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225" windowWidth="14430" windowHeight="12615" tabRatio="599" activeTab="6"/>
  </bookViews>
  <sheets>
    <sheet name="Январь18" sheetId="33" r:id="rId1"/>
    <sheet name="Февраль18" sheetId="34" r:id="rId2"/>
    <sheet name="Март18" sheetId="35" r:id="rId3"/>
    <sheet name="Апрель18" sheetId="36" r:id="rId4"/>
    <sheet name="Октябрь18" sheetId="37" r:id="rId5"/>
    <sheet name="Ноябрь18" sheetId="38" r:id="rId6"/>
    <sheet name="Декабрь18" sheetId="39" r:id="rId7"/>
  </sheets>
  <calcPr calcId="145621" refMode="R1C1"/>
</workbook>
</file>

<file path=xl/calcChain.xml><?xml version="1.0" encoding="utf-8"?>
<calcChain xmlns="http://schemas.openxmlformats.org/spreadsheetml/2006/main">
  <c r="E293" i="39" l="1"/>
  <c r="D293" i="39"/>
  <c r="C293" i="39"/>
  <c r="F292" i="39"/>
  <c r="F291" i="39"/>
  <c r="F290" i="39"/>
  <c r="F289" i="39"/>
  <c r="F288" i="39"/>
  <c r="F287" i="39"/>
  <c r="F286" i="39"/>
  <c r="F285" i="39"/>
  <c r="F284" i="39"/>
  <c r="F283" i="39"/>
  <c r="F282" i="39"/>
  <c r="F281" i="39"/>
  <c r="F280" i="39"/>
  <c r="F279" i="39"/>
  <c r="F278" i="39"/>
  <c r="C273" i="39"/>
  <c r="F272" i="39"/>
  <c r="G272" i="39" s="1"/>
  <c r="F271" i="39"/>
  <c r="G271" i="39" s="1"/>
  <c r="F270" i="39"/>
  <c r="G270" i="39" s="1"/>
  <c r="F269" i="39"/>
  <c r="G269" i="39" s="1"/>
  <c r="F268" i="39"/>
  <c r="G268" i="39" s="1"/>
  <c r="F267" i="39"/>
  <c r="G267" i="39" s="1"/>
  <c r="F266" i="39"/>
  <c r="G266" i="39" s="1"/>
  <c r="F265" i="39"/>
  <c r="G265" i="39" s="1"/>
  <c r="F264" i="39"/>
  <c r="G264" i="39" s="1"/>
  <c r="F263" i="39"/>
  <c r="G263" i="39" s="1"/>
  <c r="F262" i="39"/>
  <c r="G262" i="39" s="1"/>
  <c r="F261" i="39"/>
  <c r="G261" i="39" s="1"/>
  <c r="F260" i="39"/>
  <c r="G260" i="39" s="1"/>
  <c r="F259" i="39"/>
  <c r="G259" i="39" s="1"/>
  <c r="F258" i="39"/>
  <c r="G258" i="39" s="1"/>
  <c r="F257" i="39"/>
  <c r="G257" i="39" s="1"/>
  <c r="F256" i="39"/>
  <c r="G256" i="39" s="1"/>
  <c r="F255" i="39"/>
  <c r="G255" i="39" s="1"/>
  <c r="F254" i="39"/>
  <c r="G254" i="39" s="1"/>
  <c r="F253" i="39"/>
  <c r="G253" i="39" s="1"/>
  <c r="F252" i="39"/>
  <c r="G252" i="39" s="1"/>
  <c r="F251" i="39"/>
  <c r="G251" i="39" s="1"/>
  <c r="F250" i="39"/>
  <c r="G250" i="39" s="1"/>
  <c r="F249" i="39"/>
  <c r="G249" i="39" s="1"/>
  <c r="F248" i="39"/>
  <c r="G248" i="39" s="1"/>
  <c r="F247" i="39"/>
  <c r="G247" i="39" s="1"/>
  <c r="F246" i="39"/>
  <c r="G246" i="39" s="1"/>
  <c r="F245" i="39"/>
  <c r="G245" i="39" s="1"/>
  <c r="F244" i="39"/>
  <c r="G244" i="39" s="1"/>
  <c r="F243" i="39"/>
  <c r="G243" i="39" s="1"/>
  <c r="F242" i="39"/>
  <c r="G242" i="39" s="1"/>
  <c r="F241" i="39"/>
  <c r="G241" i="39" s="1"/>
  <c r="F240" i="39"/>
  <c r="G240" i="39" s="1"/>
  <c r="F239" i="39"/>
  <c r="G239" i="39" s="1"/>
  <c r="F238" i="39"/>
  <c r="G238" i="39" s="1"/>
  <c r="F237" i="39"/>
  <c r="G237" i="39" s="1"/>
  <c r="F236" i="39"/>
  <c r="G236" i="39" s="1"/>
  <c r="F235" i="39"/>
  <c r="G235" i="39" s="1"/>
  <c r="F234" i="39"/>
  <c r="G234" i="39" s="1"/>
  <c r="F233" i="39"/>
  <c r="G233" i="39" s="1"/>
  <c r="F232" i="39"/>
  <c r="G232" i="39" s="1"/>
  <c r="F231" i="39"/>
  <c r="G231" i="39" s="1"/>
  <c r="F230" i="39"/>
  <c r="G230" i="39" s="1"/>
  <c r="F229" i="39"/>
  <c r="G229" i="39" s="1"/>
  <c r="F228" i="39"/>
  <c r="G228" i="39" s="1"/>
  <c r="F227" i="39"/>
  <c r="G227" i="39" s="1"/>
  <c r="F226" i="39"/>
  <c r="G226" i="39" s="1"/>
  <c r="F225" i="39"/>
  <c r="G225" i="39" s="1"/>
  <c r="F224" i="39"/>
  <c r="G224" i="39" s="1"/>
  <c r="F223" i="39"/>
  <c r="G223" i="39" s="1"/>
  <c r="F222" i="39"/>
  <c r="G222" i="39" s="1"/>
  <c r="F221" i="39"/>
  <c r="G221" i="39" s="1"/>
  <c r="F220" i="39"/>
  <c r="G220" i="39" s="1"/>
  <c r="F219" i="39"/>
  <c r="G219" i="39" s="1"/>
  <c r="F218" i="39"/>
  <c r="G218" i="39" s="1"/>
  <c r="F217" i="39"/>
  <c r="G217" i="39" s="1"/>
  <c r="F216" i="39"/>
  <c r="G216" i="39" s="1"/>
  <c r="F215" i="39"/>
  <c r="G215" i="39" s="1"/>
  <c r="F214" i="39"/>
  <c r="G214" i="39" s="1"/>
  <c r="F213" i="39"/>
  <c r="G213" i="39" s="1"/>
  <c r="F212" i="39"/>
  <c r="G212" i="39" s="1"/>
  <c r="F211" i="39"/>
  <c r="G211" i="39" s="1"/>
  <c r="F210" i="39"/>
  <c r="G210" i="39" s="1"/>
  <c r="F209" i="39"/>
  <c r="G209" i="39" s="1"/>
  <c r="F208" i="39"/>
  <c r="G208" i="39" s="1"/>
  <c r="F207" i="39"/>
  <c r="G207" i="39" s="1"/>
  <c r="F206" i="39"/>
  <c r="G206" i="39" s="1"/>
  <c r="F205" i="39"/>
  <c r="G205" i="39" s="1"/>
  <c r="F204" i="39"/>
  <c r="G204" i="39" s="1"/>
  <c r="E203" i="39"/>
  <c r="F203" i="39" s="1"/>
  <c r="G203" i="39" s="1"/>
  <c r="E202" i="39"/>
  <c r="F202" i="39" s="1"/>
  <c r="G202" i="39" s="1"/>
  <c r="E201" i="39"/>
  <c r="F201" i="39" s="1"/>
  <c r="G201" i="39" s="1"/>
  <c r="E200" i="39"/>
  <c r="F200" i="39" s="1"/>
  <c r="G200" i="39" s="1"/>
  <c r="E199" i="39"/>
  <c r="F199" i="39" s="1"/>
  <c r="G199" i="39" s="1"/>
  <c r="E198" i="39"/>
  <c r="F198" i="39" s="1"/>
  <c r="G198" i="39" s="1"/>
  <c r="F197" i="39"/>
  <c r="G197" i="39" s="1"/>
  <c r="F196" i="39"/>
  <c r="G196" i="39" s="1"/>
  <c r="F195" i="39"/>
  <c r="G195" i="39" s="1"/>
  <c r="F194" i="39"/>
  <c r="G194" i="39" s="1"/>
  <c r="F193" i="39"/>
  <c r="G193" i="39" s="1"/>
  <c r="F192" i="39"/>
  <c r="G192" i="39" s="1"/>
  <c r="F191" i="39"/>
  <c r="G191" i="39" s="1"/>
  <c r="F190" i="39"/>
  <c r="G190" i="39" s="1"/>
  <c r="F189" i="39"/>
  <c r="G189" i="39" s="1"/>
  <c r="F188" i="39"/>
  <c r="G188" i="39" s="1"/>
  <c r="F187" i="39"/>
  <c r="G187" i="39" s="1"/>
  <c r="F186" i="39"/>
  <c r="G186" i="39" s="1"/>
  <c r="F185" i="39"/>
  <c r="G185" i="39" s="1"/>
  <c r="F184" i="39"/>
  <c r="G184" i="39" s="1"/>
  <c r="E183" i="39"/>
  <c r="F183" i="39" s="1"/>
  <c r="G183" i="39" s="1"/>
  <c r="F182" i="39"/>
  <c r="G182" i="39" s="1"/>
  <c r="E182" i="39"/>
  <c r="E181" i="39"/>
  <c r="F181" i="39" s="1"/>
  <c r="G181" i="39" s="1"/>
  <c r="F180" i="39"/>
  <c r="G180" i="39" s="1"/>
  <c r="E180" i="39"/>
  <c r="G179" i="39"/>
  <c r="F179" i="39"/>
  <c r="G178" i="39"/>
  <c r="F178" i="39"/>
  <c r="G177" i="39"/>
  <c r="F177" i="39"/>
  <c r="G176" i="39"/>
  <c r="F176" i="39"/>
  <c r="G175" i="39"/>
  <c r="F175" i="39"/>
  <c r="G174" i="39"/>
  <c r="F174" i="39"/>
  <c r="G173" i="39"/>
  <c r="F173" i="39"/>
  <c r="G172" i="39"/>
  <c r="F172" i="39"/>
  <c r="G171" i="39"/>
  <c r="F171" i="39"/>
  <c r="G170" i="39"/>
  <c r="F170" i="39"/>
  <c r="G169" i="39"/>
  <c r="F169" i="39"/>
  <c r="G168" i="39"/>
  <c r="F168" i="39"/>
  <c r="G167" i="39"/>
  <c r="F167" i="39"/>
  <c r="G166" i="39"/>
  <c r="F166" i="39"/>
  <c r="G165" i="39"/>
  <c r="F165" i="39"/>
  <c r="G164" i="39"/>
  <c r="F164" i="39"/>
  <c r="G163" i="39"/>
  <c r="F163" i="39"/>
  <c r="G162" i="39"/>
  <c r="F162" i="39"/>
  <c r="G161" i="39"/>
  <c r="F161" i="39"/>
  <c r="G160" i="39"/>
  <c r="F160" i="39"/>
  <c r="G159" i="39"/>
  <c r="F159" i="39"/>
  <c r="G158" i="39"/>
  <c r="F158" i="39"/>
  <c r="G157" i="39"/>
  <c r="F157" i="39"/>
  <c r="G156" i="39"/>
  <c r="F156" i="39"/>
  <c r="G155" i="39"/>
  <c r="F155" i="39"/>
  <c r="G154" i="39"/>
  <c r="F154" i="39"/>
  <c r="G153" i="39"/>
  <c r="F153" i="39"/>
  <c r="G152" i="39"/>
  <c r="F152" i="39"/>
  <c r="G151" i="39"/>
  <c r="F151" i="39"/>
  <c r="E150" i="39"/>
  <c r="F150" i="39" s="1"/>
  <c r="G150" i="39" s="1"/>
  <c r="F149" i="39"/>
  <c r="G149" i="39" s="1"/>
  <c r="F148" i="39"/>
  <c r="G148" i="39" s="1"/>
  <c r="D148" i="39"/>
  <c r="G147" i="39"/>
  <c r="F147" i="39"/>
  <c r="G146" i="39"/>
  <c r="F146" i="39"/>
  <c r="G145" i="39"/>
  <c r="F145" i="39"/>
  <c r="G144" i="39"/>
  <c r="F144" i="39"/>
  <c r="G143" i="39"/>
  <c r="F143" i="39"/>
  <c r="G142" i="39"/>
  <c r="F142" i="39"/>
  <c r="G141" i="39"/>
  <c r="F141" i="39"/>
  <c r="G140" i="39"/>
  <c r="F140" i="39"/>
  <c r="G139" i="39"/>
  <c r="F139" i="39"/>
  <c r="G138" i="39"/>
  <c r="F138" i="39"/>
  <c r="G137" i="39"/>
  <c r="F137" i="39"/>
  <c r="G136" i="39"/>
  <c r="F136" i="39"/>
  <c r="G135" i="39"/>
  <c r="F135" i="39"/>
  <c r="G134" i="39"/>
  <c r="F134" i="39"/>
  <c r="G133" i="39"/>
  <c r="F133" i="39"/>
  <c r="G132" i="39"/>
  <c r="F132" i="39"/>
  <c r="G131" i="39"/>
  <c r="F131" i="39"/>
  <c r="D130" i="39"/>
  <c r="F130" i="39" s="1"/>
  <c r="G130" i="39" s="1"/>
  <c r="F129" i="39"/>
  <c r="G129" i="39" s="1"/>
  <c r="E128" i="39"/>
  <c r="F128" i="39" s="1"/>
  <c r="G128" i="39" s="1"/>
  <c r="F127" i="39"/>
  <c r="G127" i="39" s="1"/>
  <c r="F126" i="39"/>
  <c r="G126" i="39" s="1"/>
  <c r="F125" i="39"/>
  <c r="G125" i="39" s="1"/>
  <c r="F124" i="39"/>
  <c r="G124" i="39" s="1"/>
  <c r="F123" i="39"/>
  <c r="G123" i="39" s="1"/>
  <c r="F122" i="39"/>
  <c r="G122" i="39" s="1"/>
  <c r="F121" i="39"/>
  <c r="G121" i="39" s="1"/>
  <c r="F120" i="39"/>
  <c r="G120" i="39" s="1"/>
  <c r="F119" i="39"/>
  <c r="G119" i="39" s="1"/>
  <c r="F118" i="39"/>
  <c r="G118" i="39" s="1"/>
  <c r="F117" i="39"/>
  <c r="G117" i="39" s="1"/>
  <c r="F116" i="39"/>
  <c r="G116" i="39" s="1"/>
  <c r="F115" i="39"/>
  <c r="G115" i="39" s="1"/>
  <c r="F114" i="39"/>
  <c r="G114" i="39" s="1"/>
  <c r="F113" i="39"/>
  <c r="G113" i="39" s="1"/>
  <c r="F112" i="39"/>
  <c r="G112" i="39" s="1"/>
  <c r="F111" i="39"/>
  <c r="G111" i="39" s="1"/>
  <c r="F110" i="39"/>
  <c r="G110" i="39" s="1"/>
  <c r="F109" i="39"/>
  <c r="G109" i="39" s="1"/>
  <c r="F108" i="39"/>
  <c r="G108" i="39" s="1"/>
  <c r="F107" i="39"/>
  <c r="G107" i="39" s="1"/>
  <c r="F106" i="39"/>
  <c r="G106" i="39" s="1"/>
  <c r="F105" i="39"/>
  <c r="G105" i="39" s="1"/>
  <c r="F104" i="39"/>
  <c r="G104" i="39" s="1"/>
  <c r="F103" i="39"/>
  <c r="G103" i="39" s="1"/>
  <c r="F102" i="39"/>
  <c r="G102" i="39" s="1"/>
  <c r="F101" i="39"/>
  <c r="G101" i="39" s="1"/>
  <c r="F100" i="39"/>
  <c r="G100" i="39" s="1"/>
  <c r="F99" i="39"/>
  <c r="G99" i="39" s="1"/>
  <c r="F98" i="39"/>
  <c r="G98" i="39" s="1"/>
  <c r="F97" i="39"/>
  <c r="G97" i="39" s="1"/>
  <c r="F96" i="39"/>
  <c r="G96" i="39" s="1"/>
  <c r="F95" i="39"/>
  <c r="G95" i="39" s="1"/>
  <c r="F94" i="39"/>
  <c r="G94" i="39" s="1"/>
  <c r="E93" i="39"/>
  <c r="F93" i="39" s="1"/>
  <c r="G93" i="39" s="1"/>
  <c r="F92" i="39"/>
  <c r="G92" i="39" s="1"/>
  <c r="F91" i="39"/>
  <c r="G91" i="39" s="1"/>
  <c r="F90" i="39"/>
  <c r="G90" i="39" s="1"/>
  <c r="F89" i="39"/>
  <c r="G89" i="39" s="1"/>
  <c r="F88" i="39"/>
  <c r="G88" i="39" s="1"/>
  <c r="F87" i="39"/>
  <c r="G87" i="39" s="1"/>
  <c r="F86" i="39"/>
  <c r="G86" i="39" s="1"/>
  <c r="F85" i="39"/>
  <c r="G85" i="39" s="1"/>
  <c r="F84" i="39"/>
  <c r="G84" i="39" s="1"/>
  <c r="F83" i="39"/>
  <c r="G83" i="39" s="1"/>
  <c r="F82" i="39"/>
  <c r="G82" i="39" s="1"/>
  <c r="F81" i="39"/>
  <c r="G81" i="39" s="1"/>
  <c r="E80" i="39"/>
  <c r="D80" i="39"/>
  <c r="E79" i="39"/>
  <c r="F79" i="39" s="1"/>
  <c r="G79" i="39" s="1"/>
  <c r="F78" i="39"/>
  <c r="G78" i="39" s="1"/>
  <c r="E78" i="39"/>
  <c r="E77" i="39"/>
  <c r="F77" i="39" s="1"/>
  <c r="G77" i="39" s="1"/>
  <c r="D76" i="39"/>
  <c r="F76" i="39" s="1"/>
  <c r="G76" i="39" s="1"/>
  <c r="F75" i="39"/>
  <c r="G75" i="39" s="1"/>
  <c r="F74" i="39"/>
  <c r="G74" i="39" s="1"/>
  <c r="F73" i="39"/>
  <c r="G73" i="39" s="1"/>
  <c r="E72" i="39"/>
  <c r="D72" i="39"/>
  <c r="D273" i="39" s="1"/>
  <c r="F71" i="39"/>
  <c r="G71" i="39" s="1"/>
  <c r="F70" i="39"/>
  <c r="G70" i="39" s="1"/>
  <c r="F69" i="39"/>
  <c r="G69" i="39" s="1"/>
  <c r="F68" i="39"/>
  <c r="G68" i="39" s="1"/>
  <c r="F67" i="39"/>
  <c r="G67" i="39" s="1"/>
  <c r="F66" i="39"/>
  <c r="G66" i="39" s="1"/>
  <c r="F65" i="39"/>
  <c r="G65" i="39" s="1"/>
  <c r="F64" i="39"/>
  <c r="G64" i="39" s="1"/>
  <c r="F63" i="39"/>
  <c r="G63" i="39" s="1"/>
  <c r="G62" i="39"/>
  <c r="F62" i="39"/>
  <c r="G61" i="39"/>
  <c r="F61" i="39"/>
  <c r="G60" i="39"/>
  <c r="F60" i="39"/>
  <c r="G59" i="39"/>
  <c r="F59" i="39"/>
  <c r="G58" i="39"/>
  <c r="F58" i="39"/>
  <c r="F57" i="39"/>
  <c r="G57" i="39" s="1"/>
  <c r="F56" i="39"/>
  <c r="G56" i="39" s="1"/>
  <c r="F55" i="39"/>
  <c r="G55" i="39" s="1"/>
  <c r="F54" i="39"/>
  <c r="G54" i="39" s="1"/>
  <c r="F53" i="39"/>
  <c r="G53" i="39" s="1"/>
  <c r="F52" i="39"/>
  <c r="G52" i="39" s="1"/>
  <c r="F51" i="39"/>
  <c r="G51" i="39" s="1"/>
  <c r="F50" i="39"/>
  <c r="G50" i="39" s="1"/>
  <c r="F49" i="39"/>
  <c r="G49" i="39" s="1"/>
  <c r="F48" i="39"/>
  <c r="G48" i="39" s="1"/>
  <c r="F47" i="39"/>
  <c r="G47" i="39" s="1"/>
  <c r="F46" i="39"/>
  <c r="G46" i="39" s="1"/>
  <c r="F45" i="39"/>
  <c r="G45" i="39" s="1"/>
  <c r="F44" i="39"/>
  <c r="G44" i="39" s="1"/>
  <c r="F43" i="39"/>
  <c r="G43" i="39" s="1"/>
  <c r="F42" i="39"/>
  <c r="G42" i="39" s="1"/>
  <c r="F41" i="39"/>
  <c r="G41" i="39" s="1"/>
  <c r="F40" i="39"/>
  <c r="G40" i="39" s="1"/>
  <c r="F39" i="39"/>
  <c r="G39" i="39" s="1"/>
  <c r="F38" i="39"/>
  <c r="G38" i="39" s="1"/>
  <c r="F37" i="39"/>
  <c r="G37" i="39" s="1"/>
  <c r="F36" i="39"/>
  <c r="G36" i="39" s="1"/>
  <c r="F35" i="39"/>
  <c r="G35" i="39" s="1"/>
  <c r="F34" i="39"/>
  <c r="G34" i="39" s="1"/>
  <c r="F33" i="39"/>
  <c r="G33" i="39" s="1"/>
  <c r="F32" i="39"/>
  <c r="G32" i="39" s="1"/>
  <c r="F31" i="39"/>
  <c r="G31" i="39" s="1"/>
  <c r="E31" i="39"/>
  <c r="E30" i="39"/>
  <c r="F30" i="39" s="1"/>
  <c r="G30" i="39" s="1"/>
  <c r="F29" i="39"/>
  <c r="G29" i="39" s="1"/>
  <c r="E28" i="39"/>
  <c r="F28" i="39" s="1"/>
  <c r="G28" i="39" s="1"/>
  <c r="F27" i="39"/>
  <c r="G27" i="39" s="1"/>
  <c r="F26" i="39"/>
  <c r="G26" i="39" s="1"/>
  <c r="H20" i="39"/>
  <c r="H18" i="39"/>
  <c r="H19" i="39" s="1"/>
  <c r="H15" i="39"/>
  <c r="H16" i="39" s="1"/>
  <c r="H12" i="39"/>
  <c r="H13" i="39" s="1"/>
  <c r="F72" i="39" l="1"/>
  <c r="G72" i="39" s="1"/>
  <c r="F80" i="39"/>
  <c r="G80" i="39" s="1"/>
  <c r="F293" i="39"/>
  <c r="H207" i="39"/>
  <c r="H206" i="39"/>
  <c r="H205" i="39"/>
  <c r="H204" i="39"/>
  <c r="H203" i="39"/>
  <c r="H201" i="39"/>
  <c r="H199" i="39"/>
  <c r="H197" i="39"/>
  <c r="H196" i="39"/>
  <c r="H195" i="39"/>
  <c r="H194" i="39"/>
  <c r="H193" i="39"/>
  <c r="H192" i="39"/>
  <c r="H191" i="39"/>
  <c r="H190" i="39"/>
  <c r="H189" i="39"/>
  <c r="H188" i="39"/>
  <c r="I188" i="39" s="1"/>
  <c r="H187" i="39"/>
  <c r="H186" i="39"/>
  <c r="I186" i="39" s="1"/>
  <c r="H185" i="39"/>
  <c r="H184" i="39"/>
  <c r="I184" i="39" s="1"/>
  <c r="H183" i="39"/>
  <c r="H181" i="39"/>
  <c r="H179" i="39"/>
  <c r="H178" i="39"/>
  <c r="I178" i="39" s="1"/>
  <c r="H177" i="39"/>
  <c r="H176" i="39"/>
  <c r="I176" i="39" s="1"/>
  <c r="H175" i="39"/>
  <c r="H174" i="39"/>
  <c r="I174" i="39" s="1"/>
  <c r="H173" i="39"/>
  <c r="H172" i="39"/>
  <c r="I172" i="39" s="1"/>
  <c r="H171" i="39"/>
  <c r="H170" i="39"/>
  <c r="I170" i="39" s="1"/>
  <c r="H169" i="39"/>
  <c r="H168" i="39"/>
  <c r="I168" i="39" s="1"/>
  <c r="H167" i="39"/>
  <c r="H202" i="39"/>
  <c r="H200" i="39"/>
  <c r="H198" i="39"/>
  <c r="H182" i="39"/>
  <c r="H166" i="39"/>
  <c r="H165" i="39"/>
  <c r="H164" i="39"/>
  <c r="H163" i="39"/>
  <c r="H162" i="39"/>
  <c r="H161" i="39"/>
  <c r="H160" i="39"/>
  <c r="H159" i="39"/>
  <c r="H158" i="39"/>
  <c r="H157" i="39"/>
  <c r="H156" i="39"/>
  <c r="H180" i="39"/>
  <c r="H272" i="39"/>
  <c r="H271" i="39"/>
  <c r="H270" i="39"/>
  <c r="H269" i="39"/>
  <c r="H268" i="39"/>
  <c r="H267" i="39"/>
  <c r="H266" i="39"/>
  <c r="H265" i="39"/>
  <c r="H264" i="39"/>
  <c r="H263" i="39"/>
  <c r="H262" i="39"/>
  <c r="H261" i="39"/>
  <c r="H260" i="39"/>
  <c r="H259" i="39"/>
  <c r="H258" i="39"/>
  <c r="H257" i="39"/>
  <c r="H256" i="39"/>
  <c r="H255" i="39"/>
  <c r="H254" i="39"/>
  <c r="H253" i="39"/>
  <c r="H252" i="39"/>
  <c r="H251" i="39"/>
  <c r="H250" i="39"/>
  <c r="H249" i="39"/>
  <c r="H248" i="39"/>
  <c r="H247" i="39"/>
  <c r="H246" i="39"/>
  <c r="H245" i="39"/>
  <c r="H244" i="39"/>
  <c r="H243" i="39"/>
  <c r="H242" i="39"/>
  <c r="H241" i="39"/>
  <c r="H240" i="39"/>
  <c r="H239" i="39"/>
  <c r="H238" i="39"/>
  <c r="H237" i="39"/>
  <c r="H236" i="39"/>
  <c r="H235" i="39"/>
  <c r="H234" i="39"/>
  <c r="H233" i="39"/>
  <c r="H232" i="39"/>
  <c r="H231" i="39"/>
  <c r="H230" i="39"/>
  <c r="H229" i="39"/>
  <c r="H228" i="39"/>
  <c r="H227" i="39"/>
  <c r="H226" i="39"/>
  <c r="H225" i="39"/>
  <c r="H224" i="39"/>
  <c r="H223" i="39"/>
  <c r="H222" i="39"/>
  <c r="H221" i="39"/>
  <c r="H220" i="39"/>
  <c r="H219" i="39"/>
  <c r="H218" i="39"/>
  <c r="H217" i="39"/>
  <c r="H216" i="39"/>
  <c r="H215" i="39"/>
  <c r="H214" i="39"/>
  <c r="H213" i="39"/>
  <c r="H212" i="39"/>
  <c r="H211" i="39"/>
  <c r="H210" i="39"/>
  <c r="H209" i="39"/>
  <c r="H208" i="39"/>
  <c r="G273" i="39"/>
  <c r="H9" i="39"/>
  <c r="H155" i="39"/>
  <c r="I155" i="39" s="1"/>
  <c r="H154" i="39"/>
  <c r="H153" i="39"/>
  <c r="I153" i="39" s="1"/>
  <c r="H152" i="39"/>
  <c r="H151" i="39"/>
  <c r="I151" i="39" s="1"/>
  <c r="H150" i="39"/>
  <c r="H147" i="39"/>
  <c r="I147" i="39" s="1"/>
  <c r="H146" i="39"/>
  <c r="H145" i="39"/>
  <c r="I145" i="39" s="1"/>
  <c r="H144" i="39"/>
  <c r="H143" i="39"/>
  <c r="I143" i="39" s="1"/>
  <c r="H142" i="39"/>
  <c r="H141" i="39"/>
  <c r="I141" i="39" s="1"/>
  <c r="H140" i="39"/>
  <c r="H139" i="39"/>
  <c r="I139" i="39" s="1"/>
  <c r="H138" i="39"/>
  <c r="H137" i="39"/>
  <c r="I137" i="39" s="1"/>
  <c r="H136" i="39"/>
  <c r="H135" i="39"/>
  <c r="I135" i="39" s="1"/>
  <c r="H134" i="39"/>
  <c r="H133" i="39"/>
  <c r="I133" i="39" s="1"/>
  <c r="H132" i="39"/>
  <c r="H131" i="39"/>
  <c r="I131" i="39" s="1"/>
  <c r="H129" i="39"/>
  <c r="H128" i="39"/>
  <c r="I128" i="39" s="1"/>
  <c r="H149" i="39"/>
  <c r="H148" i="39"/>
  <c r="I148" i="39" s="1"/>
  <c r="H130" i="39"/>
  <c r="H127" i="39"/>
  <c r="H126" i="39"/>
  <c r="H125" i="39"/>
  <c r="I125" i="39" s="1"/>
  <c r="H124" i="39"/>
  <c r="H123" i="39"/>
  <c r="I123" i="39" s="1"/>
  <c r="H122" i="39"/>
  <c r="H121" i="39"/>
  <c r="I121" i="39" s="1"/>
  <c r="H120" i="39"/>
  <c r="H119" i="39"/>
  <c r="H118" i="39"/>
  <c r="H117" i="39"/>
  <c r="I117" i="39" s="1"/>
  <c r="H116" i="39"/>
  <c r="H115" i="39"/>
  <c r="I115" i="39" s="1"/>
  <c r="H114" i="39"/>
  <c r="H113" i="39"/>
  <c r="I113" i="39" s="1"/>
  <c r="H112" i="39"/>
  <c r="H111" i="39"/>
  <c r="H110" i="39"/>
  <c r="H109" i="39"/>
  <c r="I109" i="39" s="1"/>
  <c r="H108" i="39"/>
  <c r="H107" i="39"/>
  <c r="I107" i="39" s="1"/>
  <c r="H106" i="39"/>
  <c r="H105" i="39"/>
  <c r="I105" i="39" s="1"/>
  <c r="H104" i="39"/>
  <c r="H103" i="39"/>
  <c r="H102" i="39"/>
  <c r="H101" i="39"/>
  <c r="I101" i="39" s="1"/>
  <c r="H100" i="39"/>
  <c r="E273" i="39"/>
  <c r="F273" i="39" s="1"/>
  <c r="I100" i="39"/>
  <c r="I102" i="39"/>
  <c r="I104" i="39"/>
  <c r="I106" i="39"/>
  <c r="I108" i="39"/>
  <c r="I110" i="39"/>
  <c r="I112" i="39"/>
  <c r="I114" i="39"/>
  <c r="I116" i="39"/>
  <c r="I118" i="39"/>
  <c r="I120" i="39"/>
  <c r="I122" i="39"/>
  <c r="I124" i="39"/>
  <c r="I126" i="39"/>
  <c r="I129" i="39"/>
  <c r="I130" i="39"/>
  <c r="I149" i="39"/>
  <c r="I183" i="39"/>
  <c r="I185" i="39"/>
  <c r="I187" i="39"/>
  <c r="I103" i="39"/>
  <c r="I111" i="39"/>
  <c r="I119" i="39"/>
  <c r="I127" i="39"/>
  <c r="I132" i="39"/>
  <c r="I134" i="39"/>
  <c r="I136" i="39"/>
  <c r="I138" i="39"/>
  <c r="I140" i="39"/>
  <c r="I142" i="39"/>
  <c r="I144" i="39"/>
  <c r="I146" i="39"/>
  <c r="I150" i="39"/>
  <c r="I152" i="39"/>
  <c r="I154" i="39"/>
  <c r="I156" i="39"/>
  <c r="I157" i="39"/>
  <c r="I158" i="39"/>
  <c r="I159" i="39"/>
  <c r="I160" i="39"/>
  <c r="I161" i="39"/>
  <c r="I162" i="39"/>
  <c r="I163" i="39"/>
  <c r="I164" i="39"/>
  <c r="I165" i="39"/>
  <c r="I166" i="39"/>
  <c r="I167" i="39"/>
  <c r="I169" i="39"/>
  <c r="I171" i="39"/>
  <c r="I173" i="39"/>
  <c r="I175" i="39"/>
  <c r="I177" i="39"/>
  <c r="I179" i="39"/>
  <c r="I181" i="39"/>
  <c r="I182" i="39"/>
  <c r="I189" i="39"/>
  <c r="I190" i="39"/>
  <c r="I191" i="39"/>
  <c r="I192" i="39"/>
  <c r="I193" i="39"/>
  <c r="I194" i="39"/>
  <c r="I195" i="39"/>
  <c r="I196" i="39"/>
  <c r="I197" i="39"/>
  <c r="I198" i="39"/>
  <c r="I199" i="39"/>
  <c r="I200" i="39"/>
  <c r="I201" i="39"/>
  <c r="I202" i="39"/>
  <c r="I203" i="39"/>
  <c r="I204" i="39"/>
  <c r="I205" i="39"/>
  <c r="I206" i="39"/>
  <c r="I207" i="39"/>
  <c r="I208" i="39"/>
  <c r="I209" i="39"/>
  <c r="I210" i="39"/>
  <c r="I211" i="39"/>
  <c r="I212" i="39"/>
  <c r="I213" i="39"/>
  <c r="I214" i="39"/>
  <c r="I215" i="39"/>
  <c r="I216" i="39"/>
  <c r="I217" i="39"/>
  <c r="I218" i="39"/>
  <c r="I219" i="39"/>
  <c r="I220" i="39"/>
  <c r="I221" i="39"/>
  <c r="I222" i="39"/>
  <c r="I223" i="39"/>
  <c r="I224" i="39"/>
  <c r="I225" i="39"/>
  <c r="I226" i="39"/>
  <c r="I227" i="39"/>
  <c r="I228" i="39"/>
  <c r="I229" i="39"/>
  <c r="I230" i="39"/>
  <c r="I231" i="39"/>
  <c r="I180" i="39"/>
  <c r="I232" i="39"/>
  <c r="I233" i="39"/>
  <c r="I234" i="39"/>
  <c r="I235" i="39"/>
  <c r="I236" i="39"/>
  <c r="I237" i="39"/>
  <c r="I238" i="39"/>
  <c r="I239" i="39"/>
  <c r="I240" i="39"/>
  <c r="I241" i="39"/>
  <c r="I242" i="39"/>
  <c r="I243" i="39"/>
  <c r="I244" i="39"/>
  <c r="I245" i="39"/>
  <c r="I246" i="39"/>
  <c r="I247" i="39"/>
  <c r="I248" i="39"/>
  <c r="I249" i="39"/>
  <c r="I250" i="39"/>
  <c r="I251" i="39"/>
  <c r="I252" i="39"/>
  <c r="I253" i="39"/>
  <c r="I254" i="39"/>
  <c r="I255" i="39"/>
  <c r="I256" i="39"/>
  <c r="I257" i="39"/>
  <c r="I258" i="39"/>
  <c r="I259" i="39"/>
  <c r="I260" i="39"/>
  <c r="I261" i="39"/>
  <c r="I262" i="39"/>
  <c r="I263" i="39"/>
  <c r="I264" i="39"/>
  <c r="I265" i="39"/>
  <c r="I266" i="39"/>
  <c r="I267" i="39"/>
  <c r="I268" i="39"/>
  <c r="I270" i="39"/>
  <c r="I272" i="39"/>
  <c r="I269" i="39"/>
  <c r="I271" i="39"/>
  <c r="H10" i="39" l="1"/>
  <c r="H22" i="39"/>
  <c r="H92" i="39" l="1"/>
  <c r="I92" i="39" s="1"/>
  <c r="H91" i="39"/>
  <c r="I91" i="39" s="1"/>
  <c r="H90" i="39"/>
  <c r="I90" i="39" s="1"/>
  <c r="H89" i="39"/>
  <c r="I89" i="39" s="1"/>
  <c r="H88" i="39"/>
  <c r="I88" i="39" s="1"/>
  <c r="H87" i="39"/>
  <c r="I87" i="39" s="1"/>
  <c r="H86" i="39"/>
  <c r="I86" i="39" s="1"/>
  <c r="H85" i="39"/>
  <c r="I85" i="39" s="1"/>
  <c r="H84" i="39"/>
  <c r="I84" i="39" s="1"/>
  <c r="H83" i="39"/>
  <c r="I83" i="39" s="1"/>
  <c r="H82" i="39"/>
  <c r="I82" i="39" s="1"/>
  <c r="H81" i="39"/>
  <c r="I81" i="39" s="1"/>
  <c r="H80" i="39"/>
  <c r="I80" i="39" s="1"/>
  <c r="H79" i="39"/>
  <c r="I79" i="39" s="1"/>
  <c r="H77" i="39"/>
  <c r="I77" i="39" s="1"/>
  <c r="H75" i="39"/>
  <c r="I75" i="39" s="1"/>
  <c r="H74" i="39"/>
  <c r="I74" i="39" s="1"/>
  <c r="H73" i="39"/>
  <c r="I73" i="39" s="1"/>
  <c r="H72" i="39"/>
  <c r="I72" i="39" s="1"/>
  <c r="H71" i="39"/>
  <c r="I71" i="39" s="1"/>
  <c r="H70" i="39"/>
  <c r="I70" i="39" s="1"/>
  <c r="H69" i="39"/>
  <c r="I69" i="39" s="1"/>
  <c r="H68" i="39"/>
  <c r="I68" i="39" s="1"/>
  <c r="H67" i="39"/>
  <c r="I67" i="39" s="1"/>
  <c r="H66" i="39"/>
  <c r="I66" i="39" s="1"/>
  <c r="H65" i="39"/>
  <c r="I65" i="39" s="1"/>
  <c r="H64" i="39"/>
  <c r="I64" i="39" s="1"/>
  <c r="H63" i="39"/>
  <c r="I63" i="39" s="1"/>
  <c r="H62" i="39"/>
  <c r="I62" i="39" s="1"/>
  <c r="H61" i="39"/>
  <c r="I61" i="39" s="1"/>
  <c r="H60" i="39"/>
  <c r="I60" i="39" s="1"/>
  <c r="H59" i="39"/>
  <c r="I59" i="39" s="1"/>
  <c r="H58" i="39"/>
  <c r="I58" i="39" s="1"/>
  <c r="H57" i="39"/>
  <c r="I57" i="39" s="1"/>
  <c r="H99" i="39"/>
  <c r="I99" i="39" s="1"/>
  <c r="H98" i="39"/>
  <c r="I98" i="39" s="1"/>
  <c r="H97" i="39"/>
  <c r="I97" i="39" s="1"/>
  <c r="H96" i="39"/>
  <c r="I96" i="39" s="1"/>
  <c r="H95" i="39"/>
  <c r="I95" i="39" s="1"/>
  <c r="H94" i="39"/>
  <c r="I94" i="39" s="1"/>
  <c r="H93" i="39"/>
  <c r="I93" i="39" s="1"/>
  <c r="H78" i="39"/>
  <c r="I78" i="39" s="1"/>
  <c r="H76" i="39"/>
  <c r="I76" i="39" s="1"/>
  <c r="H56" i="39"/>
  <c r="I56" i="39" s="1"/>
  <c r="H55" i="39"/>
  <c r="I55" i="39" s="1"/>
  <c r="H54" i="39"/>
  <c r="I54" i="39" s="1"/>
  <c r="H53" i="39"/>
  <c r="I53" i="39" s="1"/>
  <c r="H52" i="39"/>
  <c r="I52" i="39" s="1"/>
  <c r="H51" i="39"/>
  <c r="I51" i="39" s="1"/>
  <c r="H50" i="39"/>
  <c r="I50" i="39" s="1"/>
  <c r="H49" i="39"/>
  <c r="I49" i="39" s="1"/>
  <c r="H48" i="39"/>
  <c r="I48" i="39" s="1"/>
  <c r="H47" i="39"/>
  <c r="I47" i="39" s="1"/>
  <c r="H46" i="39"/>
  <c r="I46" i="39" s="1"/>
  <c r="H45" i="39"/>
  <c r="I45" i="39" s="1"/>
  <c r="H44" i="39"/>
  <c r="I44" i="39" s="1"/>
  <c r="H43" i="39"/>
  <c r="I43" i="39" s="1"/>
  <c r="H41" i="39"/>
  <c r="I41" i="39" s="1"/>
  <c r="H40" i="39"/>
  <c r="I40" i="39" s="1"/>
  <c r="H38" i="39"/>
  <c r="I38" i="39" s="1"/>
  <c r="H37" i="39"/>
  <c r="I37" i="39" s="1"/>
  <c r="H36" i="39"/>
  <c r="I36" i="39" s="1"/>
  <c r="H35" i="39"/>
  <c r="I35" i="39" s="1"/>
  <c r="H34" i="39"/>
  <c r="I34" i="39" s="1"/>
  <c r="H28" i="39"/>
  <c r="I28" i="39" s="1"/>
  <c r="H26" i="39"/>
  <c r="H23" i="39"/>
  <c r="H30" i="39"/>
  <c r="I30" i="39" s="1"/>
  <c r="H27" i="39"/>
  <c r="I27" i="39" s="1"/>
  <c r="H42" i="39"/>
  <c r="I42" i="39" s="1"/>
  <c r="H39" i="39"/>
  <c r="I39" i="39" s="1"/>
  <c r="H33" i="39"/>
  <c r="I33" i="39" s="1"/>
  <c r="H32" i="39"/>
  <c r="I32" i="39" s="1"/>
  <c r="H31" i="39"/>
  <c r="I31" i="39" s="1"/>
  <c r="H29" i="39"/>
  <c r="I29" i="39" s="1"/>
  <c r="H273" i="39" l="1"/>
  <c r="I26" i="39"/>
  <c r="I273" i="39" s="1"/>
  <c r="G37" i="38" l="1"/>
  <c r="E293" i="38"/>
  <c r="D293" i="38"/>
  <c r="C293" i="38"/>
  <c r="F292" i="38"/>
  <c r="F291" i="38"/>
  <c r="F290" i="38"/>
  <c r="F289" i="38"/>
  <c r="F288" i="38"/>
  <c r="F287" i="38"/>
  <c r="F286" i="38"/>
  <c r="F285" i="38"/>
  <c r="F284" i="38"/>
  <c r="F283" i="38"/>
  <c r="F282" i="38"/>
  <c r="F281" i="38"/>
  <c r="F280" i="38"/>
  <c r="F279" i="38"/>
  <c r="F278" i="38"/>
  <c r="C273" i="38"/>
  <c r="F272" i="38"/>
  <c r="G272" i="38" s="1"/>
  <c r="F271" i="38"/>
  <c r="G271" i="38" s="1"/>
  <c r="F270" i="38"/>
  <c r="G270" i="38" s="1"/>
  <c r="F269" i="38"/>
  <c r="G269" i="38" s="1"/>
  <c r="F268" i="38"/>
  <c r="G268" i="38" s="1"/>
  <c r="F267" i="38"/>
  <c r="G267" i="38" s="1"/>
  <c r="F266" i="38"/>
  <c r="G266" i="38" s="1"/>
  <c r="F265" i="38"/>
  <c r="G265" i="38" s="1"/>
  <c r="F264" i="38"/>
  <c r="G264" i="38" s="1"/>
  <c r="F263" i="38"/>
  <c r="G263" i="38" s="1"/>
  <c r="F262" i="38"/>
  <c r="G262" i="38" s="1"/>
  <c r="F261" i="38"/>
  <c r="G261" i="38" s="1"/>
  <c r="F260" i="38"/>
  <c r="G260" i="38" s="1"/>
  <c r="F259" i="38"/>
  <c r="G259" i="38" s="1"/>
  <c r="F258" i="38"/>
  <c r="G258" i="38" s="1"/>
  <c r="F257" i="38"/>
  <c r="G257" i="38" s="1"/>
  <c r="F256" i="38"/>
  <c r="G256" i="38" s="1"/>
  <c r="F255" i="38"/>
  <c r="G255" i="38" s="1"/>
  <c r="F254" i="38"/>
  <c r="G254" i="38" s="1"/>
  <c r="F253" i="38"/>
  <c r="G253" i="38" s="1"/>
  <c r="F252" i="38"/>
  <c r="G252" i="38" s="1"/>
  <c r="F251" i="38"/>
  <c r="G251" i="38" s="1"/>
  <c r="F250" i="38"/>
  <c r="G250" i="38" s="1"/>
  <c r="F249" i="38"/>
  <c r="G249" i="38" s="1"/>
  <c r="F248" i="38"/>
  <c r="G248" i="38" s="1"/>
  <c r="F247" i="38"/>
  <c r="G247" i="38" s="1"/>
  <c r="F246" i="38"/>
  <c r="G246" i="38" s="1"/>
  <c r="F245" i="38"/>
  <c r="G245" i="38" s="1"/>
  <c r="F244" i="38"/>
  <c r="G244" i="38" s="1"/>
  <c r="F243" i="38"/>
  <c r="G243" i="38" s="1"/>
  <c r="F242" i="38"/>
  <c r="G242" i="38" s="1"/>
  <c r="F241" i="38"/>
  <c r="G241" i="38" s="1"/>
  <c r="F240" i="38"/>
  <c r="G240" i="38" s="1"/>
  <c r="F239" i="38"/>
  <c r="G239" i="38" s="1"/>
  <c r="F238" i="38"/>
  <c r="G238" i="38" s="1"/>
  <c r="F237" i="38"/>
  <c r="G237" i="38" s="1"/>
  <c r="F236" i="38"/>
  <c r="G236" i="38" s="1"/>
  <c r="F235" i="38"/>
  <c r="G235" i="38" s="1"/>
  <c r="F234" i="38"/>
  <c r="G234" i="38" s="1"/>
  <c r="F233" i="38"/>
  <c r="G233" i="38" s="1"/>
  <c r="F232" i="38"/>
  <c r="G232" i="38" s="1"/>
  <c r="F231" i="38"/>
  <c r="G231" i="38" s="1"/>
  <c r="F230" i="38"/>
  <c r="G230" i="38" s="1"/>
  <c r="F229" i="38"/>
  <c r="G229" i="38" s="1"/>
  <c r="F228" i="38"/>
  <c r="G228" i="38" s="1"/>
  <c r="F227" i="38"/>
  <c r="G227" i="38" s="1"/>
  <c r="F226" i="38"/>
  <c r="G226" i="38" s="1"/>
  <c r="F225" i="38"/>
  <c r="G225" i="38" s="1"/>
  <c r="F224" i="38"/>
  <c r="G224" i="38" s="1"/>
  <c r="F223" i="38"/>
  <c r="G223" i="38" s="1"/>
  <c r="F222" i="38"/>
  <c r="G222" i="38" s="1"/>
  <c r="F221" i="38"/>
  <c r="G221" i="38" s="1"/>
  <c r="F220" i="38"/>
  <c r="G220" i="38" s="1"/>
  <c r="F219" i="38"/>
  <c r="G219" i="38" s="1"/>
  <c r="F218" i="38"/>
  <c r="G218" i="38" s="1"/>
  <c r="F217" i="38"/>
  <c r="G217" i="38" s="1"/>
  <c r="F216" i="38"/>
  <c r="G216" i="38" s="1"/>
  <c r="F215" i="38"/>
  <c r="G215" i="38" s="1"/>
  <c r="F214" i="38"/>
  <c r="G214" i="38" s="1"/>
  <c r="F213" i="38"/>
  <c r="G213" i="38" s="1"/>
  <c r="F212" i="38"/>
  <c r="G212" i="38" s="1"/>
  <c r="F211" i="38"/>
  <c r="G211" i="38" s="1"/>
  <c r="F210" i="38"/>
  <c r="G210" i="38" s="1"/>
  <c r="F209" i="38"/>
  <c r="G209" i="38" s="1"/>
  <c r="F208" i="38"/>
  <c r="G208" i="38" s="1"/>
  <c r="H18" i="38" s="1"/>
  <c r="F207" i="38"/>
  <c r="G207" i="38" s="1"/>
  <c r="F206" i="38"/>
  <c r="G206" i="38" s="1"/>
  <c r="F205" i="38"/>
  <c r="G205" i="38" s="1"/>
  <c r="F204" i="38"/>
  <c r="G204" i="38" s="1"/>
  <c r="F203" i="38"/>
  <c r="G203" i="38" s="1"/>
  <c r="F202" i="38"/>
  <c r="G202" i="38" s="1"/>
  <c r="D201" i="38"/>
  <c r="F201" i="38" s="1"/>
  <c r="G201" i="38" s="1"/>
  <c r="D200" i="38"/>
  <c r="F200" i="38" s="1"/>
  <c r="G200" i="38" s="1"/>
  <c r="F199" i="38"/>
  <c r="G199" i="38" s="1"/>
  <c r="F198" i="38"/>
  <c r="G198" i="38" s="1"/>
  <c r="F197" i="38"/>
  <c r="G197" i="38" s="1"/>
  <c r="F196" i="38"/>
  <c r="G196" i="38" s="1"/>
  <c r="F195" i="38"/>
  <c r="G195" i="38" s="1"/>
  <c r="F194" i="38"/>
  <c r="G194" i="38" s="1"/>
  <c r="F193" i="38"/>
  <c r="G193" i="38" s="1"/>
  <c r="F192" i="38"/>
  <c r="G192" i="38" s="1"/>
  <c r="F191" i="38"/>
  <c r="G191" i="38" s="1"/>
  <c r="F190" i="38"/>
  <c r="G190" i="38" s="1"/>
  <c r="F189" i="38"/>
  <c r="G189" i="38" s="1"/>
  <c r="G188" i="38"/>
  <c r="F188" i="38"/>
  <c r="G187" i="38"/>
  <c r="F187" i="38"/>
  <c r="G186" i="38"/>
  <c r="F186" i="38"/>
  <c r="F185" i="38"/>
  <c r="G185" i="38" s="1"/>
  <c r="F184" i="38"/>
  <c r="G184" i="38" s="1"/>
  <c r="F183" i="38"/>
  <c r="G183" i="38" s="1"/>
  <c r="F182" i="38"/>
  <c r="G182" i="38" s="1"/>
  <c r="F181" i="38"/>
  <c r="G181" i="38" s="1"/>
  <c r="F180" i="38"/>
  <c r="G180" i="38" s="1"/>
  <c r="F179" i="38"/>
  <c r="G179" i="38" s="1"/>
  <c r="F178" i="38"/>
  <c r="G178" i="38" s="1"/>
  <c r="F177" i="38"/>
  <c r="G177" i="38" s="1"/>
  <c r="F176" i="38"/>
  <c r="G176" i="38" s="1"/>
  <c r="F175" i="38"/>
  <c r="G175" i="38" s="1"/>
  <c r="F174" i="38"/>
  <c r="G174" i="38" s="1"/>
  <c r="F173" i="38"/>
  <c r="G173" i="38" s="1"/>
  <c r="F172" i="38"/>
  <c r="G172" i="38" s="1"/>
  <c r="F171" i="38"/>
  <c r="G171" i="38" s="1"/>
  <c r="F170" i="38"/>
  <c r="G170" i="38" s="1"/>
  <c r="F169" i="38"/>
  <c r="G169" i="38" s="1"/>
  <c r="F168" i="38"/>
  <c r="G168" i="38" s="1"/>
  <c r="F167" i="38"/>
  <c r="G167" i="38" s="1"/>
  <c r="F166" i="38"/>
  <c r="G166" i="38" s="1"/>
  <c r="F165" i="38"/>
  <c r="G165" i="38" s="1"/>
  <c r="F164" i="38"/>
  <c r="G164" i="38" s="1"/>
  <c r="F163" i="38"/>
  <c r="G163" i="38" s="1"/>
  <c r="F162" i="38"/>
  <c r="G162" i="38" s="1"/>
  <c r="F161" i="38"/>
  <c r="G161" i="38" s="1"/>
  <c r="F160" i="38"/>
  <c r="G160" i="38" s="1"/>
  <c r="F159" i="38"/>
  <c r="G159" i="38" s="1"/>
  <c r="F158" i="38"/>
  <c r="G158" i="38" s="1"/>
  <c r="F157" i="38"/>
  <c r="G157" i="38" s="1"/>
  <c r="H15" i="38" s="1"/>
  <c r="F156" i="38"/>
  <c r="G156" i="38" s="1"/>
  <c r="F155" i="38"/>
  <c r="G155" i="38" s="1"/>
  <c r="F154" i="38"/>
  <c r="G154" i="38" s="1"/>
  <c r="F153" i="38"/>
  <c r="G153" i="38" s="1"/>
  <c r="F152" i="38"/>
  <c r="G152" i="38" s="1"/>
  <c r="F151" i="38"/>
  <c r="G151" i="38" s="1"/>
  <c r="F150" i="38"/>
  <c r="G150" i="38" s="1"/>
  <c r="F149" i="38"/>
  <c r="G149" i="38" s="1"/>
  <c r="E148" i="38"/>
  <c r="F148" i="38" s="1"/>
  <c r="G148" i="38" s="1"/>
  <c r="F147" i="38"/>
  <c r="G147" i="38" s="1"/>
  <c r="F146" i="38"/>
  <c r="G146" i="38" s="1"/>
  <c r="F145" i="38"/>
  <c r="G145" i="38" s="1"/>
  <c r="F144" i="38"/>
  <c r="G144" i="38" s="1"/>
  <c r="F143" i="38"/>
  <c r="G143" i="38" s="1"/>
  <c r="F142" i="38"/>
  <c r="G142" i="38" s="1"/>
  <c r="F141" i="38"/>
  <c r="G141" i="38" s="1"/>
  <c r="F140" i="38"/>
  <c r="G140" i="38" s="1"/>
  <c r="F139" i="38"/>
  <c r="G139" i="38" s="1"/>
  <c r="F138" i="38"/>
  <c r="G138" i="38" s="1"/>
  <c r="F137" i="38"/>
  <c r="G137" i="38" s="1"/>
  <c r="F136" i="38"/>
  <c r="G136" i="38" s="1"/>
  <c r="G135" i="38"/>
  <c r="F135" i="38"/>
  <c r="G134" i="38"/>
  <c r="F134" i="38"/>
  <c r="G133" i="38"/>
  <c r="F133" i="38"/>
  <c r="G132" i="38"/>
  <c r="F132" i="38"/>
  <c r="D131" i="38"/>
  <c r="F131" i="38" s="1"/>
  <c r="G131" i="38" s="1"/>
  <c r="E130" i="38"/>
  <c r="D130" i="38"/>
  <c r="D129" i="38"/>
  <c r="F129" i="38" s="1"/>
  <c r="G129" i="38" s="1"/>
  <c r="F128" i="38"/>
  <c r="G128" i="38" s="1"/>
  <c r="D128" i="38"/>
  <c r="G127" i="38"/>
  <c r="F127" i="38"/>
  <c r="G126" i="38"/>
  <c r="F126" i="38"/>
  <c r="G125" i="38"/>
  <c r="F125" i="38"/>
  <c r="G124" i="38"/>
  <c r="F124" i="38"/>
  <c r="G123" i="38"/>
  <c r="F123" i="38"/>
  <c r="G122" i="38"/>
  <c r="F122" i="38"/>
  <c r="G121" i="38"/>
  <c r="F121" i="38"/>
  <c r="G120" i="38"/>
  <c r="F120" i="38"/>
  <c r="G119" i="38"/>
  <c r="F119" i="38"/>
  <c r="G118" i="38"/>
  <c r="F118" i="38"/>
  <c r="G117" i="38"/>
  <c r="F117" i="38"/>
  <c r="G116" i="38"/>
  <c r="F116" i="38"/>
  <c r="G115" i="38"/>
  <c r="F115" i="38"/>
  <c r="G114" i="38"/>
  <c r="F114" i="38"/>
  <c r="G113" i="38"/>
  <c r="F113" i="38"/>
  <c r="G112" i="38"/>
  <c r="F112" i="38"/>
  <c r="G111" i="38"/>
  <c r="F111" i="38"/>
  <c r="G110" i="38"/>
  <c r="F110" i="38"/>
  <c r="G109" i="38"/>
  <c r="F109" i="38"/>
  <c r="G108" i="38"/>
  <c r="F108" i="38"/>
  <c r="G107" i="38"/>
  <c r="F107" i="38"/>
  <c r="G106" i="38"/>
  <c r="F106" i="38"/>
  <c r="G105" i="38"/>
  <c r="F105" i="38"/>
  <c r="G104" i="38"/>
  <c r="F104" i="38"/>
  <c r="G103" i="38"/>
  <c r="F103" i="38"/>
  <c r="G102" i="38"/>
  <c r="F102" i="38"/>
  <c r="G101" i="38"/>
  <c r="F101" i="38"/>
  <c r="G100" i="38"/>
  <c r="F100" i="38"/>
  <c r="G99" i="38"/>
  <c r="F99" i="38"/>
  <c r="G98" i="38"/>
  <c r="F98" i="38"/>
  <c r="G97" i="38"/>
  <c r="F97" i="38"/>
  <c r="D96" i="38"/>
  <c r="F96" i="38" s="1"/>
  <c r="G96" i="38" s="1"/>
  <c r="F95" i="38"/>
  <c r="G95" i="38" s="1"/>
  <c r="F94" i="38"/>
  <c r="G94" i="38" s="1"/>
  <c r="F93" i="38"/>
  <c r="G93" i="38" s="1"/>
  <c r="F92" i="38"/>
  <c r="G92" i="38" s="1"/>
  <c r="F91" i="38"/>
  <c r="G91" i="38" s="1"/>
  <c r="F90" i="38"/>
  <c r="G90" i="38" s="1"/>
  <c r="F89" i="38"/>
  <c r="G89" i="38" s="1"/>
  <c r="F88" i="38"/>
  <c r="G88" i="38" s="1"/>
  <c r="F87" i="38"/>
  <c r="G87" i="38" s="1"/>
  <c r="F86" i="38"/>
  <c r="G86" i="38" s="1"/>
  <c r="F85" i="38"/>
  <c r="G85" i="38" s="1"/>
  <c r="F84" i="38"/>
  <c r="G84" i="38" s="1"/>
  <c r="F83" i="38"/>
  <c r="G83" i="38" s="1"/>
  <c r="F82" i="38"/>
  <c r="G82" i="38" s="1"/>
  <c r="F81" i="38"/>
  <c r="G81" i="38" s="1"/>
  <c r="F80" i="38"/>
  <c r="G80" i="38" s="1"/>
  <c r="E80" i="38"/>
  <c r="G79" i="38"/>
  <c r="F79" i="38"/>
  <c r="G78" i="38"/>
  <c r="F78" i="38"/>
  <c r="G77" i="38"/>
  <c r="F77" i="38"/>
  <c r="E76" i="38"/>
  <c r="F76" i="38" s="1"/>
  <c r="G76" i="38" s="1"/>
  <c r="F75" i="38"/>
  <c r="G75" i="38" s="1"/>
  <c r="F74" i="38"/>
  <c r="G74" i="38" s="1"/>
  <c r="F73" i="38"/>
  <c r="G73" i="38" s="1"/>
  <c r="E72" i="38"/>
  <c r="D72" i="38"/>
  <c r="F71" i="38"/>
  <c r="G71" i="38" s="1"/>
  <c r="F70" i="38"/>
  <c r="G70" i="38" s="1"/>
  <c r="F69" i="38"/>
  <c r="G69" i="38" s="1"/>
  <c r="F68" i="38"/>
  <c r="G68" i="38" s="1"/>
  <c r="F67" i="38"/>
  <c r="G67" i="38" s="1"/>
  <c r="F66" i="38"/>
  <c r="G66" i="38" s="1"/>
  <c r="F65" i="38"/>
  <c r="G65" i="38" s="1"/>
  <c r="F64" i="38"/>
  <c r="G64" i="38" s="1"/>
  <c r="F63" i="38"/>
  <c r="G63" i="38" s="1"/>
  <c r="F62" i="38"/>
  <c r="G62" i="38" s="1"/>
  <c r="F61" i="38"/>
  <c r="G61" i="38" s="1"/>
  <c r="F60" i="38"/>
  <c r="G60" i="38" s="1"/>
  <c r="F59" i="38"/>
  <c r="G59" i="38" s="1"/>
  <c r="F58" i="38"/>
  <c r="G58" i="38" s="1"/>
  <c r="F57" i="38"/>
  <c r="G57" i="38" s="1"/>
  <c r="F56" i="38"/>
  <c r="G56" i="38" s="1"/>
  <c r="F55" i="38"/>
  <c r="G55" i="38" s="1"/>
  <c r="F54" i="38"/>
  <c r="G54" i="38" s="1"/>
  <c r="F53" i="38"/>
  <c r="G53" i="38" s="1"/>
  <c r="F52" i="38"/>
  <c r="G52" i="38" s="1"/>
  <c r="F51" i="38"/>
  <c r="G51" i="38" s="1"/>
  <c r="F50" i="38"/>
  <c r="G50" i="38" s="1"/>
  <c r="F49" i="38"/>
  <c r="G49" i="38" s="1"/>
  <c r="F48" i="38"/>
  <c r="G48" i="38" s="1"/>
  <c r="F47" i="38"/>
  <c r="G47" i="38" s="1"/>
  <c r="F46" i="38"/>
  <c r="G46" i="38" s="1"/>
  <c r="F45" i="38"/>
  <c r="G45" i="38" s="1"/>
  <c r="F44" i="38"/>
  <c r="G44" i="38" s="1"/>
  <c r="F43" i="38"/>
  <c r="G43" i="38" s="1"/>
  <c r="F42" i="38"/>
  <c r="G42" i="38" s="1"/>
  <c r="F41" i="38"/>
  <c r="G41" i="38" s="1"/>
  <c r="F40" i="38"/>
  <c r="G40" i="38" s="1"/>
  <c r="F39" i="38"/>
  <c r="G39" i="38" s="1"/>
  <c r="F38" i="38"/>
  <c r="G38" i="38" s="1"/>
  <c r="F37" i="38"/>
  <c r="F36" i="38"/>
  <c r="G36" i="38" s="1"/>
  <c r="F35" i="38"/>
  <c r="G35" i="38" s="1"/>
  <c r="F34" i="38"/>
  <c r="G34" i="38" s="1"/>
  <c r="F33" i="38"/>
  <c r="G33" i="38" s="1"/>
  <c r="F32" i="38"/>
  <c r="G32" i="38" s="1"/>
  <c r="F31" i="38"/>
  <c r="G31" i="38" s="1"/>
  <c r="D31" i="38"/>
  <c r="D30" i="38"/>
  <c r="D273" i="38" s="1"/>
  <c r="F29" i="38"/>
  <c r="G29" i="38" s="1"/>
  <c r="F28" i="38"/>
  <c r="G28" i="38" s="1"/>
  <c r="F27" i="38"/>
  <c r="G27" i="38" s="1"/>
  <c r="F26" i="38"/>
  <c r="G26" i="38" s="1"/>
  <c r="H20" i="38"/>
  <c r="H19" i="38" l="1"/>
  <c r="H16" i="38"/>
  <c r="F72" i="38"/>
  <c r="G72" i="38" s="1"/>
  <c r="F130" i="38"/>
  <c r="G130" i="38" s="1"/>
  <c r="H12" i="38" s="1"/>
  <c r="F293" i="38"/>
  <c r="H207" i="38"/>
  <c r="H206" i="38"/>
  <c r="I206" i="38" s="1"/>
  <c r="H205" i="38"/>
  <c r="H204" i="38"/>
  <c r="I204" i="38" s="1"/>
  <c r="H203" i="38"/>
  <c r="H202" i="38"/>
  <c r="I202" i="38" s="1"/>
  <c r="H201" i="38"/>
  <c r="H199" i="38"/>
  <c r="H198" i="38"/>
  <c r="I198" i="38" s="1"/>
  <c r="H197" i="38"/>
  <c r="H196" i="38"/>
  <c r="I196" i="38" s="1"/>
  <c r="H195" i="38"/>
  <c r="H194" i="38"/>
  <c r="I194" i="38" s="1"/>
  <c r="H193" i="38"/>
  <c r="H192" i="38"/>
  <c r="H191" i="38"/>
  <c r="H190" i="38"/>
  <c r="H189" i="38"/>
  <c r="H188" i="38"/>
  <c r="H187" i="38"/>
  <c r="H186" i="38"/>
  <c r="H185" i="38"/>
  <c r="H184" i="38"/>
  <c r="H183" i="38"/>
  <c r="H182" i="38"/>
  <c r="H181" i="38"/>
  <c r="H180" i="38"/>
  <c r="H179" i="38"/>
  <c r="H178" i="38"/>
  <c r="H177" i="38"/>
  <c r="H176" i="38"/>
  <c r="H175" i="38"/>
  <c r="H174" i="38"/>
  <c r="H173" i="38"/>
  <c r="H172" i="38"/>
  <c r="H171" i="38"/>
  <c r="H170" i="38"/>
  <c r="H169" i="38"/>
  <c r="H168" i="38"/>
  <c r="H167" i="38"/>
  <c r="H166" i="38"/>
  <c r="H165" i="38"/>
  <c r="H164" i="38"/>
  <c r="H163" i="38"/>
  <c r="H162" i="38"/>
  <c r="H161" i="38"/>
  <c r="H160" i="38"/>
  <c r="H159" i="38"/>
  <c r="H158" i="38"/>
  <c r="H157" i="38"/>
  <c r="H156" i="38"/>
  <c r="H200" i="38"/>
  <c r="H272" i="38"/>
  <c r="H271" i="38"/>
  <c r="H270" i="38"/>
  <c r="H269" i="38"/>
  <c r="H268" i="38"/>
  <c r="H267" i="38"/>
  <c r="H266" i="38"/>
  <c r="H265" i="38"/>
  <c r="H264" i="38"/>
  <c r="H263" i="38"/>
  <c r="H262" i="38"/>
  <c r="H261" i="38"/>
  <c r="H260" i="38"/>
  <c r="H259" i="38"/>
  <c r="H258" i="38"/>
  <c r="H257" i="38"/>
  <c r="H256" i="38"/>
  <c r="H255" i="38"/>
  <c r="H254" i="38"/>
  <c r="H253" i="38"/>
  <c r="H252" i="38"/>
  <c r="H251" i="38"/>
  <c r="H250" i="38"/>
  <c r="H249" i="38"/>
  <c r="H248" i="38"/>
  <c r="H247" i="38"/>
  <c r="H246" i="38"/>
  <c r="H245" i="38"/>
  <c r="H244" i="38"/>
  <c r="H243" i="38"/>
  <c r="H242" i="38"/>
  <c r="H241" i="38"/>
  <c r="H240" i="38"/>
  <c r="H239" i="38"/>
  <c r="H238" i="38"/>
  <c r="H237" i="38"/>
  <c r="H236" i="38"/>
  <c r="H235" i="38"/>
  <c r="H234" i="38"/>
  <c r="H233" i="38"/>
  <c r="H232" i="38"/>
  <c r="H231" i="38"/>
  <c r="H230" i="38"/>
  <c r="H229" i="38"/>
  <c r="H228" i="38"/>
  <c r="H227" i="38"/>
  <c r="H226" i="38"/>
  <c r="H225" i="38"/>
  <c r="H224" i="38"/>
  <c r="I224" i="38" s="1"/>
  <c r="H223" i="38"/>
  <c r="H222" i="38"/>
  <c r="I222" i="38" s="1"/>
  <c r="H221" i="38"/>
  <c r="H220" i="38"/>
  <c r="I220" i="38" s="1"/>
  <c r="H219" i="38"/>
  <c r="H218" i="38"/>
  <c r="I218" i="38" s="1"/>
  <c r="H217" i="38"/>
  <c r="H216" i="38"/>
  <c r="I216" i="38" s="1"/>
  <c r="H215" i="38"/>
  <c r="H214" i="38"/>
  <c r="I214" i="38" s="1"/>
  <c r="H213" i="38"/>
  <c r="H212" i="38"/>
  <c r="I212" i="38" s="1"/>
  <c r="H211" i="38"/>
  <c r="I211" i="38" s="1"/>
  <c r="H210" i="38"/>
  <c r="I210" i="38" s="1"/>
  <c r="H209" i="38"/>
  <c r="H208" i="38"/>
  <c r="I208" i="38" s="1"/>
  <c r="F30" i="38"/>
  <c r="G30" i="38" s="1"/>
  <c r="E273" i="38"/>
  <c r="F273" i="38" s="1"/>
  <c r="I157" i="38"/>
  <c r="I159" i="38"/>
  <c r="I161" i="38"/>
  <c r="I163" i="38"/>
  <c r="I165" i="38"/>
  <c r="I167" i="38"/>
  <c r="I169" i="38"/>
  <c r="I171" i="38"/>
  <c r="I173" i="38"/>
  <c r="I175" i="38"/>
  <c r="I177" i="38"/>
  <c r="I179" i="38"/>
  <c r="I181" i="38"/>
  <c r="I183" i="38"/>
  <c r="I185" i="38"/>
  <c r="I186" i="38"/>
  <c r="I187" i="38"/>
  <c r="I188" i="38"/>
  <c r="I189" i="38"/>
  <c r="I190" i="38"/>
  <c r="I191" i="38"/>
  <c r="I192" i="38"/>
  <c r="I193" i="38"/>
  <c r="I195" i="38"/>
  <c r="I197" i="38"/>
  <c r="I199" i="38"/>
  <c r="I201" i="38"/>
  <c r="I203" i="38"/>
  <c r="I205" i="38"/>
  <c r="I207" i="38"/>
  <c r="I209" i="38"/>
  <c r="I213" i="38"/>
  <c r="I215" i="38"/>
  <c r="I217" i="38"/>
  <c r="I219" i="38"/>
  <c r="I221" i="38"/>
  <c r="I223" i="38"/>
  <c r="I156" i="38"/>
  <c r="I158" i="38"/>
  <c r="I160" i="38"/>
  <c r="I162" i="38"/>
  <c r="I164" i="38"/>
  <c r="I166" i="38"/>
  <c r="I168" i="38"/>
  <c r="I170" i="38"/>
  <c r="I172" i="38"/>
  <c r="I174" i="38"/>
  <c r="I176" i="38"/>
  <c r="I178" i="38"/>
  <c r="I180" i="38"/>
  <c r="I182" i="38"/>
  <c r="I184" i="38"/>
  <c r="I225" i="38"/>
  <c r="I226" i="38"/>
  <c r="I227" i="38"/>
  <c r="I228" i="38"/>
  <c r="I229" i="38"/>
  <c r="I230" i="38"/>
  <c r="I231" i="38"/>
  <c r="I232" i="38"/>
  <c r="I233" i="38"/>
  <c r="I234" i="38"/>
  <c r="I235" i="38"/>
  <c r="I236" i="38"/>
  <c r="I237" i="38"/>
  <c r="I238" i="38"/>
  <c r="I239" i="38"/>
  <c r="I240" i="38"/>
  <c r="I241" i="38"/>
  <c r="I242" i="38"/>
  <c r="I243" i="38"/>
  <c r="I244" i="38"/>
  <c r="I245" i="38"/>
  <c r="I246" i="38"/>
  <c r="I247" i="38"/>
  <c r="I248" i="38"/>
  <c r="I249" i="38"/>
  <c r="I250" i="38"/>
  <c r="I251" i="38"/>
  <c r="I252" i="38"/>
  <c r="I253" i="38"/>
  <c r="I254" i="38"/>
  <c r="I255" i="38"/>
  <c r="I256" i="38"/>
  <c r="I257" i="38"/>
  <c r="I258" i="38"/>
  <c r="I259" i="38"/>
  <c r="I260" i="38"/>
  <c r="I261" i="38"/>
  <c r="I262" i="38"/>
  <c r="I263" i="38"/>
  <c r="I264" i="38"/>
  <c r="I265" i="38"/>
  <c r="I266" i="38"/>
  <c r="I267" i="38"/>
  <c r="I268" i="38"/>
  <c r="I269" i="38"/>
  <c r="I270" i="38"/>
  <c r="I271" i="38"/>
  <c r="I272" i="38"/>
  <c r="I200" i="38"/>
  <c r="H13" i="38" l="1"/>
  <c r="H9" i="38"/>
  <c r="G273" i="38"/>
  <c r="H155" i="38" l="1"/>
  <c r="I155" i="38" s="1"/>
  <c r="H153" i="38"/>
  <c r="I153" i="38" s="1"/>
  <c r="H151" i="38"/>
  <c r="I151" i="38" s="1"/>
  <c r="H146" i="38"/>
  <c r="I146" i="38" s="1"/>
  <c r="H150" i="38"/>
  <c r="I150" i="38" s="1"/>
  <c r="H148" i="38"/>
  <c r="I148" i="38" s="1"/>
  <c r="H144" i="38"/>
  <c r="I144" i="38" s="1"/>
  <c r="H142" i="38"/>
  <c r="I142" i="38" s="1"/>
  <c r="H140" i="38"/>
  <c r="I140" i="38" s="1"/>
  <c r="H138" i="38"/>
  <c r="I138" i="38" s="1"/>
  <c r="H136" i="38"/>
  <c r="I136" i="38" s="1"/>
  <c r="H134" i="38"/>
  <c r="I134" i="38" s="1"/>
  <c r="H132" i="38"/>
  <c r="I132" i="38" s="1"/>
  <c r="H130" i="38"/>
  <c r="I130" i="38" s="1"/>
  <c r="H127" i="38"/>
  <c r="I127" i="38" s="1"/>
  <c r="H125" i="38"/>
  <c r="I125" i="38" s="1"/>
  <c r="H123" i="38"/>
  <c r="I123" i="38" s="1"/>
  <c r="H121" i="38"/>
  <c r="I121" i="38" s="1"/>
  <c r="H119" i="38"/>
  <c r="I119" i="38" s="1"/>
  <c r="H117" i="38"/>
  <c r="I117" i="38" s="1"/>
  <c r="H115" i="38"/>
  <c r="I115" i="38" s="1"/>
  <c r="H113" i="38"/>
  <c r="I113" i="38" s="1"/>
  <c r="H111" i="38"/>
  <c r="I111" i="38" s="1"/>
  <c r="H109" i="38"/>
  <c r="I109" i="38" s="1"/>
  <c r="H107" i="38"/>
  <c r="I107" i="38" s="1"/>
  <c r="H105" i="38"/>
  <c r="I105" i="38" s="1"/>
  <c r="H103" i="38"/>
  <c r="I103" i="38" s="1"/>
  <c r="H101" i="38"/>
  <c r="I101" i="38" s="1"/>
  <c r="H154" i="38"/>
  <c r="I154" i="38" s="1"/>
  <c r="H152" i="38"/>
  <c r="I152" i="38" s="1"/>
  <c r="H147" i="38"/>
  <c r="I147" i="38" s="1"/>
  <c r="H145" i="38"/>
  <c r="I145" i="38" s="1"/>
  <c r="H149" i="38"/>
  <c r="I149" i="38" s="1"/>
  <c r="H128" i="38"/>
  <c r="I128" i="38" s="1"/>
  <c r="H143" i="38"/>
  <c r="I143" i="38" s="1"/>
  <c r="H141" i="38"/>
  <c r="I141" i="38" s="1"/>
  <c r="H139" i="38"/>
  <c r="I139" i="38" s="1"/>
  <c r="H137" i="38"/>
  <c r="I137" i="38" s="1"/>
  <c r="H135" i="38"/>
  <c r="I135" i="38" s="1"/>
  <c r="H133" i="38"/>
  <c r="I133" i="38" s="1"/>
  <c r="H131" i="38"/>
  <c r="I131" i="38" s="1"/>
  <c r="H129" i="38"/>
  <c r="I129" i="38" s="1"/>
  <c r="H126" i="38"/>
  <c r="I126" i="38" s="1"/>
  <c r="H124" i="38"/>
  <c r="I124" i="38" s="1"/>
  <c r="H122" i="38"/>
  <c r="I122" i="38" s="1"/>
  <c r="H120" i="38"/>
  <c r="I120" i="38" s="1"/>
  <c r="H118" i="38"/>
  <c r="I118" i="38" s="1"/>
  <c r="H116" i="38"/>
  <c r="I116" i="38" s="1"/>
  <c r="H114" i="38"/>
  <c r="I114" i="38" s="1"/>
  <c r="H112" i="38"/>
  <c r="I112" i="38" s="1"/>
  <c r="H110" i="38"/>
  <c r="I110" i="38" s="1"/>
  <c r="H108" i="38"/>
  <c r="I108" i="38" s="1"/>
  <c r="H106" i="38"/>
  <c r="I106" i="38" s="1"/>
  <c r="H104" i="38"/>
  <c r="I104" i="38" s="1"/>
  <c r="H102" i="38"/>
  <c r="I102" i="38" s="1"/>
  <c r="H100" i="38"/>
  <c r="I100" i="38" s="1"/>
  <c r="H10" i="38"/>
  <c r="H22" i="38"/>
  <c r="H95" i="38" l="1"/>
  <c r="I95" i="38" s="1"/>
  <c r="H94" i="38"/>
  <c r="I94" i="38" s="1"/>
  <c r="H93" i="38"/>
  <c r="I93" i="38" s="1"/>
  <c r="H92" i="38"/>
  <c r="I92" i="38" s="1"/>
  <c r="H91" i="38"/>
  <c r="I91" i="38" s="1"/>
  <c r="H90" i="38"/>
  <c r="I90" i="38" s="1"/>
  <c r="H89" i="38"/>
  <c r="I89" i="38" s="1"/>
  <c r="H88" i="38"/>
  <c r="I88" i="38" s="1"/>
  <c r="H87" i="38"/>
  <c r="I87" i="38" s="1"/>
  <c r="H86" i="38"/>
  <c r="I86" i="38" s="1"/>
  <c r="H85" i="38"/>
  <c r="I85" i="38" s="1"/>
  <c r="H84" i="38"/>
  <c r="I84" i="38" s="1"/>
  <c r="H83" i="38"/>
  <c r="I83" i="38" s="1"/>
  <c r="H99" i="38"/>
  <c r="I99" i="38" s="1"/>
  <c r="H98" i="38"/>
  <c r="I98" i="38" s="1"/>
  <c r="H97" i="38"/>
  <c r="I97" i="38" s="1"/>
  <c r="H96" i="38"/>
  <c r="I96" i="38" s="1"/>
  <c r="H79" i="38"/>
  <c r="I79" i="38" s="1"/>
  <c r="H78" i="38"/>
  <c r="I78" i="38" s="1"/>
  <c r="H77" i="38"/>
  <c r="I77" i="38" s="1"/>
  <c r="H76" i="38"/>
  <c r="I76" i="38" s="1"/>
  <c r="H80" i="38"/>
  <c r="I80" i="38" s="1"/>
  <c r="H72" i="38"/>
  <c r="I72" i="38" s="1"/>
  <c r="H71" i="38"/>
  <c r="I71" i="38" s="1"/>
  <c r="H70" i="38"/>
  <c r="I70" i="38" s="1"/>
  <c r="H69" i="38"/>
  <c r="I69" i="38" s="1"/>
  <c r="H68" i="38"/>
  <c r="I68" i="38" s="1"/>
  <c r="H67" i="38"/>
  <c r="I67" i="38" s="1"/>
  <c r="H66" i="38"/>
  <c r="I66" i="38" s="1"/>
  <c r="H65" i="38"/>
  <c r="I65" i="38" s="1"/>
  <c r="H64" i="38"/>
  <c r="I64" i="38" s="1"/>
  <c r="H63" i="38"/>
  <c r="I63" i="38" s="1"/>
  <c r="H62" i="38"/>
  <c r="I62" i="38" s="1"/>
  <c r="H61" i="38"/>
  <c r="I61" i="38" s="1"/>
  <c r="H60" i="38"/>
  <c r="I60" i="38" s="1"/>
  <c r="H59" i="38"/>
  <c r="I59" i="38" s="1"/>
  <c r="H58" i="38"/>
  <c r="I58" i="38" s="1"/>
  <c r="H57" i="38"/>
  <c r="I57" i="38" s="1"/>
  <c r="H56" i="38"/>
  <c r="I56" i="38" s="1"/>
  <c r="H55" i="38"/>
  <c r="I55" i="38" s="1"/>
  <c r="H54" i="38"/>
  <c r="I54" i="38" s="1"/>
  <c r="H53" i="38"/>
  <c r="I53" i="38" s="1"/>
  <c r="H52" i="38"/>
  <c r="I52" i="38" s="1"/>
  <c r="H51" i="38"/>
  <c r="I51" i="38" s="1"/>
  <c r="H50" i="38"/>
  <c r="I50" i="38" s="1"/>
  <c r="H49" i="38"/>
  <c r="I49" i="38" s="1"/>
  <c r="H48" i="38"/>
  <c r="I48" i="38" s="1"/>
  <c r="H47" i="38"/>
  <c r="I47" i="38" s="1"/>
  <c r="H46" i="38"/>
  <c r="I46" i="38" s="1"/>
  <c r="H45" i="38"/>
  <c r="I45" i="38" s="1"/>
  <c r="H44" i="38"/>
  <c r="I44" i="38" s="1"/>
  <c r="H43" i="38"/>
  <c r="I43" i="38" s="1"/>
  <c r="H42" i="38"/>
  <c r="I42" i="38" s="1"/>
  <c r="H41" i="38"/>
  <c r="I41" i="38" s="1"/>
  <c r="H40" i="38"/>
  <c r="I40" i="38" s="1"/>
  <c r="H39" i="38"/>
  <c r="I39" i="38" s="1"/>
  <c r="H38" i="38"/>
  <c r="I38" i="38" s="1"/>
  <c r="H37" i="38"/>
  <c r="I37" i="38" s="1"/>
  <c r="H36" i="38"/>
  <c r="I36" i="38" s="1"/>
  <c r="H35" i="38"/>
  <c r="I35" i="38" s="1"/>
  <c r="H34" i="38"/>
  <c r="I34" i="38" s="1"/>
  <c r="H33" i="38"/>
  <c r="I33" i="38" s="1"/>
  <c r="H32" i="38"/>
  <c r="I32" i="38" s="1"/>
  <c r="H31" i="38"/>
  <c r="I31" i="38" s="1"/>
  <c r="H82" i="38"/>
  <c r="I82" i="38" s="1"/>
  <c r="H81" i="38"/>
  <c r="I81" i="38" s="1"/>
  <c r="H75" i="38"/>
  <c r="I75" i="38" s="1"/>
  <c r="H74" i="38"/>
  <c r="I74" i="38" s="1"/>
  <c r="H73" i="38"/>
  <c r="I73" i="38" s="1"/>
  <c r="H30" i="38"/>
  <c r="I30" i="38" s="1"/>
  <c r="H29" i="38"/>
  <c r="I29" i="38" s="1"/>
  <c r="H28" i="38"/>
  <c r="I28" i="38" s="1"/>
  <c r="H27" i="38"/>
  <c r="I27" i="38" s="1"/>
  <c r="H26" i="38"/>
  <c r="H23" i="38"/>
  <c r="H273" i="38" l="1"/>
  <c r="I26" i="38"/>
  <c r="I273" i="38" s="1"/>
  <c r="F273" i="37" l="1"/>
  <c r="E293" i="37" l="1"/>
  <c r="D293" i="37"/>
  <c r="C293" i="37"/>
  <c r="F292" i="37"/>
  <c r="F291" i="37"/>
  <c r="F290" i="37"/>
  <c r="F289" i="37"/>
  <c r="F288" i="37"/>
  <c r="F287" i="37"/>
  <c r="F286" i="37"/>
  <c r="F285" i="37"/>
  <c r="F284" i="37"/>
  <c r="F283" i="37"/>
  <c r="F282" i="37"/>
  <c r="F281" i="37"/>
  <c r="F280" i="37"/>
  <c r="F279" i="37"/>
  <c r="F278" i="37"/>
  <c r="D273" i="37"/>
  <c r="C273" i="37"/>
  <c r="G272" i="37"/>
  <c r="F272" i="37"/>
  <c r="G271" i="37"/>
  <c r="F271" i="37"/>
  <c r="G270" i="37"/>
  <c r="F270" i="37"/>
  <c r="G269" i="37"/>
  <c r="F269" i="37"/>
  <c r="G268" i="37"/>
  <c r="F268" i="37"/>
  <c r="G267" i="37"/>
  <c r="F267" i="37"/>
  <c r="G266" i="37"/>
  <c r="F266" i="37"/>
  <c r="G265" i="37"/>
  <c r="F265" i="37"/>
  <c r="G264" i="37"/>
  <c r="F264" i="37"/>
  <c r="G263" i="37"/>
  <c r="F263" i="37"/>
  <c r="G262" i="37"/>
  <c r="F262" i="37"/>
  <c r="G261" i="37"/>
  <c r="F261" i="37"/>
  <c r="G260" i="37"/>
  <c r="F260" i="37"/>
  <c r="G259" i="37"/>
  <c r="F259" i="37"/>
  <c r="G258" i="37"/>
  <c r="F258" i="37"/>
  <c r="G257" i="37"/>
  <c r="F257" i="37"/>
  <c r="G256" i="37"/>
  <c r="F256" i="37"/>
  <c r="G255" i="37"/>
  <c r="F255" i="37"/>
  <c r="G254" i="37"/>
  <c r="F254" i="37"/>
  <c r="G253" i="37"/>
  <c r="F253" i="37"/>
  <c r="G252" i="37"/>
  <c r="F252" i="37"/>
  <c r="G251" i="37"/>
  <c r="F251" i="37"/>
  <c r="G250" i="37"/>
  <c r="F250" i="37"/>
  <c r="G249" i="37"/>
  <c r="F249" i="37"/>
  <c r="G248" i="37"/>
  <c r="F248" i="37"/>
  <c r="G247" i="37"/>
  <c r="F247" i="37"/>
  <c r="G246" i="37"/>
  <c r="F246" i="37"/>
  <c r="G245" i="37"/>
  <c r="F245" i="37"/>
  <c r="G244" i="37"/>
  <c r="F244" i="37"/>
  <c r="G243" i="37"/>
  <c r="F243" i="37"/>
  <c r="G242" i="37"/>
  <c r="F242" i="37"/>
  <c r="G241" i="37"/>
  <c r="F241" i="37"/>
  <c r="G240" i="37"/>
  <c r="F240" i="37"/>
  <c r="G239" i="37"/>
  <c r="F239" i="37"/>
  <c r="G238" i="37"/>
  <c r="F238" i="37"/>
  <c r="G237" i="37"/>
  <c r="F237" i="37"/>
  <c r="G236" i="37"/>
  <c r="F236" i="37"/>
  <c r="G235" i="37"/>
  <c r="F235" i="37"/>
  <c r="G234" i="37"/>
  <c r="F234" i="37"/>
  <c r="G233" i="37"/>
  <c r="F233" i="37"/>
  <c r="G232" i="37"/>
  <c r="F232" i="37"/>
  <c r="G231" i="37"/>
  <c r="F231" i="37"/>
  <c r="G230" i="37"/>
  <c r="F230" i="37"/>
  <c r="G229" i="37"/>
  <c r="F229" i="37"/>
  <c r="G228" i="37"/>
  <c r="F228" i="37"/>
  <c r="G227" i="37"/>
  <c r="F227" i="37"/>
  <c r="G226" i="37"/>
  <c r="F226" i="37"/>
  <c r="G225" i="37"/>
  <c r="F225" i="37"/>
  <c r="G224" i="37"/>
  <c r="F224" i="37"/>
  <c r="G223" i="37"/>
  <c r="F223" i="37"/>
  <c r="G222" i="37"/>
  <c r="F222" i="37"/>
  <c r="G221" i="37"/>
  <c r="F221" i="37"/>
  <c r="G220" i="37"/>
  <c r="F220" i="37"/>
  <c r="G219" i="37"/>
  <c r="F219" i="37"/>
  <c r="G218" i="37"/>
  <c r="F218" i="37"/>
  <c r="G217" i="37"/>
  <c r="F217" i="37"/>
  <c r="F216" i="37"/>
  <c r="G216" i="37" s="1"/>
  <c r="F215" i="37"/>
  <c r="G215" i="37" s="1"/>
  <c r="F214" i="37"/>
  <c r="G214" i="37" s="1"/>
  <c r="F213" i="37"/>
  <c r="G213" i="37" s="1"/>
  <c r="F212" i="37"/>
  <c r="G212" i="37" s="1"/>
  <c r="F211" i="37"/>
  <c r="G211" i="37" s="1"/>
  <c r="F210" i="37"/>
  <c r="G210" i="37" s="1"/>
  <c r="F209" i="37"/>
  <c r="G209" i="37" s="1"/>
  <c r="F208" i="37"/>
  <c r="G208" i="37" s="1"/>
  <c r="F207" i="37"/>
  <c r="G207" i="37" s="1"/>
  <c r="F206" i="37"/>
  <c r="G206" i="37" s="1"/>
  <c r="F205" i="37"/>
  <c r="G205" i="37" s="1"/>
  <c r="F204" i="37"/>
  <c r="G204" i="37" s="1"/>
  <c r="F203" i="37"/>
  <c r="G203" i="37" s="1"/>
  <c r="F202" i="37"/>
  <c r="G202" i="37" s="1"/>
  <c r="E201" i="37"/>
  <c r="F201" i="37" s="1"/>
  <c r="G201" i="37" s="1"/>
  <c r="E200" i="37"/>
  <c r="F200" i="37" s="1"/>
  <c r="G200" i="37" s="1"/>
  <c r="F199" i="37"/>
  <c r="G199" i="37" s="1"/>
  <c r="F198" i="37"/>
  <c r="G198" i="37" s="1"/>
  <c r="F197" i="37"/>
  <c r="G197" i="37" s="1"/>
  <c r="F196" i="37"/>
  <c r="G196" i="37" s="1"/>
  <c r="F195" i="37"/>
  <c r="G195" i="37" s="1"/>
  <c r="F194" i="37"/>
  <c r="G194" i="37" s="1"/>
  <c r="F193" i="37"/>
  <c r="G193" i="37" s="1"/>
  <c r="F192" i="37"/>
  <c r="G192" i="37" s="1"/>
  <c r="F191" i="37"/>
  <c r="G191" i="37" s="1"/>
  <c r="F190" i="37"/>
  <c r="G190" i="37" s="1"/>
  <c r="F189" i="37"/>
  <c r="G189" i="37" s="1"/>
  <c r="F188" i="37"/>
  <c r="G188" i="37" s="1"/>
  <c r="F187" i="37"/>
  <c r="G187" i="37" s="1"/>
  <c r="F186" i="37"/>
  <c r="G186" i="37" s="1"/>
  <c r="F185" i="37"/>
  <c r="G185" i="37" s="1"/>
  <c r="F184" i="37"/>
  <c r="G184" i="37" s="1"/>
  <c r="F183" i="37"/>
  <c r="G183" i="37" s="1"/>
  <c r="F182" i="37"/>
  <c r="G182" i="37" s="1"/>
  <c r="F181" i="37"/>
  <c r="G181" i="37" s="1"/>
  <c r="F180" i="37"/>
  <c r="G180" i="37" s="1"/>
  <c r="F179" i="37"/>
  <c r="G179" i="37" s="1"/>
  <c r="F178" i="37"/>
  <c r="G178" i="37" s="1"/>
  <c r="F177" i="37"/>
  <c r="G177" i="37" s="1"/>
  <c r="F176" i="37"/>
  <c r="G176" i="37" s="1"/>
  <c r="F175" i="37"/>
  <c r="G175" i="37" s="1"/>
  <c r="F174" i="37"/>
  <c r="G174" i="37" s="1"/>
  <c r="F173" i="37"/>
  <c r="G173" i="37" s="1"/>
  <c r="F172" i="37"/>
  <c r="G172" i="37" s="1"/>
  <c r="F171" i="37"/>
  <c r="G171" i="37" s="1"/>
  <c r="F170" i="37"/>
  <c r="G170" i="37" s="1"/>
  <c r="F169" i="37"/>
  <c r="G169" i="37" s="1"/>
  <c r="F168" i="37"/>
  <c r="G168" i="37" s="1"/>
  <c r="F167" i="37"/>
  <c r="G167" i="37" s="1"/>
  <c r="F166" i="37"/>
  <c r="G166" i="37" s="1"/>
  <c r="F165" i="37"/>
  <c r="G165" i="37" s="1"/>
  <c r="F164" i="37"/>
  <c r="G164" i="37" s="1"/>
  <c r="F163" i="37"/>
  <c r="G163" i="37" s="1"/>
  <c r="F162" i="37"/>
  <c r="G162" i="37" s="1"/>
  <c r="F161" i="37"/>
  <c r="G161" i="37" s="1"/>
  <c r="F160" i="37"/>
  <c r="G160" i="37" s="1"/>
  <c r="F159" i="37"/>
  <c r="G159" i="37" s="1"/>
  <c r="F158" i="37"/>
  <c r="G158" i="37" s="1"/>
  <c r="F157" i="37"/>
  <c r="G157" i="37" s="1"/>
  <c r="F156" i="37"/>
  <c r="G156" i="37" s="1"/>
  <c r="H15" i="37" s="1"/>
  <c r="H16" i="37" s="1"/>
  <c r="F155" i="37"/>
  <c r="G155" i="37" s="1"/>
  <c r="F154" i="37"/>
  <c r="G154" i="37" s="1"/>
  <c r="F153" i="37"/>
  <c r="G153" i="37" s="1"/>
  <c r="F152" i="37"/>
  <c r="G152" i="37" s="1"/>
  <c r="F151" i="37"/>
  <c r="G151" i="37" s="1"/>
  <c r="F150" i="37"/>
  <c r="G150" i="37" s="1"/>
  <c r="F149" i="37"/>
  <c r="G149" i="37" s="1"/>
  <c r="F148" i="37"/>
  <c r="G148" i="37" s="1"/>
  <c r="F147" i="37"/>
  <c r="G147" i="37" s="1"/>
  <c r="F146" i="37"/>
  <c r="G146" i="37" s="1"/>
  <c r="F145" i="37"/>
  <c r="G145" i="37" s="1"/>
  <c r="F144" i="37"/>
  <c r="G144" i="37" s="1"/>
  <c r="F143" i="37"/>
  <c r="G143" i="37" s="1"/>
  <c r="F142" i="37"/>
  <c r="G142" i="37" s="1"/>
  <c r="F141" i="37"/>
  <c r="G141" i="37" s="1"/>
  <c r="F140" i="37"/>
  <c r="G140" i="37" s="1"/>
  <c r="F139" i="37"/>
  <c r="G139" i="37" s="1"/>
  <c r="F138" i="37"/>
  <c r="G138" i="37" s="1"/>
  <c r="F137" i="37"/>
  <c r="G137" i="37" s="1"/>
  <c r="F136" i="37"/>
  <c r="G136" i="37" s="1"/>
  <c r="F135" i="37"/>
  <c r="G135" i="37" s="1"/>
  <c r="F134" i="37"/>
  <c r="G134" i="37" s="1"/>
  <c r="F133" i="37"/>
  <c r="G133" i="37" s="1"/>
  <c r="F132" i="37"/>
  <c r="G132" i="37" s="1"/>
  <c r="E131" i="37"/>
  <c r="F131" i="37" s="1"/>
  <c r="G131" i="37" s="1"/>
  <c r="E130" i="37"/>
  <c r="F130" i="37" s="1"/>
  <c r="G130" i="37" s="1"/>
  <c r="E129" i="37"/>
  <c r="F129" i="37" s="1"/>
  <c r="G129" i="37" s="1"/>
  <c r="E128" i="37"/>
  <c r="F128" i="37" s="1"/>
  <c r="G128" i="37" s="1"/>
  <c r="F127" i="37"/>
  <c r="G127" i="37" s="1"/>
  <c r="F126" i="37"/>
  <c r="G126" i="37" s="1"/>
  <c r="F125" i="37"/>
  <c r="G125" i="37" s="1"/>
  <c r="F124" i="37"/>
  <c r="G124" i="37" s="1"/>
  <c r="F123" i="37"/>
  <c r="G123" i="37" s="1"/>
  <c r="F122" i="37"/>
  <c r="G122" i="37" s="1"/>
  <c r="F121" i="37"/>
  <c r="G121" i="37" s="1"/>
  <c r="F120" i="37"/>
  <c r="G120" i="37" s="1"/>
  <c r="F119" i="37"/>
  <c r="G119" i="37" s="1"/>
  <c r="F118" i="37"/>
  <c r="G118" i="37" s="1"/>
  <c r="F117" i="37"/>
  <c r="G117" i="37" s="1"/>
  <c r="F116" i="37"/>
  <c r="G116" i="37" s="1"/>
  <c r="F115" i="37"/>
  <c r="G115" i="37" s="1"/>
  <c r="F114" i="37"/>
  <c r="G114" i="37" s="1"/>
  <c r="F113" i="37"/>
  <c r="G113" i="37" s="1"/>
  <c r="F112" i="37"/>
  <c r="G112" i="37" s="1"/>
  <c r="F111" i="37"/>
  <c r="G111" i="37" s="1"/>
  <c r="F110" i="37"/>
  <c r="G110" i="37" s="1"/>
  <c r="F109" i="37"/>
  <c r="G109" i="37" s="1"/>
  <c r="F108" i="37"/>
  <c r="G108" i="37" s="1"/>
  <c r="F107" i="37"/>
  <c r="G107" i="37" s="1"/>
  <c r="F106" i="37"/>
  <c r="G106" i="37" s="1"/>
  <c r="F105" i="37"/>
  <c r="G105" i="37" s="1"/>
  <c r="F104" i="37"/>
  <c r="G104" i="37" s="1"/>
  <c r="F103" i="37"/>
  <c r="G103" i="37" s="1"/>
  <c r="F102" i="37"/>
  <c r="G102" i="37" s="1"/>
  <c r="F101" i="37"/>
  <c r="G101" i="37" s="1"/>
  <c r="F100" i="37"/>
  <c r="G100" i="37" s="1"/>
  <c r="F99" i="37"/>
  <c r="G99" i="37" s="1"/>
  <c r="F98" i="37"/>
  <c r="G98" i="37" s="1"/>
  <c r="F97" i="37"/>
  <c r="G97" i="37" s="1"/>
  <c r="E96" i="37"/>
  <c r="F96" i="37" s="1"/>
  <c r="G96" i="37" s="1"/>
  <c r="F95" i="37"/>
  <c r="G95" i="37" s="1"/>
  <c r="F94" i="37"/>
  <c r="G94" i="37" s="1"/>
  <c r="F93" i="37"/>
  <c r="G93" i="37" s="1"/>
  <c r="F92" i="37"/>
  <c r="G92" i="37" s="1"/>
  <c r="F91" i="37"/>
  <c r="G91" i="37" s="1"/>
  <c r="F90" i="37"/>
  <c r="G90" i="37" s="1"/>
  <c r="F89" i="37"/>
  <c r="G89" i="37" s="1"/>
  <c r="F88" i="37"/>
  <c r="G88" i="37" s="1"/>
  <c r="F87" i="37"/>
  <c r="G87" i="37" s="1"/>
  <c r="F86" i="37"/>
  <c r="G86" i="37" s="1"/>
  <c r="F85" i="37"/>
  <c r="G85" i="37" s="1"/>
  <c r="F84" i="37"/>
  <c r="G84" i="37" s="1"/>
  <c r="F83" i="37"/>
  <c r="G83" i="37" s="1"/>
  <c r="F82" i="37"/>
  <c r="G82" i="37" s="1"/>
  <c r="F81" i="37"/>
  <c r="G81" i="37" s="1"/>
  <c r="F80" i="37"/>
  <c r="G80" i="37" s="1"/>
  <c r="F79" i="37"/>
  <c r="G79" i="37" s="1"/>
  <c r="F78" i="37"/>
  <c r="G78" i="37" s="1"/>
  <c r="F77" i="37"/>
  <c r="G77" i="37" s="1"/>
  <c r="F76" i="37"/>
  <c r="G76" i="37" s="1"/>
  <c r="F75" i="37"/>
  <c r="G75" i="37" s="1"/>
  <c r="F74" i="37"/>
  <c r="G74" i="37" s="1"/>
  <c r="F73" i="37"/>
  <c r="G73" i="37" s="1"/>
  <c r="E72" i="37"/>
  <c r="F72" i="37" s="1"/>
  <c r="G72" i="37" s="1"/>
  <c r="F71" i="37"/>
  <c r="G71" i="37" s="1"/>
  <c r="F70" i="37"/>
  <c r="G70" i="37" s="1"/>
  <c r="F69" i="37"/>
  <c r="G69" i="37" s="1"/>
  <c r="F68" i="37"/>
  <c r="G68" i="37" s="1"/>
  <c r="F67" i="37"/>
  <c r="G67" i="37" s="1"/>
  <c r="F66" i="37"/>
  <c r="G66" i="37" s="1"/>
  <c r="F65" i="37"/>
  <c r="G65" i="37" s="1"/>
  <c r="F64" i="37"/>
  <c r="G64" i="37" s="1"/>
  <c r="F63" i="37"/>
  <c r="G63" i="37" s="1"/>
  <c r="F62" i="37"/>
  <c r="G62" i="37" s="1"/>
  <c r="F61" i="37"/>
  <c r="G61" i="37" s="1"/>
  <c r="F60" i="37"/>
  <c r="G60" i="37" s="1"/>
  <c r="F59" i="37"/>
  <c r="G59" i="37" s="1"/>
  <c r="F58" i="37"/>
  <c r="G58" i="37" s="1"/>
  <c r="F57" i="37"/>
  <c r="G57" i="37" s="1"/>
  <c r="F56" i="37"/>
  <c r="G56" i="37" s="1"/>
  <c r="F55" i="37"/>
  <c r="G55" i="37" s="1"/>
  <c r="F54" i="37"/>
  <c r="G54" i="37" s="1"/>
  <c r="F53" i="37"/>
  <c r="G53" i="37" s="1"/>
  <c r="F52" i="37"/>
  <c r="G52" i="37" s="1"/>
  <c r="F51" i="37"/>
  <c r="G51" i="37" s="1"/>
  <c r="F50" i="37"/>
  <c r="G50" i="37" s="1"/>
  <c r="F49" i="37"/>
  <c r="G49" i="37" s="1"/>
  <c r="F48" i="37"/>
  <c r="G48" i="37" s="1"/>
  <c r="F47" i="37"/>
  <c r="G47" i="37" s="1"/>
  <c r="F46" i="37"/>
  <c r="G46" i="37" s="1"/>
  <c r="F45" i="37"/>
  <c r="G45" i="37" s="1"/>
  <c r="F44" i="37"/>
  <c r="G44" i="37" s="1"/>
  <c r="F43" i="37"/>
  <c r="G43" i="37" s="1"/>
  <c r="F42" i="37"/>
  <c r="G42" i="37" s="1"/>
  <c r="F41" i="37"/>
  <c r="G41" i="37" s="1"/>
  <c r="F40" i="37"/>
  <c r="G40" i="37" s="1"/>
  <c r="F39" i="37"/>
  <c r="G39" i="37" s="1"/>
  <c r="F38" i="37"/>
  <c r="G38" i="37" s="1"/>
  <c r="F37" i="37"/>
  <c r="G37" i="37" s="1"/>
  <c r="F36" i="37"/>
  <c r="G36" i="37" s="1"/>
  <c r="F35" i="37"/>
  <c r="G35" i="37" s="1"/>
  <c r="F34" i="37"/>
  <c r="G34" i="37" s="1"/>
  <c r="F33" i="37"/>
  <c r="G33" i="37" s="1"/>
  <c r="F32" i="37"/>
  <c r="G32" i="37" s="1"/>
  <c r="E31" i="37"/>
  <c r="F31" i="37" s="1"/>
  <c r="G31" i="37" s="1"/>
  <c r="E30" i="37"/>
  <c r="F29" i="37"/>
  <c r="G29" i="37" s="1"/>
  <c r="F28" i="37"/>
  <c r="G28" i="37" s="1"/>
  <c r="F27" i="37"/>
  <c r="G27" i="37" s="1"/>
  <c r="F26" i="37"/>
  <c r="G26" i="37" s="1"/>
  <c r="H20" i="37"/>
  <c r="H18" i="37"/>
  <c r="H19" i="37" s="1"/>
  <c r="H12" i="37" l="1"/>
  <c r="H13" i="37" s="1"/>
  <c r="E273" i="37"/>
  <c r="F293" i="37"/>
  <c r="H129" i="37"/>
  <c r="H127" i="37"/>
  <c r="H126" i="37"/>
  <c r="H125" i="37"/>
  <c r="H124" i="37"/>
  <c r="H123" i="37"/>
  <c r="H155" i="37"/>
  <c r="H154" i="37"/>
  <c r="H153" i="37"/>
  <c r="H152" i="37"/>
  <c r="H151" i="37"/>
  <c r="H150" i="37"/>
  <c r="H149" i="37"/>
  <c r="H148" i="37"/>
  <c r="H147" i="37"/>
  <c r="H146" i="37"/>
  <c r="H145" i="37"/>
  <c r="H144" i="37"/>
  <c r="H143" i="37"/>
  <c r="H142" i="37"/>
  <c r="H141" i="37"/>
  <c r="H140" i="37"/>
  <c r="H139" i="37"/>
  <c r="H138" i="37"/>
  <c r="H137" i="37"/>
  <c r="H136" i="37"/>
  <c r="H135" i="37"/>
  <c r="H134" i="37"/>
  <c r="H133" i="37"/>
  <c r="H132" i="37"/>
  <c r="H131" i="37"/>
  <c r="H130" i="37"/>
  <c r="H128" i="37"/>
  <c r="H122" i="37"/>
  <c r="H121" i="37"/>
  <c r="H120" i="37"/>
  <c r="H119" i="37"/>
  <c r="H118" i="37"/>
  <c r="H117" i="37"/>
  <c r="H116" i="37"/>
  <c r="H115" i="37"/>
  <c r="H114" i="37"/>
  <c r="H113" i="37"/>
  <c r="H112" i="37"/>
  <c r="H111" i="37"/>
  <c r="H110" i="37"/>
  <c r="H109" i="37"/>
  <c r="H108" i="37"/>
  <c r="H107" i="37"/>
  <c r="H106" i="37"/>
  <c r="H105" i="37"/>
  <c r="H104" i="37"/>
  <c r="H103" i="37"/>
  <c r="H102" i="37"/>
  <c r="H101" i="37"/>
  <c r="H100" i="37"/>
  <c r="H272" i="37"/>
  <c r="H271" i="37"/>
  <c r="H270" i="37"/>
  <c r="H269" i="37"/>
  <c r="H268" i="37"/>
  <c r="H267" i="37"/>
  <c r="H266" i="37"/>
  <c r="H265" i="37"/>
  <c r="H264" i="37"/>
  <c r="H263" i="37"/>
  <c r="H262" i="37"/>
  <c r="H261" i="37"/>
  <c r="H260" i="37"/>
  <c r="H259" i="37"/>
  <c r="H258" i="37"/>
  <c r="H257" i="37"/>
  <c r="H256" i="37"/>
  <c r="H255" i="37"/>
  <c r="H254" i="37"/>
  <c r="H253" i="37"/>
  <c r="H252" i="37"/>
  <c r="H251" i="37"/>
  <c r="H250" i="37"/>
  <c r="H249" i="37"/>
  <c r="H248" i="37"/>
  <c r="H247" i="37"/>
  <c r="H246" i="37"/>
  <c r="H245" i="37"/>
  <c r="H244" i="37"/>
  <c r="H243" i="37"/>
  <c r="H242" i="37"/>
  <c r="H241" i="37"/>
  <c r="H240" i="37"/>
  <c r="H239" i="37"/>
  <c r="H238" i="37"/>
  <c r="H237" i="37"/>
  <c r="H236" i="37"/>
  <c r="H235" i="37"/>
  <c r="H234" i="37"/>
  <c r="H233" i="37"/>
  <c r="H232" i="37"/>
  <c r="H231" i="37"/>
  <c r="H230" i="37"/>
  <c r="H229" i="37"/>
  <c r="H228" i="37"/>
  <c r="H227" i="37"/>
  <c r="H226" i="37"/>
  <c r="H225" i="37"/>
  <c r="H224" i="37"/>
  <c r="H223" i="37"/>
  <c r="H222" i="37"/>
  <c r="H221" i="37"/>
  <c r="H220" i="37"/>
  <c r="H219" i="37"/>
  <c r="H218" i="37"/>
  <c r="H217" i="37"/>
  <c r="H216" i="37"/>
  <c r="H215" i="37"/>
  <c r="H214" i="37"/>
  <c r="H213" i="37"/>
  <c r="H212" i="37"/>
  <c r="H211" i="37"/>
  <c r="H210" i="37"/>
  <c r="H209" i="37"/>
  <c r="H208" i="37"/>
  <c r="H207" i="37"/>
  <c r="H206" i="37"/>
  <c r="H205" i="37"/>
  <c r="H204" i="37"/>
  <c r="H201" i="37"/>
  <c r="H200" i="37"/>
  <c r="H203" i="37"/>
  <c r="H202" i="37"/>
  <c r="H199" i="37"/>
  <c r="H198" i="37"/>
  <c r="H197" i="37"/>
  <c r="H196" i="37"/>
  <c r="H195" i="37"/>
  <c r="H194" i="37"/>
  <c r="H193" i="37"/>
  <c r="H192" i="37"/>
  <c r="H191" i="37"/>
  <c r="H190" i="37"/>
  <c r="H189" i="37"/>
  <c r="H188" i="37"/>
  <c r="H187" i="37"/>
  <c r="H186" i="37"/>
  <c r="H185" i="37"/>
  <c r="H184" i="37"/>
  <c r="H183" i="37"/>
  <c r="H182" i="37"/>
  <c r="H181" i="37"/>
  <c r="H180" i="37"/>
  <c r="H179" i="37"/>
  <c r="H178" i="37"/>
  <c r="H177" i="37"/>
  <c r="H176" i="37"/>
  <c r="H175" i="37"/>
  <c r="H174" i="37"/>
  <c r="H173" i="37"/>
  <c r="H172" i="37"/>
  <c r="H171" i="37"/>
  <c r="H170" i="37"/>
  <c r="H169" i="37"/>
  <c r="H168" i="37"/>
  <c r="H167" i="37"/>
  <c r="H166" i="37"/>
  <c r="H165" i="37"/>
  <c r="H164" i="37"/>
  <c r="I164" i="37" s="1"/>
  <c r="H163" i="37"/>
  <c r="I163" i="37" s="1"/>
  <c r="H162" i="37"/>
  <c r="I162" i="37" s="1"/>
  <c r="H161" i="37"/>
  <c r="H160" i="37"/>
  <c r="I160" i="37" s="1"/>
  <c r="H159" i="37"/>
  <c r="I159" i="37" s="1"/>
  <c r="H158" i="37"/>
  <c r="I158" i="37" s="1"/>
  <c r="H157" i="37"/>
  <c r="H156" i="37"/>
  <c r="I156" i="37" s="1"/>
  <c r="F30" i="37"/>
  <c r="G30" i="37" s="1"/>
  <c r="I124" i="37"/>
  <c r="I126" i="37"/>
  <c r="I128" i="37"/>
  <c r="I132" i="37"/>
  <c r="I133" i="37"/>
  <c r="I134" i="37"/>
  <c r="I135" i="37"/>
  <c r="I136" i="37"/>
  <c r="I137" i="37"/>
  <c r="I138" i="37"/>
  <c r="I139" i="37"/>
  <c r="I140" i="37"/>
  <c r="I141" i="37"/>
  <c r="I142" i="37"/>
  <c r="I143" i="37"/>
  <c r="I144" i="37"/>
  <c r="I145" i="37"/>
  <c r="I146" i="37"/>
  <c r="I147" i="37"/>
  <c r="I148" i="37"/>
  <c r="I149" i="37"/>
  <c r="I150" i="37"/>
  <c r="I151" i="37"/>
  <c r="I152" i="37"/>
  <c r="I153" i="37"/>
  <c r="I154" i="37"/>
  <c r="I155" i="37"/>
  <c r="I157" i="37"/>
  <c r="I161" i="37"/>
  <c r="I100" i="37"/>
  <c r="I101" i="37"/>
  <c r="I102" i="37"/>
  <c r="I103" i="37"/>
  <c r="I104" i="37"/>
  <c r="I105" i="37"/>
  <c r="I106" i="37"/>
  <c r="I107" i="37"/>
  <c r="I108" i="37"/>
  <c r="I109" i="37"/>
  <c r="I110" i="37"/>
  <c r="I111" i="37"/>
  <c r="I112" i="37"/>
  <c r="I113" i="37"/>
  <c r="I114" i="37"/>
  <c r="I115" i="37"/>
  <c r="I116" i="37"/>
  <c r="I117" i="37"/>
  <c r="I118" i="37"/>
  <c r="I119" i="37"/>
  <c r="I120" i="37"/>
  <c r="I121" i="37"/>
  <c r="I122" i="37"/>
  <c r="I123" i="37"/>
  <c r="I125" i="37"/>
  <c r="I127" i="37"/>
  <c r="I129" i="37"/>
  <c r="I130" i="37"/>
  <c r="I131" i="37"/>
  <c r="I200" i="37"/>
  <c r="I201" i="37"/>
  <c r="I205" i="37"/>
  <c r="I207" i="37"/>
  <c r="I165" i="37"/>
  <c r="I166" i="37"/>
  <c r="I167" i="37"/>
  <c r="I168" i="37"/>
  <c r="I169" i="37"/>
  <c r="I170" i="37"/>
  <c r="I171" i="37"/>
  <c r="I172" i="37"/>
  <c r="I173" i="37"/>
  <c r="I174" i="37"/>
  <c r="I175" i="37"/>
  <c r="I176" i="37"/>
  <c r="I177" i="37"/>
  <c r="I178" i="37"/>
  <c r="I179" i="37"/>
  <c r="I180" i="37"/>
  <c r="I181" i="37"/>
  <c r="I182" i="37"/>
  <c r="I183" i="37"/>
  <c r="I184" i="37"/>
  <c r="I185" i="37"/>
  <c r="I186" i="37"/>
  <c r="I187" i="37"/>
  <c r="I188" i="37"/>
  <c r="I189" i="37"/>
  <c r="I190" i="37"/>
  <c r="I191" i="37"/>
  <c r="I192" i="37"/>
  <c r="I193" i="37"/>
  <c r="I194" i="37"/>
  <c r="I195" i="37"/>
  <c r="I196" i="37"/>
  <c r="I197" i="37"/>
  <c r="I198" i="37"/>
  <c r="I199" i="37"/>
  <c r="I202" i="37"/>
  <c r="I203" i="37"/>
  <c r="I204" i="37"/>
  <c r="I206" i="37"/>
  <c r="I209" i="37"/>
  <c r="I211" i="37"/>
  <c r="I213" i="37"/>
  <c r="I215" i="37"/>
  <c r="I208" i="37"/>
  <c r="I210" i="37"/>
  <c r="I212" i="37"/>
  <c r="I214" i="37"/>
  <c r="I216" i="37"/>
  <c r="I217" i="37"/>
  <c r="I218" i="37"/>
  <c r="I219" i="37"/>
  <c r="I220" i="37"/>
  <c r="I221" i="37"/>
  <c r="I222" i="37"/>
  <c r="I223" i="37"/>
  <c r="I224" i="37"/>
  <c r="I225" i="37"/>
  <c r="I226" i="37"/>
  <c r="I227" i="37"/>
  <c r="I228" i="37"/>
  <c r="I229" i="37"/>
  <c r="I230" i="37"/>
  <c r="I231" i="37"/>
  <c r="I232" i="37"/>
  <c r="I233" i="37"/>
  <c r="I234" i="37"/>
  <c r="I235" i="37"/>
  <c r="I236" i="37"/>
  <c r="I237" i="37"/>
  <c r="I238" i="37"/>
  <c r="I239" i="37"/>
  <c r="I240" i="37"/>
  <c r="I241" i="37"/>
  <c r="I242" i="37"/>
  <c r="I243" i="37"/>
  <c r="I244" i="37"/>
  <c r="I245" i="37"/>
  <c r="I246" i="37"/>
  <c r="I247" i="37"/>
  <c r="I248" i="37"/>
  <c r="I249" i="37"/>
  <c r="I250" i="37"/>
  <c r="I251" i="37"/>
  <c r="I252" i="37"/>
  <c r="I253" i="37"/>
  <c r="I254" i="37"/>
  <c r="I255" i="37"/>
  <c r="I256" i="37"/>
  <c r="I257" i="37"/>
  <c r="I258" i="37"/>
  <c r="I259" i="37"/>
  <c r="I260" i="37"/>
  <c r="I261" i="37"/>
  <c r="I262" i="37"/>
  <c r="I263" i="37"/>
  <c r="I264" i="37"/>
  <c r="I265" i="37"/>
  <c r="I266" i="37"/>
  <c r="I267" i="37"/>
  <c r="I268" i="37"/>
  <c r="I269" i="37"/>
  <c r="I270" i="37"/>
  <c r="I271" i="37"/>
  <c r="I272" i="37"/>
  <c r="H9" i="37" l="1"/>
  <c r="G273" i="37"/>
  <c r="H10" i="37" l="1"/>
  <c r="H22" i="37"/>
  <c r="H96" i="37" l="1"/>
  <c r="I96" i="37" s="1"/>
  <c r="H84" i="37"/>
  <c r="I84" i="37" s="1"/>
  <c r="H83" i="37"/>
  <c r="I83" i="37" s="1"/>
  <c r="H82" i="37"/>
  <c r="I82" i="37" s="1"/>
  <c r="H81" i="37"/>
  <c r="I81" i="37" s="1"/>
  <c r="H80" i="37"/>
  <c r="I80" i="37" s="1"/>
  <c r="H79" i="37"/>
  <c r="I79" i="37" s="1"/>
  <c r="H78" i="37"/>
  <c r="I78" i="37" s="1"/>
  <c r="H77" i="37"/>
  <c r="I77" i="37" s="1"/>
  <c r="H76" i="37"/>
  <c r="I76" i="37" s="1"/>
  <c r="H75" i="37"/>
  <c r="I75" i="37" s="1"/>
  <c r="H74" i="37"/>
  <c r="I74" i="37" s="1"/>
  <c r="H73" i="37"/>
  <c r="I73" i="37" s="1"/>
  <c r="H71" i="37"/>
  <c r="I71" i="37" s="1"/>
  <c r="H70" i="37"/>
  <c r="I70" i="37" s="1"/>
  <c r="H69" i="37"/>
  <c r="I69" i="37" s="1"/>
  <c r="H68" i="37"/>
  <c r="I68" i="37" s="1"/>
  <c r="H67" i="37"/>
  <c r="I67" i="37" s="1"/>
  <c r="H66" i="37"/>
  <c r="I66" i="37" s="1"/>
  <c r="H65" i="37"/>
  <c r="I65" i="37" s="1"/>
  <c r="H64" i="37"/>
  <c r="I64" i="37" s="1"/>
  <c r="H63" i="37"/>
  <c r="I63" i="37" s="1"/>
  <c r="H62" i="37"/>
  <c r="I62" i="37" s="1"/>
  <c r="H61" i="37"/>
  <c r="I61" i="37" s="1"/>
  <c r="H60" i="37"/>
  <c r="I60" i="37" s="1"/>
  <c r="H59" i="37"/>
  <c r="I59" i="37" s="1"/>
  <c r="H58" i="37"/>
  <c r="I58" i="37" s="1"/>
  <c r="H57" i="37"/>
  <c r="I57" i="37" s="1"/>
  <c r="H56" i="37"/>
  <c r="I56" i="37" s="1"/>
  <c r="H55" i="37"/>
  <c r="I55" i="37" s="1"/>
  <c r="H50" i="37"/>
  <c r="I50" i="37" s="1"/>
  <c r="H35" i="37"/>
  <c r="I35" i="37" s="1"/>
  <c r="H32" i="37"/>
  <c r="I32" i="37" s="1"/>
  <c r="H99" i="37"/>
  <c r="I99" i="37" s="1"/>
  <c r="H98" i="37"/>
  <c r="I98" i="37" s="1"/>
  <c r="H97" i="37"/>
  <c r="I97" i="37" s="1"/>
  <c r="H95" i="37"/>
  <c r="I95" i="37" s="1"/>
  <c r="H94" i="37"/>
  <c r="I94" i="37" s="1"/>
  <c r="H93" i="37"/>
  <c r="I93" i="37" s="1"/>
  <c r="H92" i="37"/>
  <c r="I92" i="37" s="1"/>
  <c r="H91" i="37"/>
  <c r="I91" i="37" s="1"/>
  <c r="H90" i="37"/>
  <c r="I90" i="37" s="1"/>
  <c r="H89" i="37"/>
  <c r="I89" i="37" s="1"/>
  <c r="H88" i="37"/>
  <c r="I88" i="37" s="1"/>
  <c r="H87" i="37"/>
  <c r="I87" i="37" s="1"/>
  <c r="H86" i="37"/>
  <c r="I86" i="37" s="1"/>
  <c r="H85" i="37"/>
  <c r="I85" i="37" s="1"/>
  <c r="H72" i="37"/>
  <c r="I72" i="37" s="1"/>
  <c r="H31" i="37"/>
  <c r="I31" i="37" s="1"/>
  <c r="H30" i="37"/>
  <c r="I30" i="37" s="1"/>
  <c r="H23" i="37"/>
  <c r="H54" i="37"/>
  <c r="I54" i="37" s="1"/>
  <c r="H53" i="37"/>
  <c r="I53" i="37" s="1"/>
  <c r="H52" i="37"/>
  <c r="I52" i="37" s="1"/>
  <c r="H51" i="37"/>
  <c r="I51" i="37" s="1"/>
  <c r="H49" i="37"/>
  <c r="I49" i="37" s="1"/>
  <c r="H48" i="37"/>
  <c r="I48" i="37" s="1"/>
  <c r="H47" i="37"/>
  <c r="I47" i="37" s="1"/>
  <c r="H46" i="37"/>
  <c r="I46" i="37" s="1"/>
  <c r="H45" i="37"/>
  <c r="I45" i="37" s="1"/>
  <c r="H44" i="37"/>
  <c r="I44" i="37" s="1"/>
  <c r="H43" i="37"/>
  <c r="I43" i="37" s="1"/>
  <c r="H42" i="37"/>
  <c r="I42" i="37" s="1"/>
  <c r="H41" i="37"/>
  <c r="I41" i="37" s="1"/>
  <c r="H40" i="37"/>
  <c r="I40" i="37" s="1"/>
  <c r="H39" i="37"/>
  <c r="I39" i="37" s="1"/>
  <c r="H38" i="37"/>
  <c r="I38" i="37" s="1"/>
  <c r="H37" i="37"/>
  <c r="I37" i="37" s="1"/>
  <c r="H36" i="37"/>
  <c r="I36" i="37" s="1"/>
  <c r="H34" i="37"/>
  <c r="I34" i="37" s="1"/>
  <c r="H33" i="37"/>
  <c r="I33" i="37" s="1"/>
  <c r="H29" i="37"/>
  <c r="I29" i="37" s="1"/>
  <c r="H28" i="37"/>
  <c r="I28" i="37" s="1"/>
  <c r="H27" i="37"/>
  <c r="I27" i="37" s="1"/>
  <c r="H26" i="37"/>
  <c r="H273" i="37" l="1"/>
  <c r="I26" i="37"/>
  <c r="I273" i="37" s="1"/>
  <c r="F293" i="36" l="1"/>
  <c r="E293" i="36"/>
  <c r="D293" i="36"/>
  <c r="C293" i="36"/>
  <c r="E273" i="36"/>
  <c r="D273" i="36"/>
  <c r="F273" i="36" s="1"/>
  <c r="C273" i="36"/>
  <c r="G272" i="36"/>
  <c r="F272" i="36"/>
  <c r="G271" i="36"/>
  <c r="F271" i="36"/>
  <c r="G270" i="36"/>
  <c r="F270" i="36"/>
  <c r="G269" i="36"/>
  <c r="F269" i="36"/>
  <c r="G268" i="36"/>
  <c r="F268" i="36"/>
  <c r="G267" i="36"/>
  <c r="F267" i="36"/>
  <c r="G266" i="36"/>
  <c r="F266" i="36"/>
  <c r="G265" i="36"/>
  <c r="F265" i="36"/>
  <c r="G264" i="36"/>
  <c r="F264" i="36"/>
  <c r="G263" i="36"/>
  <c r="F263" i="36"/>
  <c r="G262" i="36"/>
  <c r="F262" i="36"/>
  <c r="G261" i="36"/>
  <c r="F261" i="36"/>
  <c r="G260" i="36"/>
  <c r="F260" i="36"/>
  <c r="G259" i="36"/>
  <c r="F259" i="36"/>
  <c r="G258" i="36"/>
  <c r="F258" i="36"/>
  <c r="G257" i="36"/>
  <c r="F257" i="36"/>
  <c r="G256" i="36"/>
  <c r="F256" i="36"/>
  <c r="G255" i="36"/>
  <c r="F255" i="36"/>
  <c r="G254" i="36"/>
  <c r="F254" i="36"/>
  <c r="G253" i="36"/>
  <c r="F253" i="36"/>
  <c r="G252" i="36"/>
  <c r="F252" i="36"/>
  <c r="G251" i="36"/>
  <c r="F251" i="36"/>
  <c r="G250" i="36"/>
  <c r="F250" i="36"/>
  <c r="G249" i="36"/>
  <c r="F249" i="36"/>
  <c r="G248" i="36"/>
  <c r="F248" i="36"/>
  <c r="G247" i="36"/>
  <c r="F247" i="36"/>
  <c r="G246" i="36"/>
  <c r="F246" i="36"/>
  <c r="G245" i="36"/>
  <c r="F245" i="36"/>
  <c r="G244" i="36"/>
  <c r="F244" i="36"/>
  <c r="G243" i="36"/>
  <c r="F243" i="36"/>
  <c r="G242" i="36"/>
  <c r="F242" i="36"/>
  <c r="G241" i="36"/>
  <c r="F241" i="36"/>
  <c r="G240" i="36"/>
  <c r="F240" i="36"/>
  <c r="G239" i="36"/>
  <c r="F239" i="36"/>
  <c r="G238" i="36"/>
  <c r="F238" i="36"/>
  <c r="G237" i="36"/>
  <c r="F237" i="36"/>
  <c r="G236" i="36"/>
  <c r="F236" i="36"/>
  <c r="G235" i="36"/>
  <c r="F235" i="36"/>
  <c r="G234" i="36"/>
  <c r="F234" i="36"/>
  <c r="G233" i="36"/>
  <c r="F233" i="36"/>
  <c r="F232" i="36"/>
  <c r="G232" i="36" s="1"/>
  <c r="F231" i="36"/>
  <c r="G231" i="36" s="1"/>
  <c r="F230" i="36"/>
  <c r="G230" i="36" s="1"/>
  <c r="F229" i="36"/>
  <c r="G229" i="36" s="1"/>
  <c r="F228" i="36"/>
  <c r="G228" i="36" s="1"/>
  <c r="F227" i="36"/>
  <c r="G227" i="36" s="1"/>
  <c r="F226" i="36"/>
  <c r="G226" i="36" s="1"/>
  <c r="F225" i="36"/>
  <c r="G225" i="36" s="1"/>
  <c r="F224" i="36"/>
  <c r="G224" i="36" s="1"/>
  <c r="F223" i="36"/>
  <c r="G223" i="36" s="1"/>
  <c r="F222" i="36"/>
  <c r="G222" i="36" s="1"/>
  <c r="F221" i="36"/>
  <c r="G221" i="36" s="1"/>
  <c r="F220" i="36"/>
  <c r="G220" i="36" s="1"/>
  <c r="F219" i="36"/>
  <c r="G219" i="36" s="1"/>
  <c r="F218" i="36"/>
  <c r="G218" i="36" s="1"/>
  <c r="F217" i="36"/>
  <c r="G217" i="36" s="1"/>
  <c r="F216" i="36"/>
  <c r="G216" i="36" s="1"/>
  <c r="F215" i="36"/>
  <c r="G215" i="36" s="1"/>
  <c r="F214" i="36"/>
  <c r="G214" i="36" s="1"/>
  <c r="F213" i="36"/>
  <c r="G213" i="36" s="1"/>
  <c r="F212" i="36"/>
  <c r="G212" i="36" s="1"/>
  <c r="F211" i="36"/>
  <c r="G211" i="36" s="1"/>
  <c r="F210" i="36"/>
  <c r="G210" i="36" s="1"/>
  <c r="F209" i="36"/>
  <c r="G209" i="36" s="1"/>
  <c r="F208" i="36"/>
  <c r="G208" i="36" s="1"/>
  <c r="F207" i="36"/>
  <c r="G207" i="36" s="1"/>
  <c r="F206" i="36"/>
  <c r="G206" i="36" s="1"/>
  <c r="F205" i="36"/>
  <c r="G205" i="36" s="1"/>
  <c r="F204" i="36"/>
  <c r="G204" i="36" s="1"/>
  <c r="F203" i="36"/>
  <c r="G203" i="36" s="1"/>
  <c r="F202" i="36"/>
  <c r="G202" i="36" s="1"/>
  <c r="F201" i="36"/>
  <c r="G201" i="36" s="1"/>
  <c r="F200" i="36"/>
  <c r="G200" i="36" s="1"/>
  <c r="F199" i="36"/>
  <c r="G199" i="36" s="1"/>
  <c r="F198" i="36"/>
  <c r="G198" i="36" s="1"/>
  <c r="F197" i="36"/>
  <c r="G197" i="36" s="1"/>
  <c r="F196" i="36"/>
  <c r="G196" i="36" s="1"/>
  <c r="F195" i="36"/>
  <c r="G195" i="36" s="1"/>
  <c r="F194" i="36"/>
  <c r="G194" i="36" s="1"/>
  <c r="F193" i="36"/>
  <c r="G193" i="36" s="1"/>
  <c r="F192" i="36"/>
  <c r="G192" i="36" s="1"/>
  <c r="F191" i="36"/>
  <c r="G191" i="36" s="1"/>
  <c r="F190" i="36"/>
  <c r="G190" i="36" s="1"/>
  <c r="F189" i="36"/>
  <c r="G189" i="36" s="1"/>
  <c r="F188" i="36"/>
  <c r="G188" i="36" s="1"/>
  <c r="F187" i="36"/>
  <c r="G187" i="36" s="1"/>
  <c r="F186" i="36"/>
  <c r="G186" i="36" s="1"/>
  <c r="F185" i="36"/>
  <c r="G185" i="36" s="1"/>
  <c r="F184" i="36"/>
  <c r="G184" i="36" s="1"/>
  <c r="F183" i="36"/>
  <c r="G183" i="36" s="1"/>
  <c r="F182" i="36"/>
  <c r="G182" i="36" s="1"/>
  <c r="F181" i="36"/>
  <c r="G181" i="36" s="1"/>
  <c r="F180" i="36"/>
  <c r="G180" i="36" s="1"/>
  <c r="F179" i="36"/>
  <c r="G179" i="36" s="1"/>
  <c r="F178" i="36"/>
  <c r="G178" i="36" s="1"/>
  <c r="F177" i="36"/>
  <c r="G177" i="36" s="1"/>
  <c r="G176" i="36"/>
  <c r="F176" i="36"/>
  <c r="G175" i="36"/>
  <c r="F175" i="36"/>
  <c r="G174" i="36"/>
  <c r="F174" i="36"/>
  <c r="G173" i="36"/>
  <c r="F173" i="36"/>
  <c r="G172" i="36"/>
  <c r="F172" i="36"/>
  <c r="G171" i="36"/>
  <c r="F171" i="36"/>
  <c r="G170" i="36"/>
  <c r="F170" i="36"/>
  <c r="G169" i="36"/>
  <c r="F169" i="36"/>
  <c r="G168" i="36"/>
  <c r="F168" i="36"/>
  <c r="G167" i="36"/>
  <c r="F167" i="36"/>
  <c r="G166" i="36"/>
  <c r="F166" i="36"/>
  <c r="G165" i="36"/>
  <c r="F165" i="36"/>
  <c r="G164" i="36"/>
  <c r="F164" i="36"/>
  <c r="G163" i="36"/>
  <c r="F163" i="36"/>
  <c r="G162" i="36"/>
  <c r="F162" i="36"/>
  <c r="G161" i="36"/>
  <c r="F161" i="36"/>
  <c r="G160" i="36"/>
  <c r="F160" i="36"/>
  <c r="G159" i="36"/>
  <c r="F159" i="36"/>
  <c r="G158" i="36"/>
  <c r="F158" i="36"/>
  <c r="G157" i="36"/>
  <c r="F157" i="36"/>
  <c r="G156" i="36"/>
  <c r="F156" i="36"/>
  <c r="G155" i="36"/>
  <c r="F155" i="36"/>
  <c r="G154" i="36"/>
  <c r="F154" i="36"/>
  <c r="G153" i="36"/>
  <c r="F153" i="36"/>
  <c r="G152" i="36"/>
  <c r="F152" i="36"/>
  <c r="G151" i="36"/>
  <c r="F151" i="36"/>
  <c r="G150" i="36"/>
  <c r="F150" i="36"/>
  <c r="G149" i="36"/>
  <c r="F149" i="36"/>
  <c r="G148" i="36"/>
  <c r="F148" i="36"/>
  <c r="G147" i="36"/>
  <c r="F147" i="36"/>
  <c r="G146" i="36"/>
  <c r="F146" i="36"/>
  <c r="G145" i="36"/>
  <c r="F145" i="36"/>
  <c r="G144" i="36"/>
  <c r="F144" i="36"/>
  <c r="G143" i="36"/>
  <c r="F143" i="36"/>
  <c r="G142" i="36"/>
  <c r="F142" i="36"/>
  <c r="G141" i="36"/>
  <c r="F141" i="36"/>
  <c r="G140" i="36"/>
  <c r="F140" i="36"/>
  <c r="G139" i="36"/>
  <c r="F139" i="36"/>
  <c r="G138" i="36"/>
  <c r="F138" i="36"/>
  <c r="G137" i="36"/>
  <c r="F137" i="36"/>
  <c r="G136" i="36"/>
  <c r="F136" i="36"/>
  <c r="G135" i="36"/>
  <c r="F135" i="36"/>
  <c r="G134" i="36"/>
  <c r="F134" i="36"/>
  <c r="G133" i="36"/>
  <c r="F133" i="36"/>
  <c r="G132" i="36"/>
  <c r="F132" i="36"/>
  <c r="G131" i="36"/>
  <c r="F131" i="36"/>
  <c r="G130" i="36"/>
  <c r="F130" i="36"/>
  <c r="G129" i="36"/>
  <c r="F129" i="36"/>
  <c r="G128" i="36"/>
  <c r="F128" i="36"/>
  <c r="G127" i="36"/>
  <c r="F127" i="36"/>
  <c r="G126" i="36"/>
  <c r="F126" i="36"/>
  <c r="G125" i="36"/>
  <c r="F125" i="36"/>
  <c r="G124" i="36"/>
  <c r="F124" i="36"/>
  <c r="G123" i="36"/>
  <c r="F123" i="36"/>
  <c r="G122" i="36"/>
  <c r="F122" i="36"/>
  <c r="G121" i="36"/>
  <c r="F121" i="36"/>
  <c r="G120" i="36"/>
  <c r="F120" i="36"/>
  <c r="G119" i="36"/>
  <c r="F119" i="36"/>
  <c r="G118" i="36"/>
  <c r="F118" i="36"/>
  <c r="G117" i="36"/>
  <c r="F117" i="36"/>
  <c r="G116" i="36"/>
  <c r="F116" i="36"/>
  <c r="G115" i="36"/>
  <c r="F115" i="36"/>
  <c r="G114" i="36"/>
  <c r="F114" i="36"/>
  <c r="G113" i="36"/>
  <c r="F113" i="36"/>
  <c r="G112" i="36"/>
  <c r="F112" i="36"/>
  <c r="G111" i="36"/>
  <c r="F111" i="36"/>
  <c r="G110" i="36"/>
  <c r="F110" i="36"/>
  <c r="G109" i="36"/>
  <c r="F109" i="36"/>
  <c r="G108" i="36"/>
  <c r="F108" i="36"/>
  <c r="G107" i="36"/>
  <c r="F107" i="36"/>
  <c r="G106" i="36"/>
  <c r="F106" i="36"/>
  <c r="G105" i="36"/>
  <c r="F105" i="36"/>
  <c r="G104" i="36"/>
  <c r="F104" i="36"/>
  <c r="G103" i="36"/>
  <c r="F103" i="36"/>
  <c r="G102" i="36"/>
  <c r="F102" i="36"/>
  <c r="G101" i="36"/>
  <c r="F101" i="36"/>
  <c r="G100" i="36"/>
  <c r="F100" i="36"/>
  <c r="G99" i="36"/>
  <c r="F99" i="36"/>
  <c r="G98" i="36"/>
  <c r="F98" i="36"/>
  <c r="G97" i="36"/>
  <c r="F97" i="36"/>
  <c r="G96" i="36"/>
  <c r="F96" i="36"/>
  <c r="G95" i="36"/>
  <c r="F95" i="36"/>
  <c r="G94" i="36"/>
  <c r="F94" i="36"/>
  <c r="G93" i="36"/>
  <c r="F93" i="36"/>
  <c r="G92" i="36"/>
  <c r="F92" i="36"/>
  <c r="G91" i="36"/>
  <c r="F91" i="36"/>
  <c r="G90" i="36"/>
  <c r="F90" i="36"/>
  <c r="G89" i="36"/>
  <c r="F89" i="36"/>
  <c r="G88" i="36"/>
  <c r="F88" i="36"/>
  <c r="G87" i="36"/>
  <c r="F87" i="36"/>
  <c r="G86" i="36"/>
  <c r="F86" i="36"/>
  <c r="G85" i="36"/>
  <c r="F85" i="36"/>
  <c r="G84" i="36"/>
  <c r="F84" i="36"/>
  <c r="G83" i="36"/>
  <c r="F83" i="36"/>
  <c r="G82" i="36"/>
  <c r="F82" i="36"/>
  <c r="G81" i="36"/>
  <c r="F81" i="36"/>
  <c r="G80" i="36"/>
  <c r="F80" i="36"/>
  <c r="G79" i="36"/>
  <c r="F79" i="36"/>
  <c r="G78" i="36"/>
  <c r="F78" i="36"/>
  <c r="G77" i="36"/>
  <c r="F77" i="36"/>
  <c r="G76" i="36"/>
  <c r="F76" i="36"/>
  <c r="G75" i="36"/>
  <c r="F75" i="36"/>
  <c r="G74" i="36"/>
  <c r="F74" i="36"/>
  <c r="G73" i="36"/>
  <c r="F73" i="36"/>
  <c r="G72" i="36"/>
  <c r="F72" i="36"/>
  <c r="G71" i="36"/>
  <c r="F71" i="36"/>
  <c r="G70" i="36"/>
  <c r="F70" i="36"/>
  <c r="G69" i="36"/>
  <c r="F69" i="36"/>
  <c r="G68" i="36"/>
  <c r="F68" i="36"/>
  <c r="G67" i="36"/>
  <c r="F67" i="36"/>
  <c r="G66" i="36"/>
  <c r="F66" i="36"/>
  <c r="G65" i="36"/>
  <c r="F65" i="36"/>
  <c r="G64" i="36"/>
  <c r="F64" i="36"/>
  <c r="G63" i="36"/>
  <c r="F63" i="36"/>
  <c r="G62" i="36"/>
  <c r="F62" i="36"/>
  <c r="G61" i="36"/>
  <c r="F61" i="36"/>
  <c r="G60" i="36"/>
  <c r="F60" i="36"/>
  <c r="G59" i="36"/>
  <c r="F59" i="36"/>
  <c r="G58" i="36"/>
  <c r="F58" i="36"/>
  <c r="G57" i="36"/>
  <c r="F57" i="36"/>
  <c r="G56" i="36"/>
  <c r="F56" i="36"/>
  <c r="G55" i="36"/>
  <c r="F55" i="36"/>
  <c r="G54" i="36"/>
  <c r="F54" i="36"/>
  <c r="G53" i="36"/>
  <c r="F53" i="36"/>
  <c r="G52" i="36"/>
  <c r="F52" i="36"/>
  <c r="G51" i="36"/>
  <c r="F51" i="36"/>
  <c r="G50" i="36"/>
  <c r="F50" i="36"/>
  <c r="G49" i="36"/>
  <c r="F49" i="36"/>
  <c r="G48" i="36"/>
  <c r="F48" i="36"/>
  <c r="G47" i="36"/>
  <c r="F47" i="36"/>
  <c r="G46" i="36"/>
  <c r="F46" i="36"/>
  <c r="G45" i="36"/>
  <c r="F45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G37" i="36"/>
  <c r="F37" i="36"/>
  <c r="G36" i="36"/>
  <c r="F36" i="36"/>
  <c r="F35" i="36"/>
  <c r="G35" i="36" s="1"/>
  <c r="H9" i="36" s="1"/>
  <c r="H22" i="36" s="1"/>
  <c r="G34" i="36"/>
  <c r="F34" i="36"/>
  <c r="G33" i="36"/>
  <c r="F33" i="36"/>
  <c r="G32" i="36"/>
  <c r="F32" i="36"/>
  <c r="G31" i="36"/>
  <c r="F31" i="36"/>
  <c r="G30" i="36"/>
  <c r="F30" i="36"/>
  <c r="G29" i="36"/>
  <c r="F29" i="36"/>
  <c r="G28" i="36"/>
  <c r="F28" i="36"/>
  <c r="G27" i="36"/>
  <c r="F27" i="36"/>
  <c r="G26" i="36"/>
  <c r="F26" i="36"/>
  <c r="H20" i="36"/>
  <c r="H18" i="36"/>
  <c r="H15" i="36"/>
  <c r="H12" i="36"/>
  <c r="G273" i="36" l="1"/>
  <c r="H10" i="36"/>
  <c r="H13" i="36"/>
  <c r="H16" i="36"/>
  <c r="H19" i="36"/>
  <c r="E293" i="35"/>
  <c r="D293" i="35"/>
  <c r="C293" i="35"/>
  <c r="C273" i="35"/>
  <c r="F272" i="35"/>
  <c r="G272" i="35" s="1"/>
  <c r="F271" i="35"/>
  <c r="G271" i="35" s="1"/>
  <c r="F270" i="35"/>
  <c r="G270" i="35" s="1"/>
  <c r="F269" i="35"/>
  <c r="G269" i="35" s="1"/>
  <c r="F268" i="35"/>
  <c r="G268" i="35" s="1"/>
  <c r="F267" i="35"/>
  <c r="G267" i="35" s="1"/>
  <c r="F266" i="35"/>
  <c r="G266" i="35" s="1"/>
  <c r="F265" i="35"/>
  <c r="G265" i="35" s="1"/>
  <c r="F264" i="35"/>
  <c r="G264" i="35" s="1"/>
  <c r="F263" i="35"/>
  <c r="G263" i="35" s="1"/>
  <c r="F262" i="35"/>
  <c r="G262" i="35" s="1"/>
  <c r="F261" i="35"/>
  <c r="G261" i="35" s="1"/>
  <c r="F260" i="35"/>
  <c r="G260" i="35" s="1"/>
  <c r="F259" i="35"/>
  <c r="G259" i="35" s="1"/>
  <c r="F258" i="35"/>
  <c r="G258" i="35" s="1"/>
  <c r="F257" i="35"/>
  <c r="G257" i="35" s="1"/>
  <c r="F256" i="35"/>
  <c r="G256" i="35" s="1"/>
  <c r="F255" i="35"/>
  <c r="G255" i="35" s="1"/>
  <c r="F254" i="35"/>
  <c r="G254" i="35" s="1"/>
  <c r="F253" i="35"/>
  <c r="G253" i="35" s="1"/>
  <c r="F252" i="35"/>
  <c r="G252" i="35" s="1"/>
  <c r="F251" i="35"/>
  <c r="G251" i="35" s="1"/>
  <c r="F250" i="35"/>
  <c r="G250" i="35" s="1"/>
  <c r="F249" i="35"/>
  <c r="G249" i="35" s="1"/>
  <c r="F248" i="35"/>
  <c r="G248" i="35" s="1"/>
  <c r="F247" i="35"/>
  <c r="G247" i="35" s="1"/>
  <c r="F246" i="35"/>
  <c r="G246" i="35" s="1"/>
  <c r="F245" i="35"/>
  <c r="G245" i="35" s="1"/>
  <c r="F244" i="35"/>
  <c r="G244" i="35" s="1"/>
  <c r="F243" i="35"/>
  <c r="G243" i="35" s="1"/>
  <c r="F242" i="35"/>
  <c r="G242" i="35" s="1"/>
  <c r="F241" i="35"/>
  <c r="G241" i="35" s="1"/>
  <c r="F240" i="35"/>
  <c r="G240" i="35" s="1"/>
  <c r="F239" i="35"/>
  <c r="G239" i="35" s="1"/>
  <c r="F238" i="35"/>
  <c r="G238" i="35" s="1"/>
  <c r="F237" i="35"/>
  <c r="G237" i="35" s="1"/>
  <c r="F236" i="35"/>
  <c r="G236" i="35" s="1"/>
  <c r="F235" i="35"/>
  <c r="G235" i="35" s="1"/>
  <c r="F234" i="35"/>
  <c r="G234" i="35" s="1"/>
  <c r="F233" i="35"/>
  <c r="G233" i="35" s="1"/>
  <c r="F232" i="35"/>
  <c r="G232" i="35" s="1"/>
  <c r="F231" i="35"/>
  <c r="G231" i="35" s="1"/>
  <c r="F230" i="35"/>
  <c r="G230" i="35" s="1"/>
  <c r="F229" i="35"/>
  <c r="G229" i="35" s="1"/>
  <c r="F228" i="35"/>
  <c r="G228" i="35" s="1"/>
  <c r="F227" i="35"/>
  <c r="G227" i="35" s="1"/>
  <c r="F226" i="35"/>
  <c r="G226" i="35" s="1"/>
  <c r="F225" i="35"/>
  <c r="G225" i="35" s="1"/>
  <c r="F224" i="35"/>
  <c r="G224" i="35" s="1"/>
  <c r="F223" i="35"/>
  <c r="G223" i="35" s="1"/>
  <c r="F222" i="35"/>
  <c r="G222" i="35" s="1"/>
  <c r="F221" i="35"/>
  <c r="G221" i="35" s="1"/>
  <c r="F220" i="35"/>
  <c r="G220" i="35" s="1"/>
  <c r="F219" i="35"/>
  <c r="G219" i="35" s="1"/>
  <c r="F218" i="35"/>
  <c r="G218" i="35" s="1"/>
  <c r="F217" i="35"/>
  <c r="G217" i="35" s="1"/>
  <c r="F216" i="35"/>
  <c r="G216" i="35" s="1"/>
  <c r="F215" i="35"/>
  <c r="G215" i="35" s="1"/>
  <c r="F214" i="35"/>
  <c r="G214" i="35" s="1"/>
  <c r="F213" i="35"/>
  <c r="G213" i="35" s="1"/>
  <c r="F212" i="35"/>
  <c r="G212" i="35" s="1"/>
  <c r="F211" i="35"/>
  <c r="G211" i="35" s="1"/>
  <c r="F210" i="35"/>
  <c r="G210" i="35" s="1"/>
  <c r="F209" i="35"/>
  <c r="G209" i="35" s="1"/>
  <c r="F208" i="35"/>
  <c r="G208" i="35" s="1"/>
  <c r="F207" i="35"/>
  <c r="G207" i="35" s="1"/>
  <c r="F206" i="35"/>
  <c r="G206" i="35" s="1"/>
  <c r="F205" i="35"/>
  <c r="G205" i="35" s="1"/>
  <c r="F204" i="35"/>
  <c r="G204" i="35" s="1"/>
  <c r="F203" i="35"/>
  <c r="G203" i="35" s="1"/>
  <c r="F202" i="35"/>
  <c r="G202" i="35" s="1"/>
  <c r="F201" i="35"/>
  <c r="G201" i="35" s="1"/>
  <c r="F200" i="35"/>
  <c r="G200" i="35" s="1"/>
  <c r="F199" i="35"/>
  <c r="G199" i="35" s="1"/>
  <c r="F198" i="35"/>
  <c r="G198" i="35" s="1"/>
  <c r="F197" i="35"/>
  <c r="G197" i="35" s="1"/>
  <c r="F196" i="35"/>
  <c r="G196" i="35" s="1"/>
  <c r="F195" i="35"/>
  <c r="G195" i="35" s="1"/>
  <c r="F194" i="35"/>
  <c r="G194" i="35" s="1"/>
  <c r="F193" i="35"/>
  <c r="G193" i="35" s="1"/>
  <c r="F192" i="35"/>
  <c r="G192" i="35" s="1"/>
  <c r="F191" i="35"/>
  <c r="G191" i="35" s="1"/>
  <c r="F190" i="35"/>
  <c r="G190" i="35" s="1"/>
  <c r="F189" i="35"/>
  <c r="G189" i="35" s="1"/>
  <c r="F188" i="35"/>
  <c r="G188" i="35" s="1"/>
  <c r="D187" i="35"/>
  <c r="F187" i="35" s="1"/>
  <c r="G187" i="35" s="1"/>
  <c r="F186" i="35"/>
  <c r="G186" i="35" s="1"/>
  <c r="F185" i="35"/>
  <c r="G185" i="35" s="1"/>
  <c r="F184" i="35"/>
  <c r="G184" i="35" s="1"/>
  <c r="D184" i="35"/>
  <c r="G183" i="35"/>
  <c r="F183" i="35"/>
  <c r="G182" i="35"/>
  <c r="F182" i="35"/>
  <c r="G181" i="35"/>
  <c r="F181" i="35"/>
  <c r="G180" i="35"/>
  <c r="F180" i="35"/>
  <c r="G179" i="35"/>
  <c r="F179" i="35"/>
  <c r="G178" i="35"/>
  <c r="F178" i="35"/>
  <c r="G177" i="35"/>
  <c r="F177" i="35"/>
  <c r="G176" i="35"/>
  <c r="F176" i="35"/>
  <c r="G175" i="35"/>
  <c r="F175" i="35"/>
  <c r="G174" i="35"/>
  <c r="F174" i="35"/>
  <c r="G173" i="35"/>
  <c r="F173" i="35"/>
  <c r="G172" i="35"/>
  <c r="F172" i="35"/>
  <c r="G171" i="35"/>
  <c r="F171" i="35"/>
  <c r="G170" i="35"/>
  <c r="F170" i="35"/>
  <c r="F169" i="35"/>
  <c r="G169" i="35" s="1"/>
  <c r="F168" i="35"/>
  <c r="G168" i="35" s="1"/>
  <c r="F167" i="35"/>
  <c r="G167" i="35" s="1"/>
  <c r="F166" i="35"/>
  <c r="G166" i="35" s="1"/>
  <c r="F165" i="35"/>
  <c r="G165" i="35" s="1"/>
  <c r="F164" i="35"/>
  <c r="G164" i="35" s="1"/>
  <c r="F163" i="35"/>
  <c r="G163" i="35" s="1"/>
  <c r="F162" i="35"/>
  <c r="G162" i="35" s="1"/>
  <c r="F161" i="35"/>
  <c r="G161" i="35" s="1"/>
  <c r="F160" i="35"/>
  <c r="G160" i="35" s="1"/>
  <c r="F159" i="35"/>
  <c r="G159" i="35" s="1"/>
  <c r="F158" i="35"/>
  <c r="G158" i="35" s="1"/>
  <c r="F157" i="35"/>
  <c r="G157" i="35" s="1"/>
  <c r="F156" i="35"/>
  <c r="G156" i="35" s="1"/>
  <c r="H15" i="35" s="1"/>
  <c r="H16" i="35" s="1"/>
  <c r="F155" i="35"/>
  <c r="G155" i="35" s="1"/>
  <c r="F154" i="35"/>
  <c r="G154" i="35" s="1"/>
  <c r="F153" i="35"/>
  <c r="G153" i="35" s="1"/>
  <c r="F152" i="35"/>
  <c r="G152" i="35" s="1"/>
  <c r="F151" i="35"/>
  <c r="G151" i="35" s="1"/>
  <c r="F150" i="35"/>
  <c r="G150" i="35" s="1"/>
  <c r="F149" i="35"/>
  <c r="G149" i="35" s="1"/>
  <c r="F148" i="35"/>
  <c r="G148" i="35" s="1"/>
  <c r="F147" i="35"/>
  <c r="G147" i="35" s="1"/>
  <c r="F146" i="35"/>
  <c r="G146" i="35" s="1"/>
  <c r="F145" i="35"/>
  <c r="G145" i="35" s="1"/>
  <c r="F144" i="35"/>
  <c r="G144" i="35" s="1"/>
  <c r="F143" i="35"/>
  <c r="G143" i="35" s="1"/>
  <c r="F142" i="35"/>
  <c r="G142" i="35" s="1"/>
  <c r="F141" i="35"/>
  <c r="G141" i="35" s="1"/>
  <c r="F140" i="35"/>
  <c r="G140" i="35" s="1"/>
  <c r="F139" i="35"/>
  <c r="G139" i="35" s="1"/>
  <c r="F138" i="35"/>
  <c r="G138" i="35" s="1"/>
  <c r="F137" i="35"/>
  <c r="G137" i="35" s="1"/>
  <c r="F136" i="35"/>
  <c r="G136" i="35" s="1"/>
  <c r="F135" i="35"/>
  <c r="G135" i="35" s="1"/>
  <c r="F134" i="35"/>
  <c r="G134" i="35" s="1"/>
  <c r="F133" i="35"/>
  <c r="G133" i="35" s="1"/>
  <c r="F132" i="35"/>
  <c r="G132" i="35" s="1"/>
  <c r="F131" i="35"/>
  <c r="G131" i="35" s="1"/>
  <c r="F130" i="35"/>
  <c r="G130" i="35" s="1"/>
  <c r="H12" i="35" s="1"/>
  <c r="H13" i="35" s="1"/>
  <c r="E129" i="35"/>
  <c r="F129" i="35" s="1"/>
  <c r="G129" i="35" s="1"/>
  <c r="F128" i="35"/>
  <c r="G128" i="35" s="1"/>
  <c r="E128" i="35"/>
  <c r="G127" i="35"/>
  <c r="F127" i="35"/>
  <c r="G126" i="35"/>
  <c r="F126" i="35"/>
  <c r="G125" i="35"/>
  <c r="F125" i="35"/>
  <c r="G124" i="35"/>
  <c r="F124" i="35"/>
  <c r="G123" i="35"/>
  <c r="F123" i="35"/>
  <c r="G122" i="35"/>
  <c r="F122" i="35"/>
  <c r="G121" i="35"/>
  <c r="F121" i="35"/>
  <c r="G120" i="35"/>
  <c r="F120" i="35"/>
  <c r="G119" i="35"/>
  <c r="F119" i="35"/>
  <c r="G118" i="35"/>
  <c r="F118" i="35"/>
  <c r="G117" i="35"/>
  <c r="F117" i="35"/>
  <c r="G116" i="35"/>
  <c r="F116" i="35"/>
  <c r="G115" i="35"/>
  <c r="F115" i="35"/>
  <c r="G114" i="35"/>
  <c r="F114" i="35"/>
  <c r="G113" i="35"/>
  <c r="F113" i="35"/>
  <c r="G112" i="35"/>
  <c r="F112" i="35"/>
  <c r="F111" i="35"/>
  <c r="G111" i="35" s="1"/>
  <c r="F110" i="35"/>
  <c r="G110" i="35" s="1"/>
  <c r="F109" i="35"/>
  <c r="G109" i="35" s="1"/>
  <c r="F108" i="35"/>
  <c r="G108" i="35" s="1"/>
  <c r="F107" i="35"/>
  <c r="G107" i="35" s="1"/>
  <c r="F106" i="35"/>
  <c r="G106" i="35" s="1"/>
  <c r="F105" i="35"/>
  <c r="G105" i="35" s="1"/>
  <c r="F104" i="35"/>
  <c r="G104" i="35" s="1"/>
  <c r="F103" i="35"/>
  <c r="G103" i="35" s="1"/>
  <c r="F102" i="35"/>
  <c r="G102" i="35" s="1"/>
  <c r="F101" i="35"/>
  <c r="G101" i="35" s="1"/>
  <c r="F100" i="35"/>
  <c r="G100" i="35" s="1"/>
  <c r="G99" i="35"/>
  <c r="F99" i="35"/>
  <c r="G98" i="35"/>
  <c r="F98" i="35"/>
  <c r="G97" i="35"/>
  <c r="F97" i="35"/>
  <c r="G96" i="35"/>
  <c r="F96" i="35"/>
  <c r="G95" i="35"/>
  <c r="F95" i="35"/>
  <c r="G94" i="35"/>
  <c r="F94" i="35"/>
  <c r="G93" i="35"/>
  <c r="F93" i="35"/>
  <c r="G92" i="35"/>
  <c r="F92" i="35"/>
  <c r="F91" i="35"/>
  <c r="G91" i="35" s="1"/>
  <c r="F90" i="35"/>
  <c r="G90" i="35" s="1"/>
  <c r="F89" i="35"/>
  <c r="G89" i="35" s="1"/>
  <c r="F88" i="35"/>
  <c r="G88" i="35" s="1"/>
  <c r="F87" i="35"/>
  <c r="G87" i="35" s="1"/>
  <c r="F86" i="35"/>
  <c r="G86" i="35" s="1"/>
  <c r="F85" i="35"/>
  <c r="G85" i="35" s="1"/>
  <c r="F84" i="35"/>
  <c r="G84" i="35" s="1"/>
  <c r="F83" i="35"/>
  <c r="G83" i="35" s="1"/>
  <c r="F82" i="35"/>
  <c r="G82" i="35" s="1"/>
  <c r="F81" i="35"/>
  <c r="G81" i="35" s="1"/>
  <c r="D80" i="35"/>
  <c r="D273" i="35" s="1"/>
  <c r="F79" i="35"/>
  <c r="G79" i="35" s="1"/>
  <c r="F78" i="35"/>
  <c r="G78" i="35" s="1"/>
  <c r="F77" i="35"/>
  <c r="G77" i="35" s="1"/>
  <c r="G76" i="35"/>
  <c r="F76" i="35"/>
  <c r="G75" i="35"/>
  <c r="F75" i="35"/>
  <c r="G74" i="35"/>
  <c r="F74" i="35"/>
  <c r="G73" i="35"/>
  <c r="F73" i="35"/>
  <c r="G72" i="35"/>
  <c r="F72" i="35"/>
  <c r="G71" i="35"/>
  <c r="F71" i="35"/>
  <c r="G70" i="35"/>
  <c r="F70" i="35"/>
  <c r="G69" i="35"/>
  <c r="F69" i="35"/>
  <c r="G68" i="35"/>
  <c r="F68" i="35"/>
  <c r="G67" i="35"/>
  <c r="F67" i="35"/>
  <c r="G66" i="35"/>
  <c r="F66" i="35"/>
  <c r="G65" i="35"/>
  <c r="F65" i="35"/>
  <c r="G64" i="35"/>
  <c r="F64" i="35"/>
  <c r="G63" i="35"/>
  <c r="F63" i="35"/>
  <c r="G62" i="35"/>
  <c r="F62" i="35"/>
  <c r="F61" i="35"/>
  <c r="G61" i="35" s="1"/>
  <c r="F60" i="35"/>
  <c r="G60" i="35" s="1"/>
  <c r="F59" i="35"/>
  <c r="G59" i="35" s="1"/>
  <c r="F58" i="35"/>
  <c r="G58" i="35" s="1"/>
  <c r="F57" i="35"/>
  <c r="G57" i="35" s="1"/>
  <c r="F56" i="35"/>
  <c r="G56" i="35" s="1"/>
  <c r="F55" i="35"/>
  <c r="G55" i="35" s="1"/>
  <c r="F54" i="35"/>
  <c r="G54" i="35" s="1"/>
  <c r="F53" i="35"/>
  <c r="G53" i="35" s="1"/>
  <c r="F52" i="35"/>
  <c r="G52" i="35" s="1"/>
  <c r="F51" i="35"/>
  <c r="G51" i="35" s="1"/>
  <c r="F50" i="35"/>
  <c r="G50" i="35" s="1"/>
  <c r="F49" i="35"/>
  <c r="G49" i="35" s="1"/>
  <c r="F48" i="35"/>
  <c r="G48" i="35" s="1"/>
  <c r="F47" i="35"/>
  <c r="G47" i="35" s="1"/>
  <c r="F46" i="35"/>
  <c r="G46" i="35" s="1"/>
  <c r="F45" i="35"/>
  <c r="G45" i="35" s="1"/>
  <c r="F44" i="35"/>
  <c r="G44" i="35" s="1"/>
  <c r="F43" i="35"/>
  <c r="G43" i="35" s="1"/>
  <c r="F42" i="35"/>
  <c r="G42" i="35" s="1"/>
  <c r="F41" i="35"/>
  <c r="G41" i="35" s="1"/>
  <c r="F40" i="35"/>
  <c r="G40" i="35" s="1"/>
  <c r="F39" i="35"/>
  <c r="G39" i="35" s="1"/>
  <c r="F38" i="35"/>
  <c r="G38" i="35" s="1"/>
  <c r="F37" i="35"/>
  <c r="G37" i="35" s="1"/>
  <c r="F36" i="35"/>
  <c r="G36" i="35" s="1"/>
  <c r="F35" i="35"/>
  <c r="G35" i="35" s="1"/>
  <c r="F34" i="35"/>
  <c r="G34" i="35" s="1"/>
  <c r="F33" i="35"/>
  <c r="G33" i="35" s="1"/>
  <c r="F32" i="35"/>
  <c r="G32" i="35" s="1"/>
  <c r="F31" i="35"/>
  <c r="G31" i="35" s="1"/>
  <c r="F30" i="35"/>
  <c r="G30" i="35" s="1"/>
  <c r="F29" i="35"/>
  <c r="G29" i="35" s="1"/>
  <c r="F28" i="35"/>
  <c r="G28" i="35" s="1"/>
  <c r="F27" i="35"/>
  <c r="G27" i="35" s="1"/>
  <c r="F26" i="35"/>
  <c r="G26" i="35" s="1"/>
  <c r="H20" i="35"/>
  <c r="H207" i="36" l="1"/>
  <c r="I207" i="36" s="1"/>
  <c r="H206" i="36"/>
  <c r="I206" i="36" s="1"/>
  <c r="H205" i="36"/>
  <c r="I205" i="36" s="1"/>
  <c r="H204" i="36"/>
  <c r="I204" i="36" s="1"/>
  <c r="H203" i="36"/>
  <c r="I203" i="36" s="1"/>
  <c r="H202" i="36"/>
  <c r="I202" i="36" s="1"/>
  <c r="H201" i="36"/>
  <c r="I201" i="36" s="1"/>
  <c r="H200" i="36"/>
  <c r="I200" i="36" s="1"/>
  <c r="H199" i="36"/>
  <c r="I199" i="36" s="1"/>
  <c r="H198" i="36"/>
  <c r="I198" i="36" s="1"/>
  <c r="H197" i="36"/>
  <c r="I197" i="36" s="1"/>
  <c r="H196" i="36"/>
  <c r="I196" i="36" s="1"/>
  <c r="H195" i="36"/>
  <c r="I195" i="36" s="1"/>
  <c r="H194" i="36"/>
  <c r="I194" i="36" s="1"/>
  <c r="H193" i="36"/>
  <c r="I193" i="36" s="1"/>
  <c r="H192" i="36"/>
  <c r="I192" i="36" s="1"/>
  <c r="H191" i="36"/>
  <c r="I191" i="36" s="1"/>
  <c r="H190" i="36"/>
  <c r="I190" i="36" s="1"/>
  <c r="H189" i="36"/>
  <c r="I189" i="36" s="1"/>
  <c r="H188" i="36"/>
  <c r="I188" i="36" s="1"/>
  <c r="H187" i="36"/>
  <c r="I187" i="36" s="1"/>
  <c r="H186" i="36"/>
  <c r="I186" i="36" s="1"/>
  <c r="H185" i="36"/>
  <c r="I185" i="36" s="1"/>
  <c r="H184" i="36"/>
  <c r="I184" i="36" s="1"/>
  <c r="H183" i="36"/>
  <c r="I183" i="36" s="1"/>
  <c r="H182" i="36"/>
  <c r="I182" i="36" s="1"/>
  <c r="H181" i="36"/>
  <c r="I181" i="36" s="1"/>
  <c r="H180" i="36"/>
  <c r="I180" i="36" s="1"/>
  <c r="H179" i="36"/>
  <c r="I179" i="36" s="1"/>
  <c r="H178" i="36"/>
  <c r="I178" i="36" s="1"/>
  <c r="H177" i="36"/>
  <c r="I177" i="36" s="1"/>
  <c r="H176" i="36"/>
  <c r="I176" i="36" s="1"/>
  <c r="H175" i="36"/>
  <c r="I175" i="36" s="1"/>
  <c r="H174" i="36"/>
  <c r="I174" i="36" s="1"/>
  <c r="H173" i="36"/>
  <c r="I173" i="36" s="1"/>
  <c r="H172" i="36"/>
  <c r="I172" i="36" s="1"/>
  <c r="H171" i="36"/>
  <c r="I171" i="36" s="1"/>
  <c r="H170" i="36"/>
  <c r="I170" i="36" s="1"/>
  <c r="H169" i="36"/>
  <c r="I169" i="36" s="1"/>
  <c r="H168" i="36"/>
  <c r="I168" i="36" s="1"/>
  <c r="H167" i="36"/>
  <c r="I167" i="36" s="1"/>
  <c r="H166" i="36"/>
  <c r="I166" i="36" s="1"/>
  <c r="H165" i="36"/>
  <c r="I165" i="36" s="1"/>
  <c r="H164" i="36"/>
  <c r="I164" i="36" s="1"/>
  <c r="H163" i="36"/>
  <c r="I163" i="36" s="1"/>
  <c r="H162" i="36"/>
  <c r="I162" i="36" s="1"/>
  <c r="H161" i="36"/>
  <c r="I161" i="36" s="1"/>
  <c r="H160" i="36"/>
  <c r="I160" i="36" s="1"/>
  <c r="H159" i="36"/>
  <c r="I159" i="36" s="1"/>
  <c r="H158" i="36"/>
  <c r="I158" i="36" s="1"/>
  <c r="H157" i="36"/>
  <c r="I157" i="36" s="1"/>
  <c r="H156" i="36"/>
  <c r="I156" i="36" s="1"/>
  <c r="H99" i="36"/>
  <c r="I99" i="36" s="1"/>
  <c r="H98" i="36"/>
  <c r="I98" i="36" s="1"/>
  <c r="H97" i="36"/>
  <c r="I97" i="36" s="1"/>
  <c r="H96" i="36"/>
  <c r="I96" i="36" s="1"/>
  <c r="H95" i="36"/>
  <c r="I95" i="36" s="1"/>
  <c r="H94" i="36"/>
  <c r="I94" i="36" s="1"/>
  <c r="H93" i="36"/>
  <c r="I93" i="36" s="1"/>
  <c r="H92" i="36"/>
  <c r="I92" i="36" s="1"/>
  <c r="H91" i="36"/>
  <c r="I91" i="36" s="1"/>
  <c r="H90" i="36"/>
  <c r="I90" i="36" s="1"/>
  <c r="H89" i="36"/>
  <c r="I89" i="36" s="1"/>
  <c r="H88" i="36"/>
  <c r="I88" i="36" s="1"/>
  <c r="H87" i="36"/>
  <c r="I87" i="36" s="1"/>
  <c r="H86" i="36"/>
  <c r="I86" i="36" s="1"/>
  <c r="H85" i="36"/>
  <c r="I85" i="36" s="1"/>
  <c r="H84" i="36"/>
  <c r="I84" i="36" s="1"/>
  <c r="H83" i="36"/>
  <c r="I83" i="36" s="1"/>
  <c r="H82" i="36"/>
  <c r="I82" i="36" s="1"/>
  <c r="H81" i="36"/>
  <c r="I81" i="36" s="1"/>
  <c r="H80" i="36"/>
  <c r="I80" i="36" s="1"/>
  <c r="H79" i="36"/>
  <c r="I79" i="36" s="1"/>
  <c r="H78" i="36"/>
  <c r="I78" i="36" s="1"/>
  <c r="H77" i="36"/>
  <c r="I77" i="36" s="1"/>
  <c r="H76" i="36"/>
  <c r="I76" i="36" s="1"/>
  <c r="H75" i="36"/>
  <c r="I75" i="36" s="1"/>
  <c r="H74" i="36"/>
  <c r="I74" i="36" s="1"/>
  <c r="H73" i="36"/>
  <c r="I73" i="36" s="1"/>
  <c r="H72" i="36"/>
  <c r="I72" i="36" s="1"/>
  <c r="H71" i="36"/>
  <c r="I71" i="36" s="1"/>
  <c r="H70" i="36"/>
  <c r="I70" i="36" s="1"/>
  <c r="H69" i="36"/>
  <c r="I69" i="36" s="1"/>
  <c r="H68" i="36"/>
  <c r="I68" i="36" s="1"/>
  <c r="H67" i="36"/>
  <c r="I67" i="36" s="1"/>
  <c r="H66" i="36"/>
  <c r="I66" i="36" s="1"/>
  <c r="H65" i="36"/>
  <c r="I65" i="36" s="1"/>
  <c r="H64" i="36"/>
  <c r="I64" i="36" s="1"/>
  <c r="H63" i="36"/>
  <c r="I63" i="36" s="1"/>
  <c r="H62" i="36"/>
  <c r="I62" i="36" s="1"/>
  <c r="H61" i="36"/>
  <c r="I61" i="36" s="1"/>
  <c r="H60" i="36"/>
  <c r="I60" i="36" s="1"/>
  <c r="H59" i="36"/>
  <c r="I59" i="36" s="1"/>
  <c r="H58" i="36"/>
  <c r="I58" i="36" s="1"/>
  <c r="H57" i="36"/>
  <c r="I57" i="36" s="1"/>
  <c r="H56" i="36"/>
  <c r="I56" i="36" s="1"/>
  <c r="H55" i="36"/>
  <c r="I55" i="36" s="1"/>
  <c r="H54" i="36"/>
  <c r="I54" i="36" s="1"/>
  <c r="H53" i="36"/>
  <c r="I53" i="36" s="1"/>
  <c r="H52" i="36"/>
  <c r="I52" i="36" s="1"/>
  <c r="H51" i="36"/>
  <c r="I51" i="36" s="1"/>
  <c r="H50" i="36"/>
  <c r="I50" i="36" s="1"/>
  <c r="H49" i="36"/>
  <c r="I49" i="36" s="1"/>
  <c r="H48" i="36"/>
  <c r="I48" i="36" s="1"/>
  <c r="H47" i="36"/>
  <c r="I47" i="36" s="1"/>
  <c r="H46" i="36"/>
  <c r="I46" i="36" s="1"/>
  <c r="H45" i="36"/>
  <c r="I45" i="36" s="1"/>
  <c r="H44" i="36"/>
  <c r="I44" i="36" s="1"/>
  <c r="H43" i="36"/>
  <c r="I43" i="36" s="1"/>
  <c r="H42" i="36"/>
  <c r="I42" i="36" s="1"/>
  <c r="H41" i="36"/>
  <c r="I41" i="36" s="1"/>
  <c r="H40" i="36"/>
  <c r="I40" i="36" s="1"/>
  <c r="H39" i="36"/>
  <c r="I39" i="36" s="1"/>
  <c r="H38" i="36"/>
  <c r="I38" i="36" s="1"/>
  <c r="H37" i="36"/>
  <c r="I37" i="36" s="1"/>
  <c r="H36" i="36"/>
  <c r="I36" i="36" s="1"/>
  <c r="H35" i="36"/>
  <c r="I35" i="36" s="1"/>
  <c r="H34" i="36"/>
  <c r="I34" i="36" s="1"/>
  <c r="H33" i="36"/>
  <c r="I33" i="36" s="1"/>
  <c r="H32" i="36"/>
  <c r="I32" i="36" s="1"/>
  <c r="H31" i="36"/>
  <c r="I31" i="36" s="1"/>
  <c r="H30" i="36"/>
  <c r="I30" i="36" s="1"/>
  <c r="H29" i="36"/>
  <c r="I29" i="36" s="1"/>
  <c r="H28" i="36"/>
  <c r="I28" i="36" s="1"/>
  <c r="H27" i="36"/>
  <c r="I27" i="36" s="1"/>
  <c r="H26" i="36"/>
  <c r="H23" i="36"/>
  <c r="H272" i="36"/>
  <c r="I272" i="36" s="1"/>
  <c r="H271" i="36"/>
  <c r="I271" i="36" s="1"/>
  <c r="H270" i="36"/>
  <c r="I270" i="36" s="1"/>
  <c r="H269" i="36"/>
  <c r="I269" i="36" s="1"/>
  <c r="H268" i="36"/>
  <c r="I268" i="36" s="1"/>
  <c r="H267" i="36"/>
  <c r="I267" i="36" s="1"/>
  <c r="H266" i="36"/>
  <c r="I266" i="36" s="1"/>
  <c r="H265" i="36"/>
  <c r="I265" i="36" s="1"/>
  <c r="H264" i="36"/>
  <c r="I264" i="36" s="1"/>
  <c r="H263" i="36"/>
  <c r="I263" i="36" s="1"/>
  <c r="H262" i="36"/>
  <c r="I262" i="36" s="1"/>
  <c r="H261" i="36"/>
  <c r="I261" i="36" s="1"/>
  <c r="H260" i="36"/>
  <c r="I260" i="36" s="1"/>
  <c r="H259" i="36"/>
  <c r="I259" i="36" s="1"/>
  <c r="H258" i="36"/>
  <c r="I258" i="36" s="1"/>
  <c r="H257" i="36"/>
  <c r="I257" i="36" s="1"/>
  <c r="H256" i="36"/>
  <c r="I256" i="36" s="1"/>
  <c r="H255" i="36"/>
  <c r="I255" i="36" s="1"/>
  <c r="H254" i="36"/>
  <c r="I254" i="36" s="1"/>
  <c r="H253" i="36"/>
  <c r="I253" i="36" s="1"/>
  <c r="H252" i="36"/>
  <c r="I252" i="36" s="1"/>
  <c r="H251" i="36"/>
  <c r="I251" i="36" s="1"/>
  <c r="H250" i="36"/>
  <c r="I250" i="36" s="1"/>
  <c r="H249" i="36"/>
  <c r="I249" i="36" s="1"/>
  <c r="H248" i="36"/>
  <c r="I248" i="36" s="1"/>
  <c r="H247" i="36"/>
  <c r="I247" i="36" s="1"/>
  <c r="H246" i="36"/>
  <c r="I246" i="36" s="1"/>
  <c r="H245" i="36"/>
  <c r="I245" i="36" s="1"/>
  <c r="H244" i="36"/>
  <c r="I244" i="36" s="1"/>
  <c r="H243" i="36"/>
  <c r="I243" i="36" s="1"/>
  <c r="H242" i="36"/>
  <c r="I242" i="36" s="1"/>
  <c r="H241" i="36"/>
  <c r="I241" i="36" s="1"/>
  <c r="H240" i="36"/>
  <c r="I240" i="36" s="1"/>
  <c r="H239" i="36"/>
  <c r="I239" i="36" s="1"/>
  <c r="H238" i="36"/>
  <c r="I238" i="36" s="1"/>
  <c r="H237" i="36"/>
  <c r="I237" i="36" s="1"/>
  <c r="H236" i="36"/>
  <c r="I236" i="36" s="1"/>
  <c r="H235" i="36"/>
  <c r="I235" i="36" s="1"/>
  <c r="H234" i="36"/>
  <c r="I234" i="36" s="1"/>
  <c r="H233" i="36"/>
  <c r="I233" i="36" s="1"/>
  <c r="H232" i="36"/>
  <c r="I232" i="36" s="1"/>
  <c r="H231" i="36"/>
  <c r="I231" i="36" s="1"/>
  <c r="H230" i="36"/>
  <c r="I230" i="36" s="1"/>
  <c r="H229" i="36"/>
  <c r="I229" i="36" s="1"/>
  <c r="H228" i="36"/>
  <c r="I228" i="36" s="1"/>
  <c r="H227" i="36"/>
  <c r="I227" i="36" s="1"/>
  <c r="H226" i="36"/>
  <c r="I226" i="36" s="1"/>
  <c r="H225" i="36"/>
  <c r="I225" i="36" s="1"/>
  <c r="H224" i="36"/>
  <c r="I224" i="36" s="1"/>
  <c r="H223" i="36"/>
  <c r="I223" i="36" s="1"/>
  <c r="H222" i="36"/>
  <c r="I222" i="36" s="1"/>
  <c r="H221" i="36"/>
  <c r="I221" i="36" s="1"/>
  <c r="H220" i="36"/>
  <c r="I220" i="36" s="1"/>
  <c r="H219" i="36"/>
  <c r="I219" i="36" s="1"/>
  <c r="H218" i="36"/>
  <c r="I218" i="36" s="1"/>
  <c r="H217" i="36"/>
  <c r="I217" i="36" s="1"/>
  <c r="H216" i="36"/>
  <c r="I216" i="36" s="1"/>
  <c r="H215" i="36"/>
  <c r="I215" i="36" s="1"/>
  <c r="H214" i="36"/>
  <c r="I214" i="36" s="1"/>
  <c r="H213" i="36"/>
  <c r="I213" i="36" s="1"/>
  <c r="H212" i="36"/>
  <c r="I212" i="36" s="1"/>
  <c r="H211" i="36"/>
  <c r="I211" i="36" s="1"/>
  <c r="H210" i="36"/>
  <c r="I210" i="36" s="1"/>
  <c r="H209" i="36"/>
  <c r="I209" i="36" s="1"/>
  <c r="H208" i="36"/>
  <c r="I208" i="36" s="1"/>
  <c r="H155" i="36"/>
  <c r="I155" i="36" s="1"/>
  <c r="H154" i="36"/>
  <c r="I154" i="36" s="1"/>
  <c r="H153" i="36"/>
  <c r="I153" i="36" s="1"/>
  <c r="H152" i="36"/>
  <c r="I152" i="36" s="1"/>
  <c r="H151" i="36"/>
  <c r="I151" i="36" s="1"/>
  <c r="H150" i="36"/>
  <c r="I150" i="36" s="1"/>
  <c r="H149" i="36"/>
  <c r="I149" i="36" s="1"/>
  <c r="H148" i="36"/>
  <c r="I148" i="36" s="1"/>
  <c r="H147" i="36"/>
  <c r="I147" i="36" s="1"/>
  <c r="H146" i="36"/>
  <c r="I146" i="36" s="1"/>
  <c r="H145" i="36"/>
  <c r="I145" i="36" s="1"/>
  <c r="H144" i="36"/>
  <c r="I144" i="36" s="1"/>
  <c r="H143" i="36"/>
  <c r="I143" i="36" s="1"/>
  <c r="H142" i="36"/>
  <c r="I142" i="36" s="1"/>
  <c r="H141" i="36"/>
  <c r="I141" i="36" s="1"/>
  <c r="H140" i="36"/>
  <c r="I140" i="36" s="1"/>
  <c r="H139" i="36"/>
  <c r="I139" i="36" s="1"/>
  <c r="H138" i="36"/>
  <c r="I138" i="36" s="1"/>
  <c r="H137" i="36"/>
  <c r="I137" i="36" s="1"/>
  <c r="H136" i="36"/>
  <c r="I136" i="36" s="1"/>
  <c r="H135" i="36"/>
  <c r="I135" i="36" s="1"/>
  <c r="H134" i="36"/>
  <c r="I134" i="36" s="1"/>
  <c r="H133" i="36"/>
  <c r="I133" i="36" s="1"/>
  <c r="H132" i="36"/>
  <c r="I132" i="36" s="1"/>
  <c r="H131" i="36"/>
  <c r="I131" i="36" s="1"/>
  <c r="H130" i="36"/>
  <c r="I130" i="36" s="1"/>
  <c r="H129" i="36"/>
  <c r="I129" i="36" s="1"/>
  <c r="H128" i="36"/>
  <c r="I128" i="36" s="1"/>
  <c r="H127" i="36"/>
  <c r="I127" i="36" s="1"/>
  <c r="H126" i="36"/>
  <c r="I126" i="36" s="1"/>
  <c r="H125" i="36"/>
  <c r="I125" i="36" s="1"/>
  <c r="H124" i="36"/>
  <c r="I124" i="36" s="1"/>
  <c r="H123" i="36"/>
  <c r="I123" i="36" s="1"/>
  <c r="H122" i="36"/>
  <c r="I122" i="36" s="1"/>
  <c r="H121" i="36"/>
  <c r="I121" i="36" s="1"/>
  <c r="H120" i="36"/>
  <c r="I120" i="36" s="1"/>
  <c r="H119" i="36"/>
  <c r="I119" i="36" s="1"/>
  <c r="H118" i="36"/>
  <c r="I118" i="36" s="1"/>
  <c r="H117" i="36"/>
  <c r="I117" i="36" s="1"/>
  <c r="H116" i="36"/>
  <c r="I116" i="36" s="1"/>
  <c r="H115" i="36"/>
  <c r="I115" i="36" s="1"/>
  <c r="H114" i="36"/>
  <c r="I114" i="36" s="1"/>
  <c r="H113" i="36"/>
  <c r="I113" i="36" s="1"/>
  <c r="H112" i="36"/>
  <c r="I112" i="36" s="1"/>
  <c r="H111" i="36"/>
  <c r="I111" i="36" s="1"/>
  <c r="H110" i="36"/>
  <c r="I110" i="36" s="1"/>
  <c r="H109" i="36"/>
  <c r="I109" i="36" s="1"/>
  <c r="H108" i="36"/>
  <c r="I108" i="36" s="1"/>
  <c r="H107" i="36"/>
  <c r="I107" i="36" s="1"/>
  <c r="H106" i="36"/>
  <c r="I106" i="36" s="1"/>
  <c r="H105" i="36"/>
  <c r="I105" i="36" s="1"/>
  <c r="H104" i="36"/>
  <c r="I104" i="36" s="1"/>
  <c r="H103" i="36"/>
  <c r="I103" i="36" s="1"/>
  <c r="H102" i="36"/>
  <c r="I102" i="36" s="1"/>
  <c r="H101" i="36"/>
  <c r="I101" i="36" s="1"/>
  <c r="H100" i="36"/>
  <c r="I100" i="36" s="1"/>
  <c r="H18" i="35"/>
  <c r="H19" i="35" s="1"/>
  <c r="F80" i="35"/>
  <c r="G80" i="35" s="1"/>
  <c r="H128" i="35"/>
  <c r="I128" i="35" s="1"/>
  <c r="H155" i="35"/>
  <c r="H154" i="35"/>
  <c r="I154" i="35" s="1"/>
  <c r="H153" i="35"/>
  <c r="H152" i="35"/>
  <c r="I152" i="35" s="1"/>
  <c r="H151" i="35"/>
  <c r="H150" i="35"/>
  <c r="I150" i="35" s="1"/>
  <c r="H149" i="35"/>
  <c r="H148" i="35"/>
  <c r="I148" i="35" s="1"/>
  <c r="H147" i="35"/>
  <c r="H146" i="35"/>
  <c r="I146" i="35" s="1"/>
  <c r="H145" i="35"/>
  <c r="H144" i="35"/>
  <c r="I144" i="35" s="1"/>
  <c r="H143" i="35"/>
  <c r="H142" i="35"/>
  <c r="I142" i="35" s="1"/>
  <c r="H141" i="35"/>
  <c r="H140" i="35"/>
  <c r="I140" i="35" s="1"/>
  <c r="H139" i="35"/>
  <c r="H138" i="35"/>
  <c r="I138" i="35" s="1"/>
  <c r="H137" i="35"/>
  <c r="H136" i="35"/>
  <c r="I136" i="35" s="1"/>
  <c r="H135" i="35"/>
  <c r="H134" i="35"/>
  <c r="I134" i="35" s="1"/>
  <c r="H133" i="35"/>
  <c r="H132" i="35"/>
  <c r="I132" i="35" s="1"/>
  <c r="H131" i="35"/>
  <c r="H130" i="35"/>
  <c r="I130" i="35" s="1"/>
  <c r="H129" i="35"/>
  <c r="H127" i="35"/>
  <c r="I127" i="35" s="1"/>
  <c r="H126" i="35"/>
  <c r="H125" i="35"/>
  <c r="I125" i="35" s="1"/>
  <c r="H124" i="35"/>
  <c r="H123" i="35"/>
  <c r="I123" i="35" s="1"/>
  <c r="H122" i="35"/>
  <c r="H121" i="35"/>
  <c r="I121" i="35" s="1"/>
  <c r="H120" i="35"/>
  <c r="H119" i="35"/>
  <c r="I119" i="35" s="1"/>
  <c r="H118" i="35"/>
  <c r="H117" i="35"/>
  <c r="I117" i="35" s="1"/>
  <c r="H116" i="35"/>
  <c r="H115" i="35"/>
  <c r="I115" i="35" s="1"/>
  <c r="H114" i="35"/>
  <c r="H113" i="35"/>
  <c r="I113" i="35" s="1"/>
  <c r="H112" i="35"/>
  <c r="H111" i="35"/>
  <c r="I111" i="35" s="1"/>
  <c r="H110" i="35"/>
  <c r="H109" i="35"/>
  <c r="I109" i="35" s="1"/>
  <c r="H108" i="35"/>
  <c r="H107" i="35"/>
  <c r="H106" i="35"/>
  <c r="H105" i="35"/>
  <c r="I105" i="35" s="1"/>
  <c r="H104" i="35"/>
  <c r="H103" i="35"/>
  <c r="I103" i="35" s="1"/>
  <c r="H102" i="35"/>
  <c r="H101" i="35"/>
  <c r="I101" i="35" s="1"/>
  <c r="H100" i="35"/>
  <c r="H207" i="35"/>
  <c r="H206" i="35"/>
  <c r="I206" i="35" s="1"/>
  <c r="H203" i="35"/>
  <c r="I203" i="35" s="1"/>
  <c r="H205" i="35"/>
  <c r="H204" i="35"/>
  <c r="H186" i="35"/>
  <c r="H183" i="35"/>
  <c r="I183" i="35" s="1"/>
  <c r="H182" i="35"/>
  <c r="H181" i="35"/>
  <c r="I181" i="35" s="1"/>
  <c r="H180" i="35"/>
  <c r="I180" i="35" s="1"/>
  <c r="H179" i="35"/>
  <c r="I179" i="35" s="1"/>
  <c r="H178" i="35"/>
  <c r="H177" i="35"/>
  <c r="I177" i="35" s="1"/>
  <c r="H176" i="35"/>
  <c r="I176" i="35" s="1"/>
  <c r="H175" i="35"/>
  <c r="I175" i="35" s="1"/>
  <c r="H174" i="35"/>
  <c r="H173" i="35"/>
  <c r="I173" i="35" s="1"/>
  <c r="H172" i="35"/>
  <c r="I172" i="35" s="1"/>
  <c r="H171" i="35"/>
  <c r="I171" i="35" s="1"/>
  <c r="H170" i="35"/>
  <c r="H202" i="35"/>
  <c r="H201" i="35"/>
  <c r="H200" i="35"/>
  <c r="H199" i="35"/>
  <c r="H198" i="35"/>
  <c r="H197" i="35"/>
  <c r="H196" i="35"/>
  <c r="H195" i="35"/>
  <c r="H194" i="35"/>
  <c r="H193" i="35"/>
  <c r="H192" i="35"/>
  <c r="H191" i="35"/>
  <c r="H190" i="35"/>
  <c r="H189" i="35"/>
  <c r="H188" i="35"/>
  <c r="H187" i="35"/>
  <c r="H185" i="35"/>
  <c r="I185" i="35" s="1"/>
  <c r="H184" i="35"/>
  <c r="I184" i="35" s="1"/>
  <c r="H169" i="35"/>
  <c r="H168" i="35"/>
  <c r="I168" i="35" s="1"/>
  <c r="H167" i="35"/>
  <c r="I167" i="35" s="1"/>
  <c r="H166" i="35"/>
  <c r="I166" i="35" s="1"/>
  <c r="H165" i="35"/>
  <c r="H164" i="35"/>
  <c r="I164" i="35" s="1"/>
  <c r="H163" i="35"/>
  <c r="I163" i="35" s="1"/>
  <c r="H162" i="35"/>
  <c r="I162" i="35" s="1"/>
  <c r="H161" i="35"/>
  <c r="H160" i="35"/>
  <c r="I160" i="35" s="1"/>
  <c r="H159" i="35"/>
  <c r="I159" i="35" s="1"/>
  <c r="H158" i="35"/>
  <c r="I158" i="35" s="1"/>
  <c r="H157" i="35"/>
  <c r="H156" i="35"/>
  <c r="H9" i="35"/>
  <c r="G273" i="35"/>
  <c r="I100" i="35"/>
  <c r="I102" i="35"/>
  <c r="I104" i="35"/>
  <c r="I106" i="35"/>
  <c r="I108" i="35"/>
  <c r="I110" i="35"/>
  <c r="I107" i="35"/>
  <c r="I112" i="35"/>
  <c r="I114" i="35"/>
  <c r="I116" i="35"/>
  <c r="I118" i="35"/>
  <c r="I120" i="35"/>
  <c r="I122" i="35"/>
  <c r="I124" i="35"/>
  <c r="I129" i="35"/>
  <c r="I131" i="35"/>
  <c r="I133" i="35"/>
  <c r="I135" i="35"/>
  <c r="I137" i="35"/>
  <c r="I139" i="35"/>
  <c r="I141" i="35"/>
  <c r="I143" i="35"/>
  <c r="I145" i="35"/>
  <c r="I147" i="35"/>
  <c r="I149" i="35"/>
  <c r="I151" i="35"/>
  <c r="I153" i="35"/>
  <c r="I155" i="35"/>
  <c r="I156" i="35"/>
  <c r="I157" i="35"/>
  <c r="I186" i="35"/>
  <c r="I126" i="35"/>
  <c r="I170" i="35"/>
  <c r="I174" i="35"/>
  <c r="I178" i="35"/>
  <c r="I182" i="35"/>
  <c r="E273" i="35"/>
  <c r="F273" i="35" s="1"/>
  <c r="I187" i="35"/>
  <c r="I188" i="35"/>
  <c r="I189" i="35"/>
  <c r="I190" i="35"/>
  <c r="I191" i="35"/>
  <c r="I192" i="35"/>
  <c r="I193" i="35"/>
  <c r="I194" i="35"/>
  <c r="I195" i="35"/>
  <c r="I196" i="35"/>
  <c r="I197" i="35"/>
  <c r="I198" i="35"/>
  <c r="I199" i="35"/>
  <c r="I200" i="35"/>
  <c r="I201" i="35"/>
  <c r="I202" i="35"/>
  <c r="I204" i="35"/>
  <c r="I205" i="35"/>
  <c r="I207" i="35"/>
  <c r="I161" i="35"/>
  <c r="I165" i="35"/>
  <c r="I169" i="35"/>
  <c r="H273" i="36" l="1"/>
  <c r="I26" i="36"/>
  <c r="I273" i="36" s="1"/>
  <c r="H22" i="35"/>
  <c r="H10" i="35"/>
  <c r="H258" i="35"/>
  <c r="I258" i="35" s="1"/>
  <c r="H257" i="35"/>
  <c r="I257" i="35" s="1"/>
  <c r="H256" i="35"/>
  <c r="I256" i="35" s="1"/>
  <c r="H230" i="35"/>
  <c r="I230" i="35" s="1"/>
  <c r="H229" i="35"/>
  <c r="I229" i="35" s="1"/>
  <c r="H228" i="35"/>
  <c r="I228" i="35" s="1"/>
  <c r="H227" i="35"/>
  <c r="I227" i="35" s="1"/>
  <c r="H226" i="35"/>
  <c r="I226" i="35" s="1"/>
  <c r="H225" i="35"/>
  <c r="I225" i="35" s="1"/>
  <c r="H224" i="35"/>
  <c r="I224" i="35" s="1"/>
  <c r="H223" i="35"/>
  <c r="I223" i="35" s="1"/>
  <c r="H222" i="35"/>
  <c r="I222" i="35" s="1"/>
  <c r="H221" i="35"/>
  <c r="I221" i="35" s="1"/>
  <c r="H220" i="35"/>
  <c r="I220" i="35" s="1"/>
  <c r="H219" i="35"/>
  <c r="I219" i="35" s="1"/>
  <c r="H218" i="35"/>
  <c r="I218" i="35" s="1"/>
  <c r="H217" i="35"/>
  <c r="I217" i="35" s="1"/>
  <c r="H216" i="35"/>
  <c r="I216" i="35" s="1"/>
  <c r="H215" i="35"/>
  <c r="I215" i="35" s="1"/>
  <c r="H214" i="35"/>
  <c r="I214" i="35" s="1"/>
  <c r="H213" i="35"/>
  <c r="I213" i="35" s="1"/>
  <c r="H212" i="35"/>
  <c r="I212" i="35" s="1"/>
  <c r="H211" i="35"/>
  <c r="I211" i="35" s="1"/>
  <c r="H210" i="35"/>
  <c r="I210" i="35" s="1"/>
  <c r="H209" i="35"/>
  <c r="I209" i="35" s="1"/>
  <c r="H208" i="35"/>
  <c r="I208" i="35" s="1"/>
  <c r="H272" i="35"/>
  <c r="I272" i="35" s="1"/>
  <c r="H271" i="35"/>
  <c r="I271" i="35" s="1"/>
  <c r="H270" i="35"/>
  <c r="I270" i="35" s="1"/>
  <c r="H269" i="35"/>
  <c r="I269" i="35" s="1"/>
  <c r="H268" i="35"/>
  <c r="I268" i="35" s="1"/>
  <c r="H267" i="35"/>
  <c r="I267" i="35" s="1"/>
  <c r="H266" i="35"/>
  <c r="I266" i="35" s="1"/>
  <c r="H265" i="35"/>
  <c r="I265" i="35" s="1"/>
  <c r="H264" i="35"/>
  <c r="I264" i="35" s="1"/>
  <c r="H263" i="35"/>
  <c r="I263" i="35" s="1"/>
  <c r="H262" i="35"/>
  <c r="I262" i="35" s="1"/>
  <c r="H261" i="35"/>
  <c r="I261" i="35" s="1"/>
  <c r="H260" i="35"/>
  <c r="I260" i="35" s="1"/>
  <c r="H259" i="35"/>
  <c r="I259" i="35" s="1"/>
  <c r="H255" i="35"/>
  <c r="I255" i="35" s="1"/>
  <c r="H254" i="35"/>
  <c r="I254" i="35" s="1"/>
  <c r="H253" i="35"/>
  <c r="I253" i="35" s="1"/>
  <c r="H252" i="35"/>
  <c r="I252" i="35" s="1"/>
  <c r="H251" i="35"/>
  <c r="I251" i="35" s="1"/>
  <c r="H250" i="35"/>
  <c r="I250" i="35" s="1"/>
  <c r="H249" i="35"/>
  <c r="I249" i="35" s="1"/>
  <c r="H248" i="35"/>
  <c r="I248" i="35" s="1"/>
  <c r="H247" i="35"/>
  <c r="I247" i="35" s="1"/>
  <c r="H246" i="35"/>
  <c r="I246" i="35" s="1"/>
  <c r="H245" i="35"/>
  <c r="I245" i="35" s="1"/>
  <c r="H244" i="35"/>
  <c r="I244" i="35" s="1"/>
  <c r="H243" i="35"/>
  <c r="I243" i="35" s="1"/>
  <c r="H242" i="35"/>
  <c r="I242" i="35" s="1"/>
  <c r="H241" i="35"/>
  <c r="I241" i="35" s="1"/>
  <c r="H240" i="35"/>
  <c r="I240" i="35" s="1"/>
  <c r="H239" i="35"/>
  <c r="I239" i="35" s="1"/>
  <c r="H238" i="35"/>
  <c r="I238" i="35" s="1"/>
  <c r="H237" i="35"/>
  <c r="I237" i="35" s="1"/>
  <c r="H236" i="35"/>
  <c r="I236" i="35" s="1"/>
  <c r="H235" i="35"/>
  <c r="I235" i="35" s="1"/>
  <c r="H234" i="35"/>
  <c r="I234" i="35" s="1"/>
  <c r="H233" i="35"/>
  <c r="I233" i="35" s="1"/>
  <c r="H232" i="35"/>
  <c r="I232" i="35" s="1"/>
  <c r="H231" i="35"/>
  <c r="I231" i="35" s="1"/>
  <c r="H99" i="35" l="1"/>
  <c r="I99" i="35" s="1"/>
  <c r="H98" i="35"/>
  <c r="I98" i="35" s="1"/>
  <c r="H97" i="35"/>
  <c r="I97" i="35" s="1"/>
  <c r="H96" i="35"/>
  <c r="I96" i="35" s="1"/>
  <c r="H95" i="35"/>
  <c r="I95" i="35" s="1"/>
  <c r="H94" i="35"/>
  <c r="I94" i="35" s="1"/>
  <c r="H93" i="35"/>
  <c r="I93" i="35" s="1"/>
  <c r="H92" i="35"/>
  <c r="I92" i="35" s="1"/>
  <c r="H79" i="35"/>
  <c r="I79" i="35" s="1"/>
  <c r="H78" i="35"/>
  <c r="I78" i="35" s="1"/>
  <c r="H77" i="35"/>
  <c r="I77" i="35" s="1"/>
  <c r="H27" i="35"/>
  <c r="I27" i="35" s="1"/>
  <c r="H26" i="35"/>
  <c r="H91" i="35"/>
  <c r="I91" i="35" s="1"/>
  <c r="H90" i="35"/>
  <c r="I90" i="35" s="1"/>
  <c r="H89" i="35"/>
  <c r="I89" i="35" s="1"/>
  <c r="H88" i="35"/>
  <c r="I88" i="35" s="1"/>
  <c r="H87" i="35"/>
  <c r="I87" i="35" s="1"/>
  <c r="H86" i="35"/>
  <c r="I86" i="35" s="1"/>
  <c r="H85" i="35"/>
  <c r="I85" i="35" s="1"/>
  <c r="H84" i="35"/>
  <c r="I84" i="35" s="1"/>
  <c r="H83" i="35"/>
  <c r="I83" i="35" s="1"/>
  <c r="H82" i="35"/>
  <c r="I82" i="35" s="1"/>
  <c r="H81" i="35"/>
  <c r="I81" i="35" s="1"/>
  <c r="H80" i="35"/>
  <c r="I80" i="35" s="1"/>
  <c r="H76" i="35"/>
  <c r="I76" i="35" s="1"/>
  <c r="H75" i="35"/>
  <c r="I75" i="35" s="1"/>
  <c r="H74" i="35"/>
  <c r="I74" i="35" s="1"/>
  <c r="H73" i="35"/>
  <c r="I73" i="35" s="1"/>
  <c r="H72" i="35"/>
  <c r="I72" i="35" s="1"/>
  <c r="H71" i="35"/>
  <c r="I71" i="35" s="1"/>
  <c r="H70" i="35"/>
  <c r="I70" i="35" s="1"/>
  <c r="H69" i="35"/>
  <c r="I69" i="35" s="1"/>
  <c r="H68" i="35"/>
  <c r="I68" i="35" s="1"/>
  <c r="H67" i="35"/>
  <c r="I67" i="35" s="1"/>
  <c r="H66" i="35"/>
  <c r="I66" i="35" s="1"/>
  <c r="H65" i="35"/>
  <c r="I65" i="35" s="1"/>
  <c r="H64" i="35"/>
  <c r="I64" i="35" s="1"/>
  <c r="H63" i="35"/>
  <c r="I63" i="35" s="1"/>
  <c r="H62" i="35"/>
  <c r="I62" i="35" s="1"/>
  <c r="H61" i="35"/>
  <c r="I61" i="35" s="1"/>
  <c r="H60" i="35"/>
  <c r="I60" i="35" s="1"/>
  <c r="H59" i="35"/>
  <c r="I59" i="35" s="1"/>
  <c r="H58" i="35"/>
  <c r="I58" i="35" s="1"/>
  <c r="H57" i="35"/>
  <c r="I57" i="35" s="1"/>
  <c r="H56" i="35"/>
  <c r="I56" i="35" s="1"/>
  <c r="H55" i="35"/>
  <c r="I55" i="35" s="1"/>
  <c r="H54" i="35"/>
  <c r="I54" i="35" s="1"/>
  <c r="H53" i="35"/>
  <c r="I53" i="35" s="1"/>
  <c r="H52" i="35"/>
  <c r="I52" i="35" s="1"/>
  <c r="H51" i="35"/>
  <c r="I51" i="35" s="1"/>
  <c r="H50" i="35"/>
  <c r="I50" i="35" s="1"/>
  <c r="H49" i="35"/>
  <c r="I49" i="35" s="1"/>
  <c r="H48" i="35"/>
  <c r="I48" i="35" s="1"/>
  <c r="H47" i="35"/>
  <c r="I47" i="35" s="1"/>
  <c r="H46" i="35"/>
  <c r="I46" i="35" s="1"/>
  <c r="H45" i="35"/>
  <c r="I45" i="35" s="1"/>
  <c r="H44" i="35"/>
  <c r="I44" i="35" s="1"/>
  <c r="H43" i="35"/>
  <c r="I43" i="35" s="1"/>
  <c r="H42" i="35"/>
  <c r="I42" i="35" s="1"/>
  <c r="H41" i="35"/>
  <c r="I41" i="35" s="1"/>
  <c r="H40" i="35"/>
  <c r="I40" i="35" s="1"/>
  <c r="H39" i="35"/>
  <c r="I39" i="35" s="1"/>
  <c r="H38" i="35"/>
  <c r="I38" i="35" s="1"/>
  <c r="H37" i="35"/>
  <c r="I37" i="35" s="1"/>
  <c r="H36" i="35"/>
  <c r="I36" i="35" s="1"/>
  <c r="H35" i="35"/>
  <c r="I35" i="35" s="1"/>
  <c r="H34" i="35"/>
  <c r="I34" i="35" s="1"/>
  <c r="H33" i="35"/>
  <c r="I33" i="35" s="1"/>
  <c r="H32" i="35"/>
  <c r="I32" i="35" s="1"/>
  <c r="H31" i="35"/>
  <c r="I31" i="35" s="1"/>
  <c r="H30" i="35"/>
  <c r="I30" i="35" s="1"/>
  <c r="H29" i="35"/>
  <c r="I29" i="35" s="1"/>
  <c r="H28" i="35"/>
  <c r="I28" i="35" s="1"/>
  <c r="H23" i="35"/>
  <c r="H273" i="35" l="1"/>
  <c r="I26" i="35"/>
  <c r="I273" i="35" s="1"/>
  <c r="E150" i="34" l="1"/>
  <c r="E149" i="34"/>
  <c r="E148" i="34"/>
  <c r="E131" i="34"/>
  <c r="E76" i="34"/>
  <c r="D293" i="34"/>
  <c r="C293" i="34"/>
  <c r="C273" i="34"/>
  <c r="F272" i="34"/>
  <c r="G272" i="34" s="1"/>
  <c r="F271" i="34"/>
  <c r="G271" i="34" s="1"/>
  <c r="F270" i="34"/>
  <c r="G270" i="34" s="1"/>
  <c r="F269" i="34"/>
  <c r="G269" i="34" s="1"/>
  <c r="F268" i="34"/>
  <c r="G268" i="34" s="1"/>
  <c r="F267" i="34"/>
  <c r="G267" i="34" s="1"/>
  <c r="F266" i="34"/>
  <c r="G266" i="34" s="1"/>
  <c r="F265" i="34"/>
  <c r="G265" i="34" s="1"/>
  <c r="F264" i="34"/>
  <c r="G264" i="34" s="1"/>
  <c r="F263" i="34"/>
  <c r="G263" i="34" s="1"/>
  <c r="F262" i="34"/>
  <c r="G262" i="34" s="1"/>
  <c r="F261" i="34"/>
  <c r="G261" i="34" s="1"/>
  <c r="F260" i="34"/>
  <c r="G260" i="34" s="1"/>
  <c r="F259" i="34"/>
  <c r="G259" i="34" s="1"/>
  <c r="F258" i="34"/>
  <c r="G258" i="34" s="1"/>
  <c r="F257" i="34"/>
  <c r="G257" i="34" s="1"/>
  <c r="F256" i="34"/>
  <c r="G256" i="34" s="1"/>
  <c r="F255" i="34"/>
  <c r="G255" i="34" s="1"/>
  <c r="F254" i="34"/>
  <c r="G254" i="34" s="1"/>
  <c r="F253" i="34"/>
  <c r="G253" i="34" s="1"/>
  <c r="F252" i="34"/>
  <c r="G252" i="34" s="1"/>
  <c r="D251" i="34"/>
  <c r="E251" i="34" s="1"/>
  <c r="F251" i="34" s="1"/>
  <c r="G251" i="34" s="1"/>
  <c r="D250" i="34"/>
  <c r="E250" i="34" s="1"/>
  <c r="F250" i="34" s="1"/>
  <c r="G250" i="34" s="1"/>
  <c r="D249" i="34"/>
  <c r="F248" i="34"/>
  <c r="G248" i="34" s="1"/>
  <c r="D248" i="34"/>
  <c r="E248" i="34" s="1"/>
  <c r="F247" i="34"/>
  <c r="G247" i="34" s="1"/>
  <c r="F246" i="34"/>
  <c r="G246" i="34" s="1"/>
  <c r="F245" i="34"/>
  <c r="G245" i="34" s="1"/>
  <c r="F244" i="34"/>
  <c r="G244" i="34" s="1"/>
  <c r="F243" i="34"/>
  <c r="G243" i="34" s="1"/>
  <c r="F242" i="34"/>
  <c r="G242" i="34" s="1"/>
  <c r="F241" i="34"/>
  <c r="G241" i="34" s="1"/>
  <c r="F240" i="34"/>
  <c r="G240" i="34" s="1"/>
  <c r="F239" i="34"/>
  <c r="G239" i="34" s="1"/>
  <c r="F238" i="34"/>
  <c r="G238" i="34" s="1"/>
  <c r="F237" i="34"/>
  <c r="G237" i="34" s="1"/>
  <c r="F236" i="34"/>
  <c r="G236" i="34" s="1"/>
  <c r="F235" i="34"/>
  <c r="G235" i="34" s="1"/>
  <c r="F234" i="34"/>
  <c r="G234" i="34" s="1"/>
  <c r="F233" i="34"/>
  <c r="G233" i="34" s="1"/>
  <c r="F232" i="34"/>
  <c r="G232" i="34" s="1"/>
  <c r="F231" i="34"/>
  <c r="G231" i="34" s="1"/>
  <c r="F230" i="34"/>
  <c r="G230" i="34" s="1"/>
  <c r="F229" i="34"/>
  <c r="G229" i="34" s="1"/>
  <c r="F228" i="34"/>
  <c r="G228" i="34" s="1"/>
  <c r="F227" i="34"/>
  <c r="G227" i="34" s="1"/>
  <c r="F226" i="34"/>
  <c r="G226" i="34" s="1"/>
  <c r="F225" i="34"/>
  <c r="G225" i="34" s="1"/>
  <c r="F224" i="34"/>
  <c r="G224" i="34" s="1"/>
  <c r="F223" i="34"/>
  <c r="G223" i="34" s="1"/>
  <c r="F222" i="34"/>
  <c r="G222" i="34" s="1"/>
  <c r="F221" i="34"/>
  <c r="G221" i="34" s="1"/>
  <c r="F220" i="34"/>
  <c r="G220" i="34" s="1"/>
  <c r="F219" i="34"/>
  <c r="G219" i="34" s="1"/>
  <c r="F218" i="34"/>
  <c r="G218" i="34" s="1"/>
  <c r="F217" i="34"/>
  <c r="G217" i="34" s="1"/>
  <c r="F216" i="34"/>
  <c r="G216" i="34" s="1"/>
  <c r="F215" i="34"/>
  <c r="G215" i="34" s="1"/>
  <c r="F214" i="34"/>
  <c r="G214" i="34" s="1"/>
  <c r="F213" i="34"/>
  <c r="G213" i="34" s="1"/>
  <c r="F212" i="34"/>
  <c r="G212" i="34" s="1"/>
  <c r="F211" i="34"/>
  <c r="G211" i="34" s="1"/>
  <c r="F210" i="34"/>
  <c r="G210" i="34" s="1"/>
  <c r="F209" i="34"/>
  <c r="G209" i="34" s="1"/>
  <c r="F208" i="34"/>
  <c r="G208" i="34" s="1"/>
  <c r="F207" i="34"/>
  <c r="G207" i="34" s="1"/>
  <c r="F206" i="34"/>
  <c r="G206" i="34" s="1"/>
  <c r="G205" i="34"/>
  <c r="F205" i="34"/>
  <c r="G204" i="34"/>
  <c r="F204" i="34"/>
  <c r="F203" i="34"/>
  <c r="G203" i="34" s="1"/>
  <c r="F202" i="34"/>
  <c r="G202" i="34" s="1"/>
  <c r="F201" i="34"/>
  <c r="G201" i="34" s="1"/>
  <c r="F200" i="34"/>
  <c r="G200" i="34" s="1"/>
  <c r="F199" i="34"/>
  <c r="G199" i="34" s="1"/>
  <c r="F198" i="34"/>
  <c r="G198" i="34" s="1"/>
  <c r="F197" i="34"/>
  <c r="G197" i="34" s="1"/>
  <c r="F196" i="34"/>
  <c r="G196" i="34" s="1"/>
  <c r="F195" i="34"/>
  <c r="G195" i="34" s="1"/>
  <c r="F194" i="34"/>
  <c r="G194" i="34" s="1"/>
  <c r="F193" i="34"/>
  <c r="G193" i="34" s="1"/>
  <c r="F192" i="34"/>
  <c r="G192" i="34" s="1"/>
  <c r="F191" i="34"/>
  <c r="G191" i="34" s="1"/>
  <c r="F190" i="34"/>
  <c r="G190" i="34" s="1"/>
  <c r="F189" i="34"/>
  <c r="G189" i="34" s="1"/>
  <c r="F188" i="34"/>
  <c r="G188" i="34" s="1"/>
  <c r="F187" i="34"/>
  <c r="G187" i="34" s="1"/>
  <c r="E187" i="34"/>
  <c r="G186" i="34"/>
  <c r="F186" i="34"/>
  <c r="F185" i="34"/>
  <c r="G185" i="34" s="1"/>
  <c r="E184" i="34"/>
  <c r="F184" i="34" s="1"/>
  <c r="G184" i="34" s="1"/>
  <c r="F183" i="34"/>
  <c r="G183" i="34" s="1"/>
  <c r="F182" i="34"/>
  <c r="G182" i="34" s="1"/>
  <c r="F181" i="34"/>
  <c r="G181" i="34" s="1"/>
  <c r="F180" i="34"/>
  <c r="G180" i="34" s="1"/>
  <c r="F179" i="34"/>
  <c r="G179" i="34" s="1"/>
  <c r="F178" i="34"/>
  <c r="G178" i="34" s="1"/>
  <c r="F177" i="34"/>
  <c r="G177" i="34" s="1"/>
  <c r="F176" i="34"/>
  <c r="G176" i="34" s="1"/>
  <c r="F175" i="34"/>
  <c r="G175" i="34" s="1"/>
  <c r="F174" i="34"/>
  <c r="G174" i="34" s="1"/>
  <c r="F173" i="34"/>
  <c r="G173" i="34" s="1"/>
  <c r="F172" i="34"/>
  <c r="G172" i="34" s="1"/>
  <c r="F171" i="34"/>
  <c r="G171" i="34" s="1"/>
  <c r="D170" i="34"/>
  <c r="F170" i="34" s="1"/>
  <c r="G170" i="34" s="1"/>
  <c r="G169" i="34"/>
  <c r="F169" i="34"/>
  <c r="D168" i="34"/>
  <c r="F168" i="34" s="1"/>
  <c r="G168" i="34" s="1"/>
  <c r="F167" i="34"/>
  <c r="G167" i="34" s="1"/>
  <c r="F166" i="34"/>
  <c r="G166" i="34" s="1"/>
  <c r="F165" i="34"/>
  <c r="G165" i="34" s="1"/>
  <c r="F164" i="34"/>
  <c r="G164" i="34" s="1"/>
  <c r="F163" i="34"/>
  <c r="G163" i="34" s="1"/>
  <c r="F162" i="34"/>
  <c r="G162" i="34" s="1"/>
  <c r="F161" i="34"/>
  <c r="G161" i="34" s="1"/>
  <c r="F160" i="34"/>
  <c r="G160" i="34" s="1"/>
  <c r="F159" i="34"/>
  <c r="G159" i="34" s="1"/>
  <c r="F158" i="34"/>
  <c r="G158" i="34" s="1"/>
  <c r="H15" i="34" s="1"/>
  <c r="H16" i="34" s="1"/>
  <c r="E157" i="34"/>
  <c r="F157" i="34" s="1"/>
  <c r="G157" i="34" s="1"/>
  <c r="F156" i="34"/>
  <c r="G156" i="34" s="1"/>
  <c r="E156" i="34"/>
  <c r="G155" i="34"/>
  <c r="F155" i="34"/>
  <c r="G154" i="34"/>
  <c r="F154" i="34"/>
  <c r="G153" i="34"/>
  <c r="F153" i="34"/>
  <c r="G152" i="34"/>
  <c r="F152" i="34"/>
  <c r="G151" i="34"/>
  <c r="F151" i="34"/>
  <c r="F150" i="34"/>
  <c r="G150" i="34" s="1"/>
  <c r="F149" i="34"/>
  <c r="G149" i="34" s="1"/>
  <c r="H12" i="34" s="1"/>
  <c r="H13" i="34" s="1"/>
  <c r="F148" i="34"/>
  <c r="G148" i="34" s="1"/>
  <c r="F147" i="34"/>
  <c r="G147" i="34" s="1"/>
  <c r="F146" i="34"/>
  <c r="G146" i="34" s="1"/>
  <c r="F145" i="34"/>
  <c r="G145" i="34" s="1"/>
  <c r="F144" i="34"/>
  <c r="G144" i="34" s="1"/>
  <c r="F143" i="34"/>
  <c r="G143" i="34" s="1"/>
  <c r="F142" i="34"/>
  <c r="G142" i="34" s="1"/>
  <c r="F141" i="34"/>
  <c r="G141" i="34" s="1"/>
  <c r="F140" i="34"/>
  <c r="G140" i="34" s="1"/>
  <c r="F139" i="34"/>
  <c r="G139" i="34" s="1"/>
  <c r="F138" i="34"/>
  <c r="G138" i="34" s="1"/>
  <c r="F137" i="34"/>
  <c r="G137" i="34" s="1"/>
  <c r="F136" i="34"/>
  <c r="G136" i="34" s="1"/>
  <c r="F135" i="34"/>
  <c r="G135" i="34" s="1"/>
  <c r="F134" i="34"/>
  <c r="G134" i="34" s="1"/>
  <c r="F133" i="34"/>
  <c r="G133" i="34" s="1"/>
  <c r="F132" i="34"/>
  <c r="G132" i="34" s="1"/>
  <c r="F131" i="34"/>
  <c r="G131" i="34" s="1"/>
  <c r="D131" i="34"/>
  <c r="F130" i="34"/>
  <c r="G130" i="34" s="1"/>
  <c r="E130" i="34"/>
  <c r="G129" i="34"/>
  <c r="E129" i="34"/>
  <c r="F129" i="34" s="1"/>
  <c r="F128" i="34"/>
  <c r="G128" i="34" s="1"/>
  <c r="E128" i="34"/>
  <c r="G127" i="34"/>
  <c r="F127" i="34"/>
  <c r="G126" i="34"/>
  <c r="F126" i="34"/>
  <c r="G125" i="34"/>
  <c r="F125" i="34"/>
  <c r="G124" i="34"/>
  <c r="F124" i="34"/>
  <c r="G123" i="34"/>
  <c r="D123" i="34"/>
  <c r="F123" i="34" s="1"/>
  <c r="F122" i="34"/>
  <c r="G122" i="34" s="1"/>
  <c r="F121" i="34"/>
  <c r="G121" i="34" s="1"/>
  <c r="F120" i="34"/>
  <c r="G120" i="34" s="1"/>
  <c r="F119" i="34"/>
  <c r="G119" i="34" s="1"/>
  <c r="F118" i="34"/>
  <c r="G118" i="34" s="1"/>
  <c r="F117" i="34"/>
  <c r="G117" i="34" s="1"/>
  <c r="F116" i="34"/>
  <c r="G116" i="34" s="1"/>
  <c r="F115" i="34"/>
  <c r="G115" i="34" s="1"/>
  <c r="F114" i="34"/>
  <c r="G114" i="34" s="1"/>
  <c r="F113" i="34"/>
  <c r="G113" i="34" s="1"/>
  <c r="F112" i="34"/>
  <c r="G112" i="34" s="1"/>
  <c r="F111" i="34"/>
  <c r="G111" i="34" s="1"/>
  <c r="F110" i="34"/>
  <c r="G110" i="34" s="1"/>
  <c r="F109" i="34"/>
  <c r="G109" i="34" s="1"/>
  <c r="F108" i="34"/>
  <c r="G108" i="34" s="1"/>
  <c r="F107" i="34"/>
  <c r="G107" i="34" s="1"/>
  <c r="F106" i="34"/>
  <c r="G106" i="34" s="1"/>
  <c r="F105" i="34"/>
  <c r="G105" i="34" s="1"/>
  <c r="F104" i="34"/>
  <c r="G104" i="34" s="1"/>
  <c r="F103" i="34"/>
  <c r="G103" i="34" s="1"/>
  <c r="F102" i="34"/>
  <c r="G102" i="34" s="1"/>
  <c r="F101" i="34"/>
  <c r="G101" i="34" s="1"/>
  <c r="F100" i="34"/>
  <c r="G100" i="34" s="1"/>
  <c r="F99" i="34"/>
  <c r="G99" i="34" s="1"/>
  <c r="F98" i="34"/>
  <c r="G98" i="34" s="1"/>
  <c r="F97" i="34"/>
  <c r="G97" i="34" s="1"/>
  <c r="F96" i="34"/>
  <c r="G96" i="34" s="1"/>
  <c r="F95" i="34"/>
  <c r="G95" i="34" s="1"/>
  <c r="F94" i="34"/>
  <c r="G94" i="34" s="1"/>
  <c r="F93" i="34"/>
  <c r="G93" i="34" s="1"/>
  <c r="F92" i="34"/>
  <c r="G92" i="34" s="1"/>
  <c r="F91" i="34"/>
  <c r="G91" i="34" s="1"/>
  <c r="F90" i="34"/>
  <c r="G90" i="34" s="1"/>
  <c r="F89" i="34"/>
  <c r="G89" i="34" s="1"/>
  <c r="F88" i="34"/>
  <c r="G88" i="34" s="1"/>
  <c r="F87" i="34"/>
  <c r="G87" i="34" s="1"/>
  <c r="F86" i="34"/>
  <c r="G86" i="34" s="1"/>
  <c r="F85" i="34"/>
  <c r="G85" i="34" s="1"/>
  <c r="F84" i="34"/>
  <c r="G84" i="34" s="1"/>
  <c r="F83" i="34"/>
  <c r="G83" i="34" s="1"/>
  <c r="F82" i="34"/>
  <c r="G82" i="34" s="1"/>
  <c r="F81" i="34"/>
  <c r="G81" i="34" s="1"/>
  <c r="E80" i="34"/>
  <c r="D80" i="34"/>
  <c r="F79" i="34"/>
  <c r="G79" i="34" s="1"/>
  <c r="F78" i="34"/>
  <c r="G78" i="34" s="1"/>
  <c r="F77" i="34"/>
  <c r="G77" i="34" s="1"/>
  <c r="E273" i="34"/>
  <c r="F75" i="34"/>
  <c r="G75" i="34" s="1"/>
  <c r="F74" i="34"/>
  <c r="G74" i="34" s="1"/>
  <c r="F73" i="34"/>
  <c r="G73" i="34" s="1"/>
  <c r="D72" i="34"/>
  <c r="D273" i="34" s="1"/>
  <c r="F71" i="34"/>
  <c r="G71" i="34" s="1"/>
  <c r="F70" i="34"/>
  <c r="G70" i="34" s="1"/>
  <c r="F69" i="34"/>
  <c r="G69" i="34" s="1"/>
  <c r="F68" i="34"/>
  <c r="G68" i="34" s="1"/>
  <c r="F67" i="34"/>
  <c r="G67" i="34" s="1"/>
  <c r="F66" i="34"/>
  <c r="G66" i="34" s="1"/>
  <c r="F65" i="34"/>
  <c r="G65" i="34" s="1"/>
  <c r="F64" i="34"/>
  <c r="G64" i="34" s="1"/>
  <c r="F63" i="34"/>
  <c r="G63" i="34" s="1"/>
  <c r="F62" i="34"/>
  <c r="G62" i="34" s="1"/>
  <c r="F61" i="34"/>
  <c r="G61" i="34" s="1"/>
  <c r="F60" i="34"/>
  <c r="G60" i="34" s="1"/>
  <c r="F59" i="34"/>
  <c r="G59" i="34" s="1"/>
  <c r="F58" i="34"/>
  <c r="G58" i="34" s="1"/>
  <c r="F57" i="34"/>
  <c r="G57" i="34" s="1"/>
  <c r="F56" i="34"/>
  <c r="G56" i="34" s="1"/>
  <c r="F55" i="34"/>
  <c r="G55" i="34" s="1"/>
  <c r="F54" i="34"/>
  <c r="G54" i="34" s="1"/>
  <c r="F53" i="34"/>
  <c r="G53" i="34" s="1"/>
  <c r="F52" i="34"/>
  <c r="G52" i="34" s="1"/>
  <c r="F51" i="34"/>
  <c r="G51" i="34" s="1"/>
  <c r="F50" i="34"/>
  <c r="G50" i="34" s="1"/>
  <c r="F49" i="34"/>
  <c r="G49" i="34" s="1"/>
  <c r="F48" i="34"/>
  <c r="G48" i="34" s="1"/>
  <c r="F47" i="34"/>
  <c r="G47" i="34" s="1"/>
  <c r="F46" i="34"/>
  <c r="G46" i="34" s="1"/>
  <c r="F45" i="34"/>
  <c r="G45" i="34" s="1"/>
  <c r="F44" i="34"/>
  <c r="G44" i="34" s="1"/>
  <c r="F43" i="34"/>
  <c r="G43" i="34" s="1"/>
  <c r="F42" i="34"/>
  <c r="G42" i="34" s="1"/>
  <c r="F41" i="34"/>
  <c r="G41" i="34" s="1"/>
  <c r="F40" i="34"/>
  <c r="G40" i="34" s="1"/>
  <c r="F39" i="34"/>
  <c r="G39" i="34" s="1"/>
  <c r="F38" i="34"/>
  <c r="G38" i="34" s="1"/>
  <c r="F37" i="34"/>
  <c r="G37" i="34" s="1"/>
  <c r="F36" i="34"/>
  <c r="G36" i="34" s="1"/>
  <c r="F35" i="34"/>
  <c r="G35" i="34" s="1"/>
  <c r="F34" i="34"/>
  <c r="G34" i="34" s="1"/>
  <c r="F33" i="34"/>
  <c r="G33" i="34" s="1"/>
  <c r="F32" i="34"/>
  <c r="G32" i="34" s="1"/>
  <c r="F31" i="34"/>
  <c r="G31" i="34" s="1"/>
  <c r="F30" i="34"/>
  <c r="G30" i="34" s="1"/>
  <c r="F29" i="34"/>
  <c r="G29" i="34" s="1"/>
  <c r="F28" i="34"/>
  <c r="G28" i="34" s="1"/>
  <c r="F27" i="34"/>
  <c r="G27" i="34" s="1"/>
  <c r="F26" i="34"/>
  <c r="G26" i="34" s="1"/>
  <c r="H20" i="34"/>
  <c r="F72" i="34" l="1"/>
  <c r="G72" i="34" s="1"/>
  <c r="F80" i="34"/>
  <c r="G80" i="34" s="1"/>
  <c r="F249" i="34"/>
  <c r="G249" i="34" s="1"/>
  <c r="H18" i="34" s="1"/>
  <c r="H19" i="34" s="1"/>
  <c r="H257" i="34" s="1"/>
  <c r="I257" i="34" s="1"/>
  <c r="H205" i="34"/>
  <c r="I205" i="34" s="1"/>
  <c r="H204" i="34"/>
  <c r="H186" i="34"/>
  <c r="I186" i="34" s="1"/>
  <c r="H183" i="34"/>
  <c r="H182" i="34"/>
  <c r="I182" i="34" s="1"/>
  <c r="H181" i="34"/>
  <c r="H180" i="34"/>
  <c r="I180" i="34" s="1"/>
  <c r="H179" i="34"/>
  <c r="H178" i="34"/>
  <c r="I178" i="34" s="1"/>
  <c r="H177" i="34"/>
  <c r="H176" i="34"/>
  <c r="I176" i="34" s="1"/>
  <c r="H175" i="34"/>
  <c r="H174" i="34"/>
  <c r="I174" i="34" s="1"/>
  <c r="H173" i="34"/>
  <c r="H172" i="34"/>
  <c r="I172" i="34" s="1"/>
  <c r="H171" i="34"/>
  <c r="H170" i="34"/>
  <c r="H169" i="34"/>
  <c r="H168" i="34"/>
  <c r="H207" i="34"/>
  <c r="H206" i="34"/>
  <c r="H185" i="34"/>
  <c r="H184" i="34"/>
  <c r="H156" i="34"/>
  <c r="H203" i="34"/>
  <c r="H202" i="34"/>
  <c r="H201" i="34"/>
  <c r="H200" i="34"/>
  <c r="H199" i="34"/>
  <c r="H198" i="34"/>
  <c r="H197" i="34"/>
  <c r="H196" i="34"/>
  <c r="H195" i="34"/>
  <c r="H194" i="34"/>
  <c r="H193" i="34"/>
  <c r="H192" i="34"/>
  <c r="H191" i="34"/>
  <c r="H190" i="34"/>
  <c r="H189" i="34"/>
  <c r="H188" i="34"/>
  <c r="H187" i="34"/>
  <c r="H167" i="34"/>
  <c r="H166" i="34"/>
  <c r="H165" i="34"/>
  <c r="H164" i="34"/>
  <c r="H163" i="34"/>
  <c r="H162" i="34"/>
  <c r="H161" i="34"/>
  <c r="H160" i="34"/>
  <c r="H159" i="34"/>
  <c r="H158" i="34"/>
  <c r="H157" i="34"/>
  <c r="I157" i="34" s="1"/>
  <c r="F273" i="34"/>
  <c r="I158" i="34"/>
  <c r="I170" i="34"/>
  <c r="I171" i="34"/>
  <c r="I173" i="34"/>
  <c r="I175" i="34"/>
  <c r="I177" i="34"/>
  <c r="I179" i="34"/>
  <c r="I181" i="34"/>
  <c r="I183" i="34"/>
  <c r="H149" i="34"/>
  <c r="I149" i="34" s="1"/>
  <c r="H147" i="34"/>
  <c r="H146" i="34"/>
  <c r="I146" i="34" s="1"/>
  <c r="H145" i="34"/>
  <c r="H144" i="34"/>
  <c r="I144" i="34" s="1"/>
  <c r="H143" i="34"/>
  <c r="H142" i="34"/>
  <c r="I142" i="34" s="1"/>
  <c r="H141" i="34"/>
  <c r="H140" i="34"/>
  <c r="I140" i="34" s="1"/>
  <c r="H139" i="34"/>
  <c r="H138" i="34"/>
  <c r="I138" i="34" s="1"/>
  <c r="H137" i="34"/>
  <c r="H136" i="34"/>
  <c r="I136" i="34" s="1"/>
  <c r="H135" i="34"/>
  <c r="H134" i="34"/>
  <c r="I134" i="34" s="1"/>
  <c r="H133" i="34"/>
  <c r="H132" i="34"/>
  <c r="I132" i="34" s="1"/>
  <c r="H131" i="34"/>
  <c r="H155" i="34"/>
  <c r="H154" i="34"/>
  <c r="H153" i="34"/>
  <c r="H152" i="34"/>
  <c r="H151" i="34"/>
  <c r="H150" i="34"/>
  <c r="H148" i="34"/>
  <c r="I148" i="34" s="1"/>
  <c r="H129" i="34"/>
  <c r="I129" i="34" s="1"/>
  <c r="H127" i="34"/>
  <c r="I127" i="34" s="1"/>
  <c r="H126" i="34"/>
  <c r="I126" i="34" s="1"/>
  <c r="H125" i="34"/>
  <c r="I125" i="34" s="1"/>
  <c r="H124" i="34"/>
  <c r="I124" i="34" s="1"/>
  <c r="H123" i="34"/>
  <c r="I123" i="34" s="1"/>
  <c r="H258" i="34"/>
  <c r="I258" i="34" s="1"/>
  <c r="H256" i="34"/>
  <c r="H247" i="34"/>
  <c r="I247" i="34" s="1"/>
  <c r="H245" i="34"/>
  <c r="I245" i="34" s="1"/>
  <c r="H243" i="34"/>
  <c r="I243" i="34" s="1"/>
  <c r="H241" i="34"/>
  <c r="I241" i="34" s="1"/>
  <c r="H239" i="34"/>
  <c r="I239" i="34" s="1"/>
  <c r="H237" i="34"/>
  <c r="I237" i="34" s="1"/>
  <c r="H235" i="34"/>
  <c r="I235" i="34" s="1"/>
  <c r="H233" i="34"/>
  <c r="I233" i="34" s="1"/>
  <c r="H231" i="34"/>
  <c r="H229" i="34"/>
  <c r="I229" i="34" s="1"/>
  <c r="H227" i="34"/>
  <c r="H225" i="34"/>
  <c r="I225" i="34" s="1"/>
  <c r="H223" i="34"/>
  <c r="H221" i="34"/>
  <c r="I221" i="34" s="1"/>
  <c r="H219" i="34"/>
  <c r="H217" i="34"/>
  <c r="I217" i="34" s="1"/>
  <c r="H215" i="34"/>
  <c r="H213" i="34"/>
  <c r="I213" i="34" s="1"/>
  <c r="H211" i="34"/>
  <c r="H272" i="34"/>
  <c r="I272" i="34" s="1"/>
  <c r="H270" i="34"/>
  <c r="I270" i="34" s="1"/>
  <c r="H268" i="34"/>
  <c r="I268" i="34" s="1"/>
  <c r="H266" i="34"/>
  <c r="I266" i="34" s="1"/>
  <c r="H264" i="34"/>
  <c r="I264" i="34" s="1"/>
  <c r="H262" i="34"/>
  <c r="I262" i="34" s="1"/>
  <c r="H260" i="34"/>
  <c r="I260" i="34" s="1"/>
  <c r="H255" i="34"/>
  <c r="I255" i="34" s="1"/>
  <c r="H253" i="34"/>
  <c r="I253" i="34" s="1"/>
  <c r="H251" i="34"/>
  <c r="I251" i="34" s="1"/>
  <c r="H248" i="34"/>
  <c r="H208" i="34"/>
  <c r="F76" i="34"/>
  <c r="G76" i="34" s="1"/>
  <c r="H100" i="34"/>
  <c r="I100" i="34" s="1"/>
  <c r="H101" i="34"/>
  <c r="I101" i="34" s="1"/>
  <c r="H102" i="34"/>
  <c r="I102" i="34" s="1"/>
  <c r="H103" i="34"/>
  <c r="I103" i="34" s="1"/>
  <c r="H104" i="34"/>
  <c r="I104" i="34" s="1"/>
  <c r="H105" i="34"/>
  <c r="I105" i="34" s="1"/>
  <c r="H106" i="34"/>
  <c r="I106" i="34" s="1"/>
  <c r="H107" i="34"/>
  <c r="I107" i="34" s="1"/>
  <c r="H108" i="34"/>
  <c r="I108" i="34" s="1"/>
  <c r="H109" i="34"/>
  <c r="I109" i="34" s="1"/>
  <c r="H110" i="34"/>
  <c r="I110" i="34" s="1"/>
  <c r="H111" i="34"/>
  <c r="I111" i="34" s="1"/>
  <c r="H112" i="34"/>
  <c r="I112" i="34" s="1"/>
  <c r="H113" i="34"/>
  <c r="I113" i="34" s="1"/>
  <c r="H114" i="34"/>
  <c r="I114" i="34" s="1"/>
  <c r="H115" i="34"/>
  <c r="I115" i="34" s="1"/>
  <c r="H116" i="34"/>
  <c r="I116" i="34" s="1"/>
  <c r="H117" i="34"/>
  <c r="I117" i="34" s="1"/>
  <c r="H118" i="34"/>
  <c r="I118" i="34" s="1"/>
  <c r="H119" i="34"/>
  <c r="I119" i="34" s="1"/>
  <c r="H120" i="34"/>
  <c r="I120" i="34" s="1"/>
  <c r="H121" i="34"/>
  <c r="I121" i="34" s="1"/>
  <c r="H122" i="34"/>
  <c r="I122" i="34" s="1"/>
  <c r="H128" i="34"/>
  <c r="I128" i="34" s="1"/>
  <c r="H130" i="34"/>
  <c r="I130" i="34" s="1"/>
  <c r="I131" i="34"/>
  <c r="I133" i="34"/>
  <c r="I135" i="34"/>
  <c r="I137" i="34"/>
  <c r="I139" i="34"/>
  <c r="I141" i="34"/>
  <c r="I143" i="34"/>
  <c r="I145" i="34"/>
  <c r="I147" i="34"/>
  <c r="I150" i="34"/>
  <c r="I151" i="34"/>
  <c r="I152" i="34"/>
  <c r="I153" i="34"/>
  <c r="I154" i="34"/>
  <c r="I155" i="34"/>
  <c r="I156" i="34"/>
  <c r="I168" i="34"/>
  <c r="I169" i="34"/>
  <c r="I204" i="34"/>
  <c r="I184" i="34"/>
  <c r="I185" i="34"/>
  <c r="I206" i="34"/>
  <c r="I207" i="34"/>
  <c r="I208" i="34"/>
  <c r="I256" i="34"/>
  <c r="I159" i="34"/>
  <c r="I160" i="34"/>
  <c r="I161" i="34"/>
  <c r="I162" i="34"/>
  <c r="I163" i="34"/>
  <c r="I164" i="34"/>
  <c r="I165" i="34"/>
  <c r="I166" i="34"/>
  <c r="I167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11" i="34"/>
  <c r="I215" i="34"/>
  <c r="I219" i="34"/>
  <c r="I223" i="34"/>
  <c r="I227" i="34"/>
  <c r="I231" i="34"/>
  <c r="I248" i="34"/>
  <c r="E251" i="33"/>
  <c r="E170" i="33"/>
  <c r="E168" i="33"/>
  <c r="D293" i="33"/>
  <c r="C293" i="33"/>
  <c r="C273" i="33"/>
  <c r="F272" i="33"/>
  <c r="G272" i="33" s="1"/>
  <c r="F271" i="33"/>
  <c r="G271" i="33" s="1"/>
  <c r="F270" i="33"/>
  <c r="G270" i="33" s="1"/>
  <c r="F269" i="33"/>
  <c r="G269" i="33" s="1"/>
  <c r="F268" i="33"/>
  <c r="G268" i="33" s="1"/>
  <c r="F267" i="33"/>
  <c r="G267" i="33" s="1"/>
  <c r="F266" i="33"/>
  <c r="G266" i="33" s="1"/>
  <c r="F265" i="33"/>
  <c r="G265" i="33" s="1"/>
  <c r="F264" i="33"/>
  <c r="G264" i="33" s="1"/>
  <c r="F263" i="33"/>
  <c r="G263" i="33" s="1"/>
  <c r="F262" i="33"/>
  <c r="G262" i="33" s="1"/>
  <c r="F261" i="33"/>
  <c r="G261" i="33" s="1"/>
  <c r="F260" i="33"/>
  <c r="G260" i="33" s="1"/>
  <c r="F259" i="33"/>
  <c r="G259" i="33" s="1"/>
  <c r="F258" i="33"/>
  <c r="G258" i="33" s="1"/>
  <c r="F257" i="33"/>
  <c r="G257" i="33" s="1"/>
  <c r="F256" i="33"/>
  <c r="G256" i="33" s="1"/>
  <c r="G255" i="33"/>
  <c r="F255" i="33"/>
  <c r="G254" i="33"/>
  <c r="F254" i="33"/>
  <c r="G253" i="33"/>
  <c r="F253" i="33"/>
  <c r="G252" i="33"/>
  <c r="F252" i="33"/>
  <c r="G251" i="33"/>
  <c r="F251" i="33"/>
  <c r="F250" i="33"/>
  <c r="G250" i="33" s="1"/>
  <c r="E250" i="33"/>
  <c r="G249" i="33"/>
  <c r="E249" i="33"/>
  <c r="F249" i="33" s="1"/>
  <c r="F248" i="33"/>
  <c r="G248" i="33" s="1"/>
  <c r="E248" i="33"/>
  <c r="G247" i="33"/>
  <c r="F247" i="33"/>
  <c r="G246" i="33"/>
  <c r="F246" i="33"/>
  <c r="G245" i="33"/>
  <c r="F245" i="33"/>
  <c r="G244" i="33"/>
  <c r="F244" i="33"/>
  <c r="G243" i="33"/>
  <c r="F243" i="33"/>
  <c r="G242" i="33"/>
  <c r="F242" i="33"/>
  <c r="G241" i="33"/>
  <c r="F241" i="33"/>
  <c r="G240" i="33"/>
  <c r="F240" i="33"/>
  <c r="G239" i="33"/>
  <c r="F239" i="33"/>
  <c r="G238" i="33"/>
  <c r="F238" i="33"/>
  <c r="G237" i="33"/>
  <c r="F237" i="33"/>
  <c r="G236" i="33"/>
  <c r="F236" i="33"/>
  <c r="G235" i="33"/>
  <c r="F235" i="33"/>
  <c r="G234" i="33"/>
  <c r="F234" i="33"/>
  <c r="G233" i="33"/>
  <c r="F233" i="33"/>
  <c r="G232" i="33"/>
  <c r="F232" i="33"/>
  <c r="G231" i="33"/>
  <c r="F231" i="33"/>
  <c r="G230" i="33"/>
  <c r="F230" i="33"/>
  <c r="G229" i="33"/>
  <c r="F229" i="33"/>
  <c r="G228" i="33"/>
  <c r="F228" i="33"/>
  <c r="G227" i="33"/>
  <c r="F227" i="33"/>
  <c r="G226" i="33"/>
  <c r="F226" i="33"/>
  <c r="G225" i="33"/>
  <c r="F225" i="33"/>
  <c r="G224" i="33"/>
  <c r="F224" i="33"/>
  <c r="G223" i="33"/>
  <c r="F223" i="33"/>
  <c r="G222" i="33"/>
  <c r="F222" i="33"/>
  <c r="G221" i="33"/>
  <c r="F221" i="33"/>
  <c r="G220" i="33"/>
  <c r="F220" i="33"/>
  <c r="G219" i="33"/>
  <c r="F219" i="33"/>
  <c r="G218" i="33"/>
  <c r="F218" i="33"/>
  <c r="G217" i="33"/>
  <c r="F217" i="33"/>
  <c r="G216" i="33"/>
  <c r="F216" i="33"/>
  <c r="G215" i="33"/>
  <c r="F215" i="33"/>
  <c r="G214" i="33"/>
  <c r="F214" i="33"/>
  <c r="G213" i="33"/>
  <c r="F213" i="33"/>
  <c r="G212" i="33"/>
  <c r="F212" i="33"/>
  <c r="G211" i="33"/>
  <c r="F211" i="33"/>
  <c r="G210" i="33"/>
  <c r="F210" i="33"/>
  <c r="G209" i="33"/>
  <c r="F209" i="33"/>
  <c r="G208" i="33"/>
  <c r="F208" i="33"/>
  <c r="G207" i="33"/>
  <c r="F207" i="33"/>
  <c r="G206" i="33"/>
  <c r="F206" i="33"/>
  <c r="F205" i="33"/>
  <c r="G205" i="33" s="1"/>
  <c r="F204" i="33"/>
  <c r="G204" i="33" s="1"/>
  <c r="F203" i="33"/>
  <c r="G203" i="33" s="1"/>
  <c r="F202" i="33"/>
  <c r="G202" i="33" s="1"/>
  <c r="F201" i="33"/>
  <c r="G201" i="33" s="1"/>
  <c r="F200" i="33"/>
  <c r="G200" i="33" s="1"/>
  <c r="F199" i="33"/>
  <c r="G199" i="33" s="1"/>
  <c r="F198" i="33"/>
  <c r="G198" i="33" s="1"/>
  <c r="F197" i="33"/>
  <c r="G197" i="33" s="1"/>
  <c r="F196" i="33"/>
  <c r="G196" i="33" s="1"/>
  <c r="F195" i="33"/>
  <c r="G195" i="33" s="1"/>
  <c r="F194" i="33"/>
  <c r="G194" i="33" s="1"/>
  <c r="F193" i="33"/>
  <c r="G193" i="33" s="1"/>
  <c r="F192" i="33"/>
  <c r="G192" i="33" s="1"/>
  <c r="F191" i="33"/>
  <c r="G191" i="33" s="1"/>
  <c r="F190" i="33"/>
  <c r="G190" i="33" s="1"/>
  <c r="F189" i="33"/>
  <c r="G189" i="33" s="1"/>
  <c r="F188" i="33"/>
  <c r="G188" i="33" s="1"/>
  <c r="F187" i="33"/>
  <c r="G187" i="33" s="1"/>
  <c r="F186" i="33"/>
  <c r="G186" i="33" s="1"/>
  <c r="G185" i="33"/>
  <c r="F185" i="33"/>
  <c r="G184" i="33"/>
  <c r="F184" i="33"/>
  <c r="G183" i="33"/>
  <c r="F183" i="33"/>
  <c r="G182" i="33"/>
  <c r="F182" i="33"/>
  <c r="G181" i="33"/>
  <c r="F181" i="33"/>
  <c r="G180" i="33"/>
  <c r="F180" i="33"/>
  <c r="G179" i="33"/>
  <c r="F179" i="33"/>
  <c r="G178" i="33"/>
  <c r="F178" i="33"/>
  <c r="G177" i="33"/>
  <c r="F177" i="33"/>
  <c r="G176" i="33"/>
  <c r="F176" i="33"/>
  <c r="G175" i="33"/>
  <c r="F175" i="33"/>
  <c r="G174" i="33"/>
  <c r="F174" i="33"/>
  <c r="G173" i="33"/>
  <c r="F173" i="33"/>
  <c r="G172" i="33"/>
  <c r="F172" i="33"/>
  <c r="G171" i="33"/>
  <c r="F171" i="33"/>
  <c r="F170" i="33"/>
  <c r="G170" i="33" s="1"/>
  <c r="F169" i="33"/>
  <c r="G169" i="33" s="1"/>
  <c r="D168" i="33"/>
  <c r="F167" i="33"/>
  <c r="G167" i="33" s="1"/>
  <c r="F166" i="33"/>
  <c r="G166" i="33" s="1"/>
  <c r="F165" i="33"/>
  <c r="G165" i="33" s="1"/>
  <c r="F164" i="33"/>
  <c r="G164" i="33" s="1"/>
  <c r="F163" i="33"/>
  <c r="G163" i="33" s="1"/>
  <c r="F162" i="33"/>
  <c r="G162" i="33" s="1"/>
  <c r="F161" i="33"/>
  <c r="G161" i="33" s="1"/>
  <c r="F160" i="33"/>
  <c r="G160" i="33" s="1"/>
  <c r="F159" i="33"/>
  <c r="G159" i="33" s="1"/>
  <c r="F158" i="33"/>
  <c r="G158" i="33" s="1"/>
  <c r="F157" i="33"/>
  <c r="G157" i="33" s="1"/>
  <c r="F156" i="33"/>
  <c r="G156" i="33" s="1"/>
  <c r="F155" i="33"/>
  <c r="G155" i="33" s="1"/>
  <c r="F154" i="33"/>
  <c r="G154" i="33" s="1"/>
  <c r="F153" i="33"/>
  <c r="G153" i="33" s="1"/>
  <c r="F152" i="33"/>
  <c r="G152" i="33" s="1"/>
  <c r="F151" i="33"/>
  <c r="G151" i="33" s="1"/>
  <c r="F150" i="33"/>
  <c r="G150" i="33" s="1"/>
  <c r="F149" i="33"/>
  <c r="G149" i="33" s="1"/>
  <c r="F148" i="33"/>
  <c r="G148" i="33" s="1"/>
  <c r="F147" i="33"/>
  <c r="G147" i="33" s="1"/>
  <c r="F146" i="33"/>
  <c r="G146" i="33" s="1"/>
  <c r="F145" i="33"/>
  <c r="G145" i="33" s="1"/>
  <c r="F144" i="33"/>
  <c r="G144" i="33" s="1"/>
  <c r="F143" i="33"/>
  <c r="G143" i="33" s="1"/>
  <c r="F142" i="33"/>
  <c r="G142" i="33" s="1"/>
  <c r="F141" i="33"/>
  <c r="G141" i="33" s="1"/>
  <c r="F140" i="33"/>
  <c r="G140" i="33" s="1"/>
  <c r="F139" i="33"/>
  <c r="G139" i="33" s="1"/>
  <c r="F138" i="33"/>
  <c r="G138" i="33" s="1"/>
  <c r="F137" i="33"/>
  <c r="G137" i="33" s="1"/>
  <c r="F136" i="33"/>
  <c r="G136" i="33" s="1"/>
  <c r="F135" i="33"/>
  <c r="G135" i="33" s="1"/>
  <c r="F134" i="33"/>
  <c r="G134" i="33" s="1"/>
  <c r="F133" i="33"/>
  <c r="G133" i="33" s="1"/>
  <c r="F132" i="33"/>
  <c r="G132" i="33" s="1"/>
  <c r="E131" i="33"/>
  <c r="F131" i="33" s="1"/>
  <c r="G131" i="33" s="1"/>
  <c r="F130" i="33"/>
  <c r="G130" i="33" s="1"/>
  <c r="D129" i="33"/>
  <c r="E129" i="33" s="1"/>
  <c r="F129" i="33" s="1"/>
  <c r="G129" i="33" s="1"/>
  <c r="D128" i="33"/>
  <c r="E128" i="33" s="1"/>
  <c r="F128" i="33" s="1"/>
  <c r="G128" i="33" s="1"/>
  <c r="F127" i="33"/>
  <c r="G127" i="33" s="1"/>
  <c r="F126" i="33"/>
  <c r="G126" i="33" s="1"/>
  <c r="F125" i="33"/>
  <c r="G125" i="33" s="1"/>
  <c r="F124" i="33"/>
  <c r="G124" i="33" s="1"/>
  <c r="F123" i="33"/>
  <c r="G123" i="33" s="1"/>
  <c r="E123" i="33"/>
  <c r="G122" i="33"/>
  <c r="F122" i="33"/>
  <c r="G121" i="33"/>
  <c r="F121" i="33"/>
  <c r="G120" i="33"/>
  <c r="F120" i="33"/>
  <c r="G119" i="33"/>
  <c r="F119" i="33"/>
  <c r="G118" i="33"/>
  <c r="F118" i="33"/>
  <c r="G117" i="33"/>
  <c r="F117" i="33"/>
  <c r="G116" i="33"/>
  <c r="F116" i="33"/>
  <c r="G115" i="33"/>
  <c r="F115" i="33"/>
  <c r="G114" i="33"/>
  <c r="F114" i="33"/>
  <c r="G113" i="33"/>
  <c r="F113" i="33"/>
  <c r="G112" i="33"/>
  <c r="F112" i="33"/>
  <c r="G111" i="33"/>
  <c r="F111" i="33"/>
  <c r="G110" i="33"/>
  <c r="F110" i="33"/>
  <c r="G109" i="33"/>
  <c r="F109" i="33"/>
  <c r="G108" i="33"/>
  <c r="F108" i="33"/>
  <c r="G107" i="33"/>
  <c r="F107" i="33"/>
  <c r="G106" i="33"/>
  <c r="F106" i="33"/>
  <c r="G105" i="33"/>
  <c r="F105" i="33"/>
  <c r="G104" i="33"/>
  <c r="F104" i="33"/>
  <c r="G103" i="33"/>
  <c r="F103" i="33"/>
  <c r="G102" i="33"/>
  <c r="F102" i="33"/>
  <c r="G101" i="33"/>
  <c r="F101" i="33"/>
  <c r="G100" i="33"/>
  <c r="F100" i="33"/>
  <c r="F99" i="33"/>
  <c r="G99" i="33" s="1"/>
  <c r="F98" i="33"/>
  <c r="G98" i="33" s="1"/>
  <c r="F97" i="33"/>
  <c r="G97" i="33" s="1"/>
  <c r="F96" i="33"/>
  <c r="G96" i="33" s="1"/>
  <c r="F95" i="33"/>
  <c r="G95" i="33" s="1"/>
  <c r="F94" i="33"/>
  <c r="G94" i="33" s="1"/>
  <c r="F93" i="33"/>
  <c r="G93" i="33" s="1"/>
  <c r="F92" i="33"/>
  <c r="G92" i="33" s="1"/>
  <c r="G91" i="33"/>
  <c r="F91" i="33"/>
  <c r="G90" i="33"/>
  <c r="F90" i="33"/>
  <c r="G89" i="33"/>
  <c r="F89" i="33"/>
  <c r="G88" i="33"/>
  <c r="F88" i="33"/>
  <c r="G87" i="33"/>
  <c r="F87" i="33"/>
  <c r="G86" i="33"/>
  <c r="F86" i="33"/>
  <c r="G85" i="33"/>
  <c r="F85" i="33"/>
  <c r="G84" i="33"/>
  <c r="F84" i="33"/>
  <c r="G83" i="33"/>
  <c r="F83" i="33"/>
  <c r="G82" i="33"/>
  <c r="F82" i="33"/>
  <c r="G81" i="33"/>
  <c r="F81" i="33"/>
  <c r="E80" i="33"/>
  <c r="D80" i="33"/>
  <c r="F79" i="33"/>
  <c r="G79" i="33" s="1"/>
  <c r="F78" i="33"/>
  <c r="G78" i="33" s="1"/>
  <c r="F77" i="33"/>
  <c r="G77" i="33" s="1"/>
  <c r="D76" i="33"/>
  <c r="E76" i="33" s="1"/>
  <c r="F76" i="33" s="1"/>
  <c r="G76" i="33" s="1"/>
  <c r="F75" i="33"/>
  <c r="G75" i="33" s="1"/>
  <c r="F74" i="33"/>
  <c r="G74" i="33" s="1"/>
  <c r="F73" i="33"/>
  <c r="G73" i="33" s="1"/>
  <c r="E72" i="33"/>
  <c r="F71" i="33"/>
  <c r="G71" i="33" s="1"/>
  <c r="F70" i="33"/>
  <c r="G70" i="33" s="1"/>
  <c r="F69" i="33"/>
  <c r="G69" i="33" s="1"/>
  <c r="F68" i="33"/>
  <c r="G68" i="33" s="1"/>
  <c r="F67" i="33"/>
  <c r="G67" i="33" s="1"/>
  <c r="F66" i="33"/>
  <c r="G66" i="33" s="1"/>
  <c r="F65" i="33"/>
  <c r="G65" i="33" s="1"/>
  <c r="F64" i="33"/>
  <c r="G64" i="33" s="1"/>
  <c r="F63" i="33"/>
  <c r="G63" i="33" s="1"/>
  <c r="F62" i="33"/>
  <c r="G62" i="33" s="1"/>
  <c r="F61" i="33"/>
  <c r="G61" i="33" s="1"/>
  <c r="D61" i="33"/>
  <c r="D60" i="33"/>
  <c r="F59" i="33"/>
  <c r="G59" i="33" s="1"/>
  <c r="F58" i="33"/>
  <c r="G58" i="33" s="1"/>
  <c r="F57" i="33"/>
  <c r="G57" i="33" s="1"/>
  <c r="F56" i="33"/>
  <c r="G56" i="33" s="1"/>
  <c r="F55" i="33"/>
  <c r="G55" i="33" s="1"/>
  <c r="F54" i="33"/>
  <c r="G54" i="33" s="1"/>
  <c r="F53" i="33"/>
  <c r="G53" i="33" s="1"/>
  <c r="F52" i="33"/>
  <c r="G52" i="33" s="1"/>
  <c r="F51" i="33"/>
  <c r="G51" i="33" s="1"/>
  <c r="F50" i="33"/>
  <c r="G50" i="33" s="1"/>
  <c r="F49" i="33"/>
  <c r="G49" i="33" s="1"/>
  <c r="F48" i="33"/>
  <c r="G48" i="33" s="1"/>
  <c r="F47" i="33"/>
  <c r="G47" i="33" s="1"/>
  <c r="F46" i="33"/>
  <c r="G46" i="33" s="1"/>
  <c r="F45" i="33"/>
  <c r="G45" i="33" s="1"/>
  <c r="F44" i="33"/>
  <c r="G44" i="33" s="1"/>
  <c r="F43" i="33"/>
  <c r="G43" i="33" s="1"/>
  <c r="F42" i="33"/>
  <c r="G42" i="33" s="1"/>
  <c r="F41" i="33"/>
  <c r="G41" i="33" s="1"/>
  <c r="F40" i="33"/>
  <c r="G40" i="33" s="1"/>
  <c r="F39" i="33"/>
  <c r="G39" i="33" s="1"/>
  <c r="F38" i="33"/>
  <c r="G38" i="33" s="1"/>
  <c r="F37" i="33"/>
  <c r="G37" i="33" s="1"/>
  <c r="F36" i="33"/>
  <c r="G36" i="33" s="1"/>
  <c r="F35" i="33"/>
  <c r="G35" i="33" s="1"/>
  <c r="F34" i="33"/>
  <c r="G34" i="33" s="1"/>
  <c r="F33" i="33"/>
  <c r="G33" i="33" s="1"/>
  <c r="F32" i="33"/>
  <c r="G32" i="33" s="1"/>
  <c r="F31" i="33"/>
  <c r="G31" i="33" s="1"/>
  <c r="F30" i="33"/>
  <c r="G30" i="33" s="1"/>
  <c r="F29" i="33"/>
  <c r="G29" i="33" s="1"/>
  <c r="F28" i="33"/>
  <c r="G28" i="33" s="1"/>
  <c r="F27" i="33"/>
  <c r="G27" i="33" s="1"/>
  <c r="F26" i="33"/>
  <c r="G26" i="33" s="1"/>
  <c r="H20" i="33"/>
  <c r="H18" i="33"/>
  <c r="H19" i="33" s="1"/>
  <c r="H12" i="33"/>
  <c r="H13" i="33" s="1"/>
  <c r="H209" i="34" l="1"/>
  <c r="I209" i="34" s="1"/>
  <c r="H249" i="34"/>
  <c r="I249" i="34" s="1"/>
  <c r="H252" i="34"/>
  <c r="I252" i="34" s="1"/>
  <c r="H254" i="34"/>
  <c r="I254" i="34" s="1"/>
  <c r="H259" i="34"/>
  <c r="I259" i="34" s="1"/>
  <c r="H261" i="34"/>
  <c r="I261" i="34" s="1"/>
  <c r="H263" i="34"/>
  <c r="I263" i="34" s="1"/>
  <c r="H265" i="34"/>
  <c r="I265" i="34" s="1"/>
  <c r="H267" i="34"/>
  <c r="I267" i="34" s="1"/>
  <c r="H269" i="34"/>
  <c r="I269" i="34" s="1"/>
  <c r="H271" i="34"/>
  <c r="I271" i="34" s="1"/>
  <c r="H210" i="34"/>
  <c r="I210" i="34" s="1"/>
  <c r="H212" i="34"/>
  <c r="I212" i="34" s="1"/>
  <c r="H214" i="34"/>
  <c r="I214" i="34" s="1"/>
  <c r="H216" i="34"/>
  <c r="I216" i="34" s="1"/>
  <c r="H218" i="34"/>
  <c r="I218" i="34" s="1"/>
  <c r="H220" i="34"/>
  <c r="I220" i="34" s="1"/>
  <c r="H222" i="34"/>
  <c r="I222" i="34" s="1"/>
  <c r="H224" i="34"/>
  <c r="I224" i="34" s="1"/>
  <c r="H226" i="34"/>
  <c r="I226" i="34" s="1"/>
  <c r="H228" i="34"/>
  <c r="I228" i="34" s="1"/>
  <c r="H230" i="34"/>
  <c r="I230" i="34" s="1"/>
  <c r="H232" i="34"/>
  <c r="I232" i="34" s="1"/>
  <c r="H234" i="34"/>
  <c r="I234" i="34" s="1"/>
  <c r="H236" i="34"/>
  <c r="I236" i="34" s="1"/>
  <c r="H238" i="34"/>
  <c r="I238" i="34" s="1"/>
  <c r="H240" i="34"/>
  <c r="I240" i="34" s="1"/>
  <c r="H242" i="34"/>
  <c r="I242" i="34" s="1"/>
  <c r="H244" i="34"/>
  <c r="I244" i="34" s="1"/>
  <c r="H246" i="34"/>
  <c r="I246" i="34" s="1"/>
  <c r="H250" i="34"/>
  <c r="I250" i="34" s="1"/>
  <c r="H9" i="34"/>
  <c r="G273" i="34"/>
  <c r="F80" i="33"/>
  <c r="G80" i="33" s="1"/>
  <c r="F168" i="33"/>
  <c r="G168" i="33" s="1"/>
  <c r="H15" i="33" s="1"/>
  <c r="H16" i="33" s="1"/>
  <c r="H272" i="33"/>
  <c r="H271" i="33"/>
  <c r="H270" i="33"/>
  <c r="I270" i="33" s="1"/>
  <c r="H269" i="33"/>
  <c r="H268" i="33"/>
  <c r="I268" i="33" s="1"/>
  <c r="H267" i="33"/>
  <c r="H266" i="33"/>
  <c r="I266" i="33" s="1"/>
  <c r="H265" i="33"/>
  <c r="H264" i="33"/>
  <c r="I264" i="33" s="1"/>
  <c r="H263" i="33"/>
  <c r="H262" i="33"/>
  <c r="I262" i="33" s="1"/>
  <c r="H261" i="33"/>
  <c r="H260" i="33"/>
  <c r="I260" i="33" s="1"/>
  <c r="H259" i="33"/>
  <c r="H255" i="33"/>
  <c r="H254" i="33"/>
  <c r="I254" i="33" s="1"/>
  <c r="H253" i="33"/>
  <c r="H252" i="33"/>
  <c r="I252" i="33" s="1"/>
  <c r="H251" i="33"/>
  <c r="H249" i="33"/>
  <c r="H247" i="33"/>
  <c r="H246" i="33"/>
  <c r="I246" i="33" s="1"/>
  <c r="H245" i="33"/>
  <c r="H244" i="33"/>
  <c r="I244" i="33" s="1"/>
  <c r="H243" i="33"/>
  <c r="H242" i="33"/>
  <c r="I242" i="33" s="1"/>
  <c r="H241" i="33"/>
  <c r="H240" i="33"/>
  <c r="I240" i="33" s="1"/>
  <c r="H239" i="33"/>
  <c r="H238" i="33"/>
  <c r="I238" i="33" s="1"/>
  <c r="H237" i="33"/>
  <c r="H236" i="33"/>
  <c r="I236" i="33" s="1"/>
  <c r="H235" i="33"/>
  <c r="H234" i="33"/>
  <c r="I234" i="33" s="1"/>
  <c r="H233" i="33"/>
  <c r="H232" i="33"/>
  <c r="I232" i="33" s="1"/>
  <c r="H231" i="33"/>
  <c r="H230" i="33"/>
  <c r="I230" i="33" s="1"/>
  <c r="H229" i="33"/>
  <c r="H228" i="33"/>
  <c r="I228" i="33" s="1"/>
  <c r="H227" i="33"/>
  <c r="H226" i="33"/>
  <c r="I226" i="33" s="1"/>
  <c r="H225" i="33"/>
  <c r="H224" i="33"/>
  <c r="I224" i="33" s="1"/>
  <c r="H223" i="33"/>
  <c r="H222" i="33"/>
  <c r="I222" i="33" s="1"/>
  <c r="H221" i="33"/>
  <c r="H220" i="33"/>
  <c r="I220" i="33" s="1"/>
  <c r="H219" i="33"/>
  <c r="H218" i="33"/>
  <c r="I218" i="33" s="1"/>
  <c r="H217" i="33"/>
  <c r="H216" i="33"/>
  <c r="I216" i="33" s="1"/>
  <c r="H215" i="33"/>
  <c r="H214" i="33"/>
  <c r="I214" i="33" s="1"/>
  <c r="H213" i="33"/>
  <c r="H212" i="33"/>
  <c r="I212" i="33" s="1"/>
  <c r="H211" i="33"/>
  <c r="H210" i="33"/>
  <c r="I210" i="33" s="1"/>
  <c r="H209" i="33"/>
  <c r="H208" i="33"/>
  <c r="I208" i="33" s="1"/>
  <c r="H250" i="33"/>
  <c r="H248" i="33"/>
  <c r="H258" i="33"/>
  <c r="H257" i="33"/>
  <c r="H256" i="33"/>
  <c r="H155" i="33"/>
  <c r="I155" i="33" s="1"/>
  <c r="H154" i="33"/>
  <c r="H153" i="33"/>
  <c r="I153" i="33" s="1"/>
  <c r="H152" i="33"/>
  <c r="H151" i="33"/>
  <c r="I151" i="33" s="1"/>
  <c r="H150" i="33"/>
  <c r="H149" i="33"/>
  <c r="I149" i="33" s="1"/>
  <c r="H148" i="33"/>
  <c r="H147" i="33"/>
  <c r="I147" i="33" s="1"/>
  <c r="H146" i="33"/>
  <c r="H145" i="33"/>
  <c r="I145" i="33" s="1"/>
  <c r="H144" i="33"/>
  <c r="H143" i="33"/>
  <c r="I143" i="33" s="1"/>
  <c r="H142" i="33"/>
  <c r="H141" i="33"/>
  <c r="I141" i="33" s="1"/>
  <c r="H140" i="33"/>
  <c r="H139" i="33"/>
  <c r="I139" i="33" s="1"/>
  <c r="H138" i="33"/>
  <c r="H137" i="33"/>
  <c r="I137" i="33" s="1"/>
  <c r="H136" i="33"/>
  <c r="H135" i="33"/>
  <c r="I135" i="33" s="1"/>
  <c r="H134" i="33"/>
  <c r="H133" i="33"/>
  <c r="I133" i="33" s="1"/>
  <c r="H132" i="33"/>
  <c r="H131" i="33"/>
  <c r="H122" i="33"/>
  <c r="I122" i="33" s="1"/>
  <c r="H121" i="33"/>
  <c r="I121" i="33" s="1"/>
  <c r="H128" i="33"/>
  <c r="H130" i="33"/>
  <c r="H129" i="33"/>
  <c r="H127" i="33"/>
  <c r="H126" i="33"/>
  <c r="H125" i="33"/>
  <c r="H124" i="33"/>
  <c r="H123" i="33"/>
  <c r="H120" i="33"/>
  <c r="H119" i="33"/>
  <c r="I119" i="33" s="1"/>
  <c r="H118" i="33"/>
  <c r="H117" i="33"/>
  <c r="I117" i="33" s="1"/>
  <c r="H116" i="33"/>
  <c r="H115" i="33"/>
  <c r="I115" i="33" s="1"/>
  <c r="H114" i="33"/>
  <c r="H113" i="33"/>
  <c r="I113" i="33" s="1"/>
  <c r="H112" i="33"/>
  <c r="H111" i="33"/>
  <c r="I111" i="33" s="1"/>
  <c r="H110" i="33"/>
  <c r="H109" i="33"/>
  <c r="I109" i="33" s="1"/>
  <c r="H108" i="33"/>
  <c r="H107" i="33"/>
  <c r="I107" i="33" s="1"/>
  <c r="H106" i="33"/>
  <c r="H105" i="33"/>
  <c r="I105" i="33" s="1"/>
  <c r="H104" i="33"/>
  <c r="H103" i="33"/>
  <c r="I103" i="33" s="1"/>
  <c r="H102" i="33"/>
  <c r="H101" i="33"/>
  <c r="I101" i="33" s="1"/>
  <c r="H100" i="33"/>
  <c r="D273" i="33"/>
  <c r="F60" i="33"/>
  <c r="G60" i="33" s="1"/>
  <c r="E273" i="33"/>
  <c r="F72" i="33"/>
  <c r="G72" i="33" s="1"/>
  <c r="I100" i="33"/>
  <c r="I102" i="33"/>
  <c r="I104" i="33"/>
  <c r="I106" i="33"/>
  <c r="I108" i="33"/>
  <c r="I110" i="33"/>
  <c r="I112" i="33"/>
  <c r="I114" i="33"/>
  <c r="I116" i="33"/>
  <c r="I118" i="33"/>
  <c r="I120" i="33"/>
  <c r="G273" i="33"/>
  <c r="I128" i="33"/>
  <c r="I131" i="33"/>
  <c r="I132" i="33"/>
  <c r="I134" i="33"/>
  <c r="I136" i="33"/>
  <c r="I138" i="33"/>
  <c r="I140" i="33"/>
  <c r="I142" i="33"/>
  <c r="I144" i="33"/>
  <c r="I146" i="33"/>
  <c r="I148" i="33"/>
  <c r="I150" i="33"/>
  <c r="I152" i="33"/>
  <c r="I154" i="33"/>
  <c r="I209" i="33"/>
  <c r="I211" i="33"/>
  <c r="I213" i="33"/>
  <c r="I215" i="33"/>
  <c r="I217" i="33"/>
  <c r="I219" i="33"/>
  <c r="I221" i="33"/>
  <c r="I223" i="33"/>
  <c r="I225" i="33"/>
  <c r="I227" i="33"/>
  <c r="I229" i="33"/>
  <c r="I231" i="33"/>
  <c r="I233" i="33"/>
  <c r="I235" i="33"/>
  <c r="I237" i="33"/>
  <c r="I239" i="33"/>
  <c r="I241" i="33"/>
  <c r="I243" i="33"/>
  <c r="I245" i="33"/>
  <c r="I247" i="33"/>
  <c r="I249" i="33"/>
  <c r="I251" i="33"/>
  <c r="I253" i="33"/>
  <c r="I255" i="33"/>
  <c r="I123" i="33"/>
  <c r="I124" i="33"/>
  <c r="I125" i="33"/>
  <c r="I126" i="33"/>
  <c r="I127" i="33"/>
  <c r="I129" i="33"/>
  <c r="I130" i="33"/>
  <c r="I259" i="33"/>
  <c r="I261" i="33"/>
  <c r="I263" i="33"/>
  <c r="I265" i="33"/>
  <c r="I267" i="33"/>
  <c r="I269" i="33"/>
  <c r="I248" i="33"/>
  <c r="I250" i="33"/>
  <c r="I256" i="33"/>
  <c r="I257" i="33"/>
  <c r="I258" i="33"/>
  <c r="I271" i="33"/>
  <c r="I272" i="33"/>
  <c r="H22" i="34" l="1"/>
  <c r="H10" i="34"/>
  <c r="H207" i="33"/>
  <c r="I207" i="33" s="1"/>
  <c r="H205" i="33"/>
  <c r="I205" i="33" s="1"/>
  <c r="H203" i="33"/>
  <c r="I203" i="33" s="1"/>
  <c r="H201" i="33"/>
  <c r="I201" i="33" s="1"/>
  <c r="H199" i="33"/>
  <c r="I199" i="33" s="1"/>
  <c r="H197" i="33"/>
  <c r="I197" i="33" s="1"/>
  <c r="H195" i="33"/>
  <c r="I195" i="33" s="1"/>
  <c r="H193" i="33"/>
  <c r="I193" i="33" s="1"/>
  <c r="H191" i="33"/>
  <c r="I191" i="33" s="1"/>
  <c r="H189" i="33"/>
  <c r="I189" i="33" s="1"/>
  <c r="H187" i="33"/>
  <c r="I187" i="33" s="1"/>
  <c r="H185" i="33"/>
  <c r="I185" i="33" s="1"/>
  <c r="H183" i="33"/>
  <c r="I183" i="33" s="1"/>
  <c r="H181" i="33"/>
  <c r="I181" i="33" s="1"/>
  <c r="H179" i="33"/>
  <c r="I179" i="33" s="1"/>
  <c r="H177" i="33"/>
  <c r="I177" i="33" s="1"/>
  <c r="H175" i="33"/>
  <c r="I175" i="33" s="1"/>
  <c r="H173" i="33"/>
  <c r="I173" i="33" s="1"/>
  <c r="H171" i="33"/>
  <c r="I171" i="33" s="1"/>
  <c r="H169" i="33"/>
  <c r="I169" i="33" s="1"/>
  <c r="H167" i="33"/>
  <c r="I167" i="33" s="1"/>
  <c r="H165" i="33"/>
  <c r="I165" i="33" s="1"/>
  <c r="H163" i="33"/>
  <c r="I163" i="33" s="1"/>
  <c r="H161" i="33"/>
  <c r="I161" i="33" s="1"/>
  <c r="H159" i="33"/>
  <c r="I159" i="33" s="1"/>
  <c r="H157" i="33"/>
  <c r="I157" i="33" s="1"/>
  <c r="H206" i="33"/>
  <c r="I206" i="33" s="1"/>
  <c r="H204" i="33"/>
  <c r="I204" i="33" s="1"/>
  <c r="H202" i="33"/>
  <c r="I202" i="33" s="1"/>
  <c r="H200" i="33"/>
  <c r="I200" i="33" s="1"/>
  <c r="H198" i="33"/>
  <c r="I198" i="33" s="1"/>
  <c r="H196" i="33"/>
  <c r="I196" i="33" s="1"/>
  <c r="H194" i="33"/>
  <c r="I194" i="33" s="1"/>
  <c r="H192" i="33"/>
  <c r="I192" i="33" s="1"/>
  <c r="H190" i="33"/>
  <c r="I190" i="33" s="1"/>
  <c r="H188" i="33"/>
  <c r="I188" i="33" s="1"/>
  <c r="H186" i="33"/>
  <c r="I186" i="33" s="1"/>
  <c r="H184" i="33"/>
  <c r="I184" i="33" s="1"/>
  <c r="H182" i="33"/>
  <c r="I182" i="33" s="1"/>
  <c r="H180" i="33"/>
  <c r="I180" i="33" s="1"/>
  <c r="H178" i="33"/>
  <c r="I178" i="33" s="1"/>
  <c r="H176" i="33"/>
  <c r="I176" i="33" s="1"/>
  <c r="H174" i="33"/>
  <c r="I174" i="33" s="1"/>
  <c r="H172" i="33"/>
  <c r="I172" i="33" s="1"/>
  <c r="H170" i="33"/>
  <c r="I170" i="33" s="1"/>
  <c r="H168" i="33"/>
  <c r="I168" i="33" s="1"/>
  <c r="H166" i="33"/>
  <c r="I166" i="33" s="1"/>
  <c r="H164" i="33"/>
  <c r="I164" i="33" s="1"/>
  <c r="H162" i="33"/>
  <c r="I162" i="33" s="1"/>
  <c r="H160" i="33"/>
  <c r="I160" i="33" s="1"/>
  <c r="H158" i="33"/>
  <c r="I158" i="33" s="1"/>
  <c r="H156" i="33"/>
  <c r="I156" i="33" s="1"/>
  <c r="F273" i="33"/>
  <c r="H9" i="33"/>
  <c r="H99" i="34" l="1"/>
  <c r="I99" i="34" s="1"/>
  <c r="H98" i="34"/>
  <c r="I98" i="34" s="1"/>
  <c r="H97" i="34"/>
  <c r="I97" i="34" s="1"/>
  <c r="H96" i="34"/>
  <c r="I96" i="34" s="1"/>
  <c r="H91" i="34"/>
  <c r="I91" i="34" s="1"/>
  <c r="H90" i="34"/>
  <c r="I90" i="34" s="1"/>
  <c r="H89" i="34"/>
  <c r="I89" i="34" s="1"/>
  <c r="H88" i="34"/>
  <c r="I88" i="34" s="1"/>
  <c r="H87" i="34"/>
  <c r="I87" i="34" s="1"/>
  <c r="H86" i="34"/>
  <c r="I86" i="34" s="1"/>
  <c r="H85" i="34"/>
  <c r="I85" i="34" s="1"/>
  <c r="H84" i="34"/>
  <c r="I84" i="34" s="1"/>
  <c r="H83" i="34"/>
  <c r="I83" i="34" s="1"/>
  <c r="H82" i="34"/>
  <c r="I82" i="34" s="1"/>
  <c r="H81" i="34"/>
  <c r="I81" i="34" s="1"/>
  <c r="H80" i="34"/>
  <c r="I80" i="34" s="1"/>
  <c r="H79" i="34"/>
  <c r="I79" i="34" s="1"/>
  <c r="H78" i="34"/>
  <c r="I78" i="34" s="1"/>
  <c r="H77" i="34"/>
  <c r="I77" i="34" s="1"/>
  <c r="H76" i="34"/>
  <c r="I76" i="34" s="1"/>
  <c r="H71" i="34"/>
  <c r="I71" i="34" s="1"/>
  <c r="H70" i="34"/>
  <c r="I70" i="34" s="1"/>
  <c r="H69" i="34"/>
  <c r="I69" i="34" s="1"/>
  <c r="H68" i="34"/>
  <c r="I68" i="34" s="1"/>
  <c r="H67" i="34"/>
  <c r="I67" i="34" s="1"/>
  <c r="H66" i="34"/>
  <c r="I66" i="34" s="1"/>
  <c r="H65" i="34"/>
  <c r="I65" i="34" s="1"/>
  <c r="H64" i="34"/>
  <c r="I64" i="34" s="1"/>
  <c r="H63" i="34"/>
  <c r="I63" i="34" s="1"/>
  <c r="H62" i="34"/>
  <c r="I62" i="34" s="1"/>
  <c r="H61" i="34"/>
  <c r="I61" i="34" s="1"/>
  <c r="H60" i="34"/>
  <c r="I60" i="34" s="1"/>
  <c r="H59" i="34"/>
  <c r="I59" i="34" s="1"/>
  <c r="H58" i="34"/>
  <c r="I58" i="34" s="1"/>
  <c r="H57" i="34"/>
  <c r="I57" i="34" s="1"/>
  <c r="H56" i="34"/>
  <c r="I56" i="34" s="1"/>
  <c r="H55" i="34"/>
  <c r="I55" i="34" s="1"/>
  <c r="H54" i="34"/>
  <c r="I54" i="34" s="1"/>
  <c r="H53" i="34"/>
  <c r="I53" i="34" s="1"/>
  <c r="H52" i="34"/>
  <c r="I52" i="34" s="1"/>
  <c r="H51" i="34"/>
  <c r="I51" i="34" s="1"/>
  <c r="H50" i="34"/>
  <c r="I50" i="34" s="1"/>
  <c r="H49" i="34"/>
  <c r="I49" i="34" s="1"/>
  <c r="H48" i="34"/>
  <c r="I48" i="34" s="1"/>
  <c r="H47" i="34"/>
  <c r="I47" i="34" s="1"/>
  <c r="H46" i="34"/>
  <c r="I46" i="34" s="1"/>
  <c r="H45" i="34"/>
  <c r="I45" i="34" s="1"/>
  <c r="H44" i="34"/>
  <c r="I44" i="34" s="1"/>
  <c r="H43" i="34"/>
  <c r="I43" i="34" s="1"/>
  <c r="H42" i="34"/>
  <c r="I42" i="34" s="1"/>
  <c r="H41" i="34"/>
  <c r="I41" i="34" s="1"/>
  <c r="H40" i="34"/>
  <c r="I40" i="34" s="1"/>
  <c r="H39" i="34"/>
  <c r="I39" i="34" s="1"/>
  <c r="H38" i="34"/>
  <c r="I38" i="34" s="1"/>
  <c r="H37" i="34"/>
  <c r="I37" i="34" s="1"/>
  <c r="H36" i="34"/>
  <c r="I36" i="34" s="1"/>
  <c r="H35" i="34"/>
  <c r="I35" i="34" s="1"/>
  <c r="H34" i="34"/>
  <c r="I34" i="34" s="1"/>
  <c r="H33" i="34"/>
  <c r="I33" i="34" s="1"/>
  <c r="H32" i="34"/>
  <c r="I32" i="34" s="1"/>
  <c r="H31" i="34"/>
  <c r="I31" i="34" s="1"/>
  <c r="H30" i="34"/>
  <c r="I30" i="34" s="1"/>
  <c r="H29" i="34"/>
  <c r="I29" i="34" s="1"/>
  <c r="H28" i="34"/>
  <c r="I28" i="34" s="1"/>
  <c r="H27" i="34"/>
  <c r="I27" i="34" s="1"/>
  <c r="H26" i="34"/>
  <c r="H95" i="34"/>
  <c r="I95" i="34" s="1"/>
  <c r="H94" i="34"/>
  <c r="I94" i="34" s="1"/>
  <c r="H93" i="34"/>
  <c r="I93" i="34" s="1"/>
  <c r="H92" i="34"/>
  <c r="I92" i="34" s="1"/>
  <c r="H75" i="34"/>
  <c r="I75" i="34" s="1"/>
  <c r="H74" i="34"/>
  <c r="I74" i="34" s="1"/>
  <c r="H73" i="34"/>
  <c r="I73" i="34" s="1"/>
  <c r="H72" i="34"/>
  <c r="I72" i="34" s="1"/>
  <c r="H23" i="34"/>
  <c r="H22" i="33"/>
  <c r="H10" i="33"/>
  <c r="H273" i="34" l="1"/>
  <c r="I26" i="34"/>
  <c r="I273" i="34" s="1"/>
  <c r="H99" i="33"/>
  <c r="I99" i="33" s="1"/>
  <c r="H98" i="33"/>
  <c r="I98" i="33" s="1"/>
  <c r="H97" i="33"/>
  <c r="I97" i="33" s="1"/>
  <c r="H96" i="33"/>
  <c r="I96" i="33" s="1"/>
  <c r="H95" i="33"/>
  <c r="I95" i="33" s="1"/>
  <c r="H94" i="33"/>
  <c r="I94" i="33" s="1"/>
  <c r="H93" i="33"/>
  <c r="I93" i="33" s="1"/>
  <c r="H92" i="33"/>
  <c r="I92" i="33" s="1"/>
  <c r="H91" i="33"/>
  <c r="I91" i="33" s="1"/>
  <c r="H90" i="33"/>
  <c r="I90" i="33" s="1"/>
  <c r="H89" i="33"/>
  <c r="I89" i="33" s="1"/>
  <c r="H88" i="33"/>
  <c r="I88" i="33" s="1"/>
  <c r="H87" i="33"/>
  <c r="I87" i="33" s="1"/>
  <c r="H86" i="33"/>
  <c r="I86" i="33" s="1"/>
  <c r="H85" i="33"/>
  <c r="I85" i="33" s="1"/>
  <c r="H84" i="33"/>
  <c r="I84" i="33" s="1"/>
  <c r="H83" i="33"/>
  <c r="I83" i="33" s="1"/>
  <c r="H82" i="33"/>
  <c r="I82" i="33" s="1"/>
  <c r="H81" i="33"/>
  <c r="I81" i="33" s="1"/>
  <c r="H80" i="33"/>
  <c r="I80" i="33" s="1"/>
  <c r="H79" i="33"/>
  <c r="I79" i="33" s="1"/>
  <c r="H78" i="33"/>
  <c r="I78" i="33" s="1"/>
  <c r="H77" i="33"/>
  <c r="I77" i="33" s="1"/>
  <c r="H76" i="33"/>
  <c r="I76" i="33" s="1"/>
  <c r="H75" i="33"/>
  <c r="I75" i="33" s="1"/>
  <c r="H74" i="33"/>
  <c r="I74" i="33" s="1"/>
  <c r="H73" i="33"/>
  <c r="I73" i="33" s="1"/>
  <c r="H72" i="33"/>
  <c r="I72" i="33" s="1"/>
  <c r="H60" i="33"/>
  <c r="I60" i="33" s="1"/>
  <c r="H71" i="33"/>
  <c r="I71" i="33" s="1"/>
  <c r="H70" i="33"/>
  <c r="I70" i="33" s="1"/>
  <c r="H69" i="33"/>
  <c r="I69" i="33" s="1"/>
  <c r="H68" i="33"/>
  <c r="I68" i="33" s="1"/>
  <c r="H67" i="33"/>
  <c r="I67" i="33" s="1"/>
  <c r="H66" i="33"/>
  <c r="I66" i="33" s="1"/>
  <c r="H65" i="33"/>
  <c r="I65" i="33" s="1"/>
  <c r="H64" i="33"/>
  <c r="I64" i="33" s="1"/>
  <c r="H63" i="33"/>
  <c r="I63" i="33" s="1"/>
  <c r="H62" i="33"/>
  <c r="I62" i="33" s="1"/>
  <c r="H61" i="33"/>
  <c r="I61" i="33" s="1"/>
  <c r="H59" i="33"/>
  <c r="I59" i="33" s="1"/>
  <c r="H58" i="33"/>
  <c r="I58" i="33" s="1"/>
  <c r="H57" i="33"/>
  <c r="I57" i="33" s="1"/>
  <c r="H56" i="33"/>
  <c r="I56" i="33" s="1"/>
  <c r="H55" i="33"/>
  <c r="I55" i="33" s="1"/>
  <c r="H54" i="33"/>
  <c r="I54" i="33" s="1"/>
  <c r="H53" i="33"/>
  <c r="I53" i="33" s="1"/>
  <c r="H52" i="33"/>
  <c r="I52" i="33" s="1"/>
  <c r="H51" i="33"/>
  <c r="I51" i="33" s="1"/>
  <c r="H50" i="33"/>
  <c r="I50" i="33" s="1"/>
  <c r="H49" i="33"/>
  <c r="I49" i="33" s="1"/>
  <c r="H48" i="33"/>
  <c r="I48" i="33" s="1"/>
  <c r="H47" i="33"/>
  <c r="I47" i="33" s="1"/>
  <c r="H46" i="33"/>
  <c r="I46" i="33" s="1"/>
  <c r="H45" i="33"/>
  <c r="I45" i="33" s="1"/>
  <c r="H44" i="33"/>
  <c r="I44" i="33" s="1"/>
  <c r="H43" i="33"/>
  <c r="I43" i="33" s="1"/>
  <c r="H42" i="33"/>
  <c r="I42" i="33" s="1"/>
  <c r="H41" i="33"/>
  <c r="I41" i="33" s="1"/>
  <c r="H40" i="33"/>
  <c r="I40" i="33" s="1"/>
  <c r="H39" i="33"/>
  <c r="I39" i="33" s="1"/>
  <c r="H38" i="33"/>
  <c r="I38" i="33" s="1"/>
  <c r="H37" i="33"/>
  <c r="I37" i="33" s="1"/>
  <c r="H36" i="33"/>
  <c r="I36" i="33" s="1"/>
  <c r="H35" i="33"/>
  <c r="I35" i="33" s="1"/>
  <c r="H34" i="33"/>
  <c r="I34" i="33" s="1"/>
  <c r="H33" i="33"/>
  <c r="I33" i="33" s="1"/>
  <c r="H32" i="33"/>
  <c r="I32" i="33" s="1"/>
  <c r="H31" i="33"/>
  <c r="I31" i="33" s="1"/>
  <c r="H30" i="33"/>
  <c r="I30" i="33" s="1"/>
  <c r="H29" i="33"/>
  <c r="I29" i="33" s="1"/>
  <c r="H28" i="33"/>
  <c r="I28" i="33" s="1"/>
  <c r="H27" i="33"/>
  <c r="I27" i="33" s="1"/>
  <c r="H26" i="33"/>
  <c r="H23" i="33"/>
  <c r="H273" i="33" l="1"/>
  <c r="I26" i="33"/>
  <c r="I273" i="33" s="1"/>
</calcChain>
</file>

<file path=xl/comments1.xml><?xml version="1.0" encoding="utf-8"?>
<comments xmlns="http://schemas.openxmlformats.org/spreadsheetml/2006/main">
  <authors>
    <author>Автор</author>
  </authors>
  <commentList>
    <comment ref="E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НОРМАТИВ</t>
        </r>
      </text>
    </comment>
    <comment ref="E1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НОРМАТИВ</t>
        </r>
      </text>
    </comment>
    <comment ref="E1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НОРМАТИВ</t>
        </r>
      </text>
    </comment>
    <comment ref="F1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декабре не выставленно, небыло показаний</t>
        </r>
      </text>
    </comment>
    <comment ref="F1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декабре не выставленно, небыло показаний</t>
        </r>
      </text>
    </comment>
    <comment ref="E1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передал показ 25.10.17
+ норматив</t>
        </r>
      </text>
    </comment>
    <comment ref="E17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 норматив</t>
        </r>
      </text>
    </comment>
    <comment ref="E2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 норматив</t>
        </r>
      </text>
    </comment>
    <comment ref="E2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НОРМЕ</t>
        </r>
      </text>
    </comment>
    <comment ref="E2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НОРМЕ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белобл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1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4,178
на 26.11.2017
отключен. Аварийка проверяла 27.02.17</t>
        </r>
      </text>
    </comment>
    <comment ref="E1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26.03.2018
факт 4,178
на 26.11.2017
отключен. Аварийка проверяла 27.02.17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белобл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белобл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A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белобл</t>
        </r>
      </text>
    </comment>
  </commentList>
</comments>
</file>

<file path=xl/sharedStrings.xml><?xml version="1.0" encoding="utf-8"?>
<sst xmlns="http://schemas.openxmlformats.org/spreadsheetml/2006/main" count="484" uniqueCount="89">
  <si>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</si>
  <si>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</si>
  <si>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</si>
  <si>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</si>
  <si>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</si>
  <si>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</si>
  <si>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</si>
  <si>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</si>
  <si>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</si>
  <si>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</si>
  <si>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МОП</t>
  </si>
  <si>
    <t xml:space="preserve">
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</si>
  <si>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</si>
  <si>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Разница, Гкал</t>
  </si>
  <si>
    <t>Всего, Гкал</t>
  </si>
  <si>
    <t>Исп.  Съедина К.И.</t>
  </si>
  <si>
    <t xml:space="preserve"> Расчет показателей отопления в жилом доме по адресу: г. Белгород, ул. Костюкова д. 11в                                   </t>
  </si>
  <si>
    <t>Квартиры+МОП 1 подъезд</t>
  </si>
  <si>
    <t>квартиры 1 под. (1-74)</t>
  </si>
  <si>
    <t>Квартиры+МОП 2 подъезд</t>
  </si>
  <si>
    <t>квартиры 2 под. 75-130</t>
  </si>
  <si>
    <t>МОП 1 под.</t>
  </si>
  <si>
    <t>МОП 2 под.</t>
  </si>
  <si>
    <t>Квартиры+МОП 3 подъезд</t>
  </si>
  <si>
    <t>квартиры 3 под (131-182)</t>
  </si>
  <si>
    <t>МОП 3 под.</t>
  </si>
  <si>
    <t>Квартиры+МОП 4 подъезд</t>
  </si>
  <si>
    <t>квартиры 4 под (183-247)</t>
  </si>
  <si>
    <t>МОП 4 под.</t>
  </si>
  <si>
    <t>Итого по дому</t>
  </si>
  <si>
    <t>в т.ч.</t>
  </si>
  <si>
    <t xml:space="preserve">Квартиры </t>
  </si>
  <si>
    <t>ВКТ-7 сет.N  007. Зав.№00248507</t>
  </si>
  <si>
    <t>ВКТ-7 сет.N  028. Зав.№00248528</t>
  </si>
  <si>
    <t>ВКТ-7 сет.N  094. Зав.№00242094</t>
  </si>
  <si>
    <t>ВКТ-7 сет.N  069. Зав.№00242069</t>
  </si>
  <si>
    <t>Справочно: 1 МВт = 0,8598 Гкал</t>
  </si>
  <si>
    <t>Разница, МВт</t>
  </si>
  <si>
    <t>№</t>
  </si>
  <si>
    <t>№ счетчика</t>
  </si>
  <si>
    <t>Mwh</t>
  </si>
  <si>
    <t>оф. 1</t>
  </si>
  <si>
    <t>оф. 2</t>
  </si>
  <si>
    <t>оф. 3</t>
  </si>
  <si>
    <t>оф. 4</t>
  </si>
  <si>
    <t>оф. 5</t>
  </si>
  <si>
    <t>оф. 6</t>
  </si>
  <si>
    <t>оф. 7</t>
  </si>
  <si>
    <t>оф. 8</t>
  </si>
  <si>
    <t>оф. 9</t>
  </si>
  <si>
    <t>оф. 10</t>
  </si>
  <si>
    <t>оф. 11</t>
  </si>
  <si>
    <t>оф. 12</t>
  </si>
  <si>
    <t>оф. 13</t>
  </si>
  <si>
    <t>оф. 14</t>
  </si>
  <si>
    <t>оф. 15</t>
  </si>
  <si>
    <t>Справочно: 1 кВт = 0,00086 Гкал</t>
  </si>
  <si>
    <t>Показания МВт на 24.12.17</t>
  </si>
  <si>
    <t>24.12.17</t>
  </si>
  <si>
    <t>за период с  24.12.17 по  24.01.18 гг.</t>
  </si>
  <si>
    <t>Разница, Гкал                   с 24.12.17 по 24.01.18 гг.</t>
  </si>
  <si>
    <t>Показания МВт на 24.01.18</t>
  </si>
  <si>
    <t>24.01.18</t>
  </si>
  <si>
    <t>за период с  24.01.18 по  25.02.18 гг.</t>
  </si>
  <si>
    <t>Разница, Гкал                   с 24.12.17 по 25.01.18 гг.</t>
  </si>
  <si>
    <t>Показания МВт на 25.02.18</t>
  </si>
  <si>
    <t>25.02.18</t>
  </si>
  <si>
    <t>за период с  25.02.18 по  26.03.18 гг.</t>
  </si>
  <si>
    <t>Разница, Гкал                   с 25.02.18 по 26.03.18 гг.</t>
  </si>
  <si>
    <t>Показания МВт на 26.03.18</t>
  </si>
  <si>
    <t>26.03.18</t>
  </si>
  <si>
    <t>за период с  26.03.18 по  16.04.18 гг.</t>
  </si>
  <si>
    <t>Разница, Гкал                   с 26.03.18 по 16.04.18 гг.</t>
  </si>
  <si>
    <t>Показания МВт на 16.04.18</t>
  </si>
  <si>
    <t>16.04.18</t>
  </si>
  <si>
    <t>за период с  16.04.18 по  24.10.18 гг.</t>
  </si>
  <si>
    <t>Разница, Гкал                   с 16.04.18 по 24.10.18 гг.</t>
  </si>
  <si>
    <t>Показания МВт на 24.10.18</t>
  </si>
  <si>
    <t>24.10.18</t>
  </si>
  <si>
    <t xml:space="preserve">Разница </t>
  </si>
  <si>
    <t>Гкал</t>
  </si>
  <si>
    <t>за период с  24.10.18 по  25.11.18 гг.</t>
  </si>
  <si>
    <t>Разница, Гкал                   с 24.10.18 по 25.11.18 гг.</t>
  </si>
  <si>
    <t>Показания МВт на 25.11.18</t>
  </si>
  <si>
    <t>26.11.18</t>
  </si>
  <si>
    <t>за период с  25.11.18 по  25.12.18 гг.</t>
  </si>
  <si>
    <t>Разница, Гкал                   с 25.11.18 по 25.12.18 гг.</t>
  </si>
  <si>
    <t>Показания МВт на 25.12.18</t>
  </si>
  <si>
    <t>25.12.18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</si>
</sst>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0"/>
    <numFmt numFmtId="166" formatCode="0.000000"/>
    <numFmt numFmtId="167" formatCode="0.0000"/>
    <numFmt numFmtId="168" formatCode="#,##0.0"/>
    <numFmt numFmtId="169" formatCode="#,##0.0000"/>
    <numFmt numFmtId="170" formatCode="0.0"/>
  </numFmts>
  <fonts count="37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2" borderId="0" applyNumberFormat="0" applyBorder="0" applyAlignment="0" applyProtection="0"/>
  </cellStyleXfs>
  <cellXfs count="227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1" fontId="2" fillId="0" borderId="0" xfId="0" applyNumberFormat="1" applyFont="1" applyFill="1"/>
    <xf numFmtId="164" fontId="2" fillId="0" borderId="1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/>
    <xf numFmtId="167" fontId="2" fillId="0" borderId="0" xfId="0" applyNumberFormat="1" applyFont="1" applyFill="1"/>
    <xf numFmtId="165" fontId="2" fillId="0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2" fillId="0" borderId="0" xfId="0" applyNumberFormat="1" applyFont="1" applyFill="1"/>
    <xf numFmtId="2" fontId="2" fillId="0" borderId="0" xfId="0" applyNumberFormat="1" applyFont="1" applyFill="1"/>
    <xf numFmtId="4" fontId="2" fillId="0" borderId="0" xfId="0" applyNumberFormat="1" applyFont="1" applyFill="1"/>
    <xf numFmtId="1" fontId="11" fillId="0" borderId="0" xfId="0" applyNumberFormat="1" applyFont="1" applyFill="1" applyAlignment="1"/>
    <xf numFmtId="1" fontId="11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1" fontId="10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/>
    <xf numFmtId="167" fontId="2" fillId="0" borderId="1" xfId="0" applyNumberFormat="1" applyFont="1" applyFill="1" applyBorder="1"/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wrapText="1"/>
    </xf>
    <xf numFmtId="0" fontId="2" fillId="0" borderId="0" xfId="0" applyFont="1"/>
    <xf numFmtId="0" fontId="14" fillId="0" borderId="0" xfId="0" applyFont="1" applyFill="1" applyBorder="1" applyAlignment="1">
      <alignment horizontal="center" vertical="center"/>
    </xf>
    <xf numFmtId="167" fontId="2" fillId="0" borderId="14" xfId="0" applyNumberFormat="1" applyFont="1" applyFill="1" applyBorder="1"/>
    <xf numFmtId="168" fontId="5" fillId="0" borderId="1" xfId="0" applyNumberFormat="1" applyFont="1" applyFill="1" applyBorder="1"/>
    <xf numFmtId="164" fontId="5" fillId="0" borderId="1" xfId="0" applyNumberFormat="1" applyFont="1" applyFill="1" applyBorder="1"/>
    <xf numFmtId="0" fontId="3" fillId="0" borderId="1" xfId="0" applyFont="1" applyFill="1" applyBorder="1" applyAlignment="1">
      <alignment horizontal="center" wrapText="1"/>
    </xf>
    <xf numFmtId="167" fontId="2" fillId="0" borderId="13" xfId="0" applyNumberFormat="1" applyFont="1" applyFill="1" applyBorder="1"/>
    <xf numFmtId="0" fontId="3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/>
    <xf numFmtId="167" fontId="2" fillId="0" borderId="1" xfId="1" applyNumberFormat="1" applyFont="1" applyFill="1" applyBorder="1"/>
    <xf numFmtId="1" fontId="2" fillId="0" borderId="0" xfId="0" applyNumberFormat="1" applyFont="1"/>
    <xf numFmtId="164" fontId="18" fillId="0" borderId="0" xfId="0" applyNumberFormat="1" applyFont="1"/>
    <xf numFmtId="0" fontId="17" fillId="0" borderId="0" xfId="0" applyFont="1"/>
    <xf numFmtId="0" fontId="0" fillId="0" borderId="0" xfId="0" applyFont="1"/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/>
    <xf numFmtId="0" fontId="0" fillId="0" borderId="0" xfId="0" applyAlignment="1"/>
    <xf numFmtId="0" fontId="19" fillId="0" borderId="0" xfId="0" applyFont="1" applyFill="1"/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23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 wrapText="1"/>
    </xf>
    <xf numFmtId="164" fontId="23" fillId="0" borderId="19" xfId="0" applyNumberFormat="1" applyFont="1" applyFill="1" applyBorder="1" applyAlignment="1">
      <alignment horizontal="center" vertical="center"/>
    </xf>
    <xf numFmtId="164" fontId="23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0" xfId="0" applyFill="1" applyBorder="1"/>
    <xf numFmtId="2" fontId="21" fillId="0" borderId="0" xfId="0" applyNumberFormat="1" applyFont="1" applyFill="1"/>
    <xf numFmtId="169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8" fillId="0" borderId="0" xfId="0" applyFont="1"/>
    <xf numFmtId="164" fontId="30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164" fontId="2" fillId="0" borderId="1" xfId="0" applyNumberFormat="1" applyFont="1" applyBorder="1"/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32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/>
    <xf numFmtId="0" fontId="3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1" fillId="0" borderId="0" xfId="0" applyFont="1" applyFill="1" applyBorder="1"/>
    <xf numFmtId="1" fontId="21" fillId="0" borderId="0" xfId="0" applyNumberFormat="1" applyFont="1" applyFill="1" applyAlignment="1">
      <alignment horizontal="center" wrapText="1"/>
    </xf>
    <xf numFmtId="0" fontId="21" fillId="0" borderId="0" xfId="0" applyFont="1" applyFill="1"/>
    <xf numFmtId="1" fontId="21" fillId="0" borderId="0" xfId="0" applyNumberFormat="1" applyFont="1" applyFill="1" applyAlignment="1">
      <alignment wrapText="1"/>
    </xf>
    <xf numFmtId="0" fontId="32" fillId="0" borderId="1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vertical="center" wrapText="1"/>
    </xf>
    <xf numFmtId="167" fontId="0" fillId="0" borderId="13" xfId="0" applyNumberFormat="1" applyFont="1" applyFill="1" applyBorder="1"/>
    <xf numFmtId="0" fontId="0" fillId="0" borderId="14" xfId="0" applyFill="1" applyBorder="1"/>
    <xf numFmtId="0" fontId="32" fillId="0" borderId="14" xfId="0" applyFont="1" applyFill="1" applyBorder="1" applyAlignment="1">
      <alignment horizontal="center" vertical="center" wrapText="1"/>
    </xf>
    <xf numFmtId="167" fontId="0" fillId="0" borderId="14" xfId="0" applyNumberFormat="1" applyFont="1" applyFill="1" applyBorder="1"/>
    <xf numFmtId="1" fontId="21" fillId="0" borderId="0" xfId="0" applyNumberFormat="1" applyFont="1" applyFill="1"/>
    <xf numFmtId="0" fontId="0" fillId="0" borderId="13" xfId="0" applyFill="1" applyBorder="1"/>
    <xf numFmtId="164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7" fontId="0" fillId="0" borderId="1" xfId="0" applyNumberFormat="1" applyBorder="1"/>
    <xf numFmtId="0" fontId="0" fillId="0" borderId="12" xfId="0" applyFill="1" applyBorder="1"/>
    <xf numFmtId="0" fontId="32" fillId="0" borderId="12" xfId="0" applyFont="1" applyFill="1" applyBorder="1" applyAlignment="1">
      <alignment horizontal="center" vertical="center" wrapText="1"/>
    </xf>
    <xf numFmtId="168" fontId="31" fillId="0" borderId="1" xfId="0" applyNumberFormat="1" applyFont="1" applyFill="1" applyBorder="1"/>
    <xf numFmtId="164" fontId="31" fillId="0" borderId="1" xfId="0" applyNumberFormat="1" applyFont="1" applyFill="1" applyBorder="1"/>
    <xf numFmtId="0" fontId="19" fillId="0" borderId="0" xfId="0" applyFont="1"/>
    <xf numFmtId="164" fontId="2" fillId="0" borderId="0" xfId="0" applyNumberFormat="1" applyFont="1"/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167" fontId="0" fillId="0" borderId="12" xfId="0" applyNumberFormat="1" applyFont="1" applyFill="1" applyBorder="1"/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167" fontId="16" fillId="0" borderId="1" xfId="1" applyNumberFormat="1" applyFill="1" applyBorder="1"/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/>
    <xf numFmtId="164" fontId="30" fillId="0" borderId="11" xfId="0" applyNumberFormat="1" applyFont="1" applyFill="1" applyBorder="1" applyAlignment="1">
      <alignment horizontal="right" vertical="center"/>
    </xf>
    <xf numFmtId="167" fontId="0" fillId="0" borderId="1" xfId="0" applyNumberFormat="1" applyFill="1" applyBorder="1"/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164" fontId="33" fillId="0" borderId="0" xfId="0" applyNumberFormat="1" applyFont="1" applyFill="1"/>
    <xf numFmtId="1" fontId="2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7" fontId="33" fillId="0" borderId="0" xfId="0" applyNumberFormat="1" applyFont="1" applyFill="1"/>
    <xf numFmtId="164" fontId="33" fillId="0" borderId="0" xfId="0" applyNumberFormat="1" applyFont="1" applyFill="1" applyAlignment="1">
      <alignment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164" fontId="34" fillId="0" borderId="19" xfId="0" applyNumberFormat="1" applyFont="1" applyFill="1" applyBorder="1" applyAlignment="1">
      <alignment horizontal="center" vertical="center"/>
    </xf>
    <xf numFmtId="164" fontId="34" fillId="0" borderId="23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34" fillId="0" borderId="2" xfId="0" applyFont="1" applyFill="1" applyBorder="1" applyAlignment="1">
      <alignment horizontal="center" vertical="center" wrapText="1"/>
    </xf>
    <xf numFmtId="0" fontId="35" fillId="0" borderId="0" xfId="0" applyFont="1"/>
    <xf numFmtId="167" fontId="2" fillId="0" borderId="31" xfId="0" applyNumberFormat="1" applyFont="1" applyFill="1" applyBorder="1"/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20" xfId="0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164" fontId="34" fillId="0" borderId="24" xfId="0" applyNumberFormat="1" applyFont="1" applyFill="1" applyBorder="1" applyAlignment="1">
      <alignment horizontal="center" vertical="center"/>
    </xf>
    <xf numFmtId="164" fontId="34" fillId="0" borderId="26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horizontal="right" vertical="center" wrapText="1"/>
    </xf>
    <xf numFmtId="0" fontId="25" fillId="0" borderId="27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5" fillId="0" borderId="28" xfId="0" applyFont="1" applyFill="1" applyBorder="1" applyAlignment="1">
      <alignment horizontal="right" vertical="center" wrapText="1"/>
    </xf>
    <xf numFmtId="0" fontId="25" fillId="0" borderId="30" xfId="0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6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36" fillId="0" borderId="1" xfId="0" applyFont="1" applyFill="1" applyBorder="1" applyAlignment="1">
      <alignment horizontal="center"/>
    </xf>
    <xf numFmtId="164" fontId="0" fillId="0" borderId="0" xfId="0" applyNumberFormat="1" applyFill="1"/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97"/>
  <sheetViews>
    <sheetView zoomScaleNormal="100" workbookViewId="0">
      <selection activeCell="H2" sqref="H1:H1048576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5" width="10.5703125" customWidth="1"/>
    <col min="6" max="6" width="9.140625" customWidth="1"/>
    <col min="7" max="7" width="9.42578125" style="53" customWidth="1"/>
    <col min="8" max="8" width="11.28515625" style="171" customWidth="1"/>
    <col min="9" max="9" width="9.42578125" style="52" customWidth="1"/>
    <col min="10" max="10" width="2.140625" customWidth="1"/>
    <col min="11" max="11" width="26" style="40" customWidth="1"/>
    <col min="12" max="12" width="8.7109375" style="40" customWidth="1"/>
    <col min="13" max="13" width="10.7109375" style="50" bestFit="1" customWidth="1"/>
    <col min="14" max="14" width="9.5703125" style="40" bestFit="1" customWidth="1"/>
    <col min="15" max="15" width="9.140625" style="40"/>
    <col min="16" max="16" width="17.42578125" style="40" customWidth="1"/>
    <col min="17" max="17" width="9.85546875" style="40" bestFit="1" customWidth="1"/>
    <col min="18" max="18" width="9.85546875" style="40" customWidth="1"/>
    <col min="19" max="19" width="9.140625" style="40"/>
    <col min="20" max="20" width="11.42578125" style="40" bestFit="1" customWidth="1"/>
    <col min="21" max="21" width="9.140625" style="40"/>
    <col min="22" max="22" width="9.7109375" style="40" customWidth="1"/>
    <col min="23" max="23" width="9.140625" style="40"/>
  </cols>
  <sheetData>
    <row r="1" spans="1:23" s="1" customFormat="1" ht="20.25" x14ac:dyDescent="0.3">
      <c r="A1" s="173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94"/>
      <c r="B2" s="94"/>
      <c r="C2" s="94"/>
      <c r="D2" s="94"/>
      <c r="E2" s="94"/>
      <c r="F2" s="94"/>
      <c r="G2" s="94"/>
      <c r="H2" s="165"/>
      <c r="I2" s="63"/>
      <c r="J2" s="94"/>
      <c r="K2" s="90"/>
      <c r="L2" s="90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74" t="s">
        <v>16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74" t="s">
        <v>59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95"/>
      <c r="B5" s="95"/>
      <c r="C5" s="95"/>
      <c r="D5" s="95"/>
      <c r="E5" s="95"/>
      <c r="F5" s="95"/>
      <c r="G5" s="95"/>
      <c r="H5" s="91"/>
      <c r="I5" s="95"/>
      <c r="J5" s="95"/>
      <c r="K5" s="91"/>
      <c r="L5" s="91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75" t="s">
        <v>9</v>
      </c>
      <c r="B6" s="176"/>
      <c r="C6" s="176"/>
      <c r="D6" s="176"/>
      <c r="E6" s="176"/>
      <c r="F6" s="176"/>
      <c r="G6" s="176"/>
      <c r="H6" s="177"/>
      <c r="I6" s="64"/>
      <c r="J6" s="65" t="s">
        <v>11</v>
      </c>
      <c r="K6" s="178" t="s">
        <v>12</v>
      </c>
      <c r="L6" s="179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184" t="s">
        <v>4</v>
      </c>
      <c r="B7" s="184"/>
      <c r="C7" s="184"/>
      <c r="D7" s="184"/>
      <c r="E7" s="184" t="s">
        <v>5</v>
      </c>
      <c r="F7" s="184"/>
      <c r="G7" s="184"/>
      <c r="H7" s="166" t="s">
        <v>60</v>
      </c>
      <c r="I7" s="67"/>
      <c r="J7" s="65"/>
      <c r="K7" s="180"/>
      <c r="L7" s="181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85" t="s">
        <v>32</v>
      </c>
      <c r="B8" s="186"/>
      <c r="C8" s="186"/>
      <c r="D8" s="186"/>
      <c r="E8" s="187" t="s">
        <v>17</v>
      </c>
      <c r="F8" s="187"/>
      <c r="G8" s="187"/>
      <c r="H8" s="154">
        <v>87.12</v>
      </c>
      <c r="I8" s="68"/>
      <c r="J8" s="65"/>
      <c r="K8" s="180"/>
      <c r="L8" s="181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8" t="s">
        <v>6</v>
      </c>
      <c r="B9" s="189"/>
      <c r="C9" s="189"/>
      <c r="D9" s="190"/>
      <c r="E9" s="194" t="s">
        <v>18</v>
      </c>
      <c r="F9" s="194"/>
      <c r="G9" s="194"/>
      <c r="H9" s="10">
        <f>SUM(G26:G99)</f>
        <v>65.967786514285734</v>
      </c>
      <c r="I9" s="68"/>
      <c r="J9" s="65"/>
      <c r="K9" s="180"/>
      <c r="L9" s="181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91"/>
      <c r="B10" s="192"/>
      <c r="C10" s="192"/>
      <c r="D10" s="193"/>
      <c r="E10" s="195" t="s">
        <v>21</v>
      </c>
      <c r="F10" s="195"/>
      <c r="G10" s="195"/>
      <c r="H10" s="11">
        <f>H8-H9</f>
        <v>21.15221348571427</v>
      </c>
      <c r="I10" s="68"/>
      <c r="J10" s="65"/>
      <c r="K10" s="182"/>
      <c r="L10" s="183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85" t="s">
        <v>33</v>
      </c>
      <c r="B11" s="186"/>
      <c r="C11" s="186"/>
      <c r="D11" s="186"/>
      <c r="E11" s="187" t="s">
        <v>19</v>
      </c>
      <c r="F11" s="187"/>
      <c r="G11" s="187"/>
      <c r="H11" s="154">
        <v>69.611000000000004</v>
      </c>
      <c r="I11" s="68"/>
      <c r="J11" s="65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8" t="s">
        <v>6</v>
      </c>
      <c r="B12" s="189"/>
      <c r="C12" s="189"/>
      <c r="D12" s="190"/>
      <c r="E12" s="194" t="s">
        <v>20</v>
      </c>
      <c r="F12" s="194"/>
      <c r="G12" s="194"/>
      <c r="H12" s="10">
        <f>SUM(G100:G155)</f>
        <v>43.95211620000002</v>
      </c>
      <c r="I12" s="68"/>
      <c r="J12" s="65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91"/>
      <c r="B13" s="192"/>
      <c r="C13" s="192"/>
      <c r="D13" s="193"/>
      <c r="E13" s="195" t="s">
        <v>22</v>
      </c>
      <c r="F13" s="195"/>
      <c r="G13" s="195"/>
      <c r="H13" s="11">
        <f>H11-H12</f>
        <v>25.658883799999984</v>
      </c>
      <c r="I13" s="68"/>
      <c r="J13" s="65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85" t="s">
        <v>34</v>
      </c>
      <c r="B14" s="186"/>
      <c r="C14" s="186"/>
      <c r="D14" s="186"/>
      <c r="E14" s="187" t="s">
        <v>23</v>
      </c>
      <c r="F14" s="187"/>
      <c r="G14" s="187"/>
      <c r="H14" s="154">
        <v>53.512999999999998</v>
      </c>
      <c r="I14" s="68"/>
      <c r="J14" s="65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8" t="s">
        <v>6</v>
      </c>
      <c r="B15" s="189"/>
      <c r="C15" s="189"/>
      <c r="D15" s="190"/>
      <c r="E15" s="194" t="s">
        <v>24</v>
      </c>
      <c r="F15" s="194"/>
      <c r="G15" s="194"/>
      <c r="H15" s="10">
        <f>SUM(G156:G207)</f>
        <v>39.502651200000003</v>
      </c>
      <c r="I15" s="68"/>
      <c r="J15" s="65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91"/>
      <c r="B16" s="192"/>
      <c r="C16" s="192"/>
      <c r="D16" s="193"/>
      <c r="E16" s="195" t="s">
        <v>25</v>
      </c>
      <c r="F16" s="195"/>
      <c r="G16" s="195"/>
      <c r="H16" s="11">
        <f>H14-H15</f>
        <v>14.010348799999996</v>
      </c>
      <c r="I16" s="68"/>
      <c r="J16" s="65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85" t="s">
        <v>35</v>
      </c>
      <c r="B17" s="186"/>
      <c r="C17" s="186"/>
      <c r="D17" s="186"/>
      <c r="E17" s="187" t="s">
        <v>26</v>
      </c>
      <c r="F17" s="187"/>
      <c r="G17" s="187"/>
      <c r="H17" s="154">
        <v>59.350999999999999</v>
      </c>
      <c r="I17" s="68"/>
      <c r="J17" s="65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8" t="s">
        <v>6</v>
      </c>
      <c r="B18" s="189"/>
      <c r="C18" s="189"/>
      <c r="D18" s="190"/>
      <c r="E18" s="194" t="s">
        <v>27</v>
      </c>
      <c r="F18" s="194"/>
      <c r="G18" s="194"/>
      <c r="H18" s="10">
        <f>SUM(G208:G272)</f>
        <v>42.956037899999998</v>
      </c>
      <c r="I18" s="68"/>
      <c r="J18" s="65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91"/>
      <c r="B19" s="192"/>
      <c r="C19" s="192"/>
      <c r="D19" s="193"/>
      <c r="E19" s="195" t="s">
        <v>28</v>
      </c>
      <c r="F19" s="195"/>
      <c r="G19" s="195"/>
      <c r="H19" s="11">
        <f>H17-H18</f>
        <v>16.394962100000001</v>
      </c>
      <c r="I19" s="68"/>
      <c r="J19" s="65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69"/>
      <c r="B20" s="69"/>
      <c r="C20" s="69"/>
      <c r="D20" s="69"/>
      <c r="E20" s="196" t="s">
        <v>29</v>
      </c>
      <c r="F20" s="197"/>
      <c r="G20" s="187"/>
      <c r="H20" s="198">
        <f>H8+H11+H14+H17</f>
        <v>269.59500000000003</v>
      </c>
      <c r="I20" s="68"/>
      <c r="J20" s="65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69"/>
      <c r="B21" s="69"/>
      <c r="C21" s="69"/>
      <c r="D21" s="69"/>
      <c r="E21" s="200" t="s">
        <v>30</v>
      </c>
      <c r="F21" s="201"/>
      <c r="G21" s="202"/>
      <c r="H21" s="199"/>
      <c r="I21" s="68"/>
      <c r="J21" s="65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69"/>
      <c r="B22" s="69"/>
      <c r="C22" s="69"/>
      <c r="D22" s="69"/>
      <c r="E22" s="203" t="s">
        <v>31</v>
      </c>
      <c r="F22" s="202"/>
      <c r="G22" s="204"/>
      <c r="H22" s="167">
        <f>H9+H12+H15+H18</f>
        <v>192.37859181428576</v>
      </c>
      <c r="I22" s="68"/>
      <c r="J22" s="65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69"/>
      <c r="B23" s="69"/>
      <c r="C23" s="69"/>
      <c r="D23" s="69"/>
      <c r="E23" s="205" t="s">
        <v>10</v>
      </c>
      <c r="F23" s="206"/>
      <c r="G23" s="207"/>
      <c r="H23" s="168">
        <f>H10+H13+H16+H19</f>
        <v>77.216408185714243</v>
      </c>
      <c r="I23" s="68"/>
      <c r="J23" s="65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169"/>
      <c r="I24" s="72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73" t="s">
        <v>0</v>
      </c>
      <c r="B25" s="74" t="s">
        <v>1</v>
      </c>
      <c r="C25" s="73" t="s">
        <v>2</v>
      </c>
      <c r="D25" s="75" t="s">
        <v>57</v>
      </c>
      <c r="E25" s="75" t="s">
        <v>61</v>
      </c>
      <c r="F25" s="76" t="s">
        <v>37</v>
      </c>
      <c r="G25" s="76" t="s">
        <v>13</v>
      </c>
      <c r="H25" s="170" t="s">
        <v>7</v>
      </c>
      <c r="I25" s="78" t="s">
        <v>14</v>
      </c>
      <c r="J25" s="79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4">
        <v>1</v>
      </c>
      <c r="B26" s="16">
        <v>43441363</v>
      </c>
      <c r="C26" s="88">
        <v>112.5</v>
      </c>
      <c r="D26" s="8">
        <v>30.12</v>
      </c>
      <c r="E26" s="8">
        <v>32.219000000000001</v>
      </c>
      <c r="F26" s="8">
        <f t="shared" ref="F26:F89" si="0">E26-D26</f>
        <v>2.0990000000000002</v>
      </c>
      <c r="G26" s="34">
        <f>F26*0.8598</f>
        <v>1.8047202000000002</v>
      </c>
      <c r="H26" s="34">
        <f>C26/5339.7*$H$10</f>
        <v>0.44564751149743537</v>
      </c>
      <c r="I26" s="34">
        <f>G26+H26</f>
        <v>2.2503677114974354</v>
      </c>
      <c r="K26" s="25"/>
      <c r="M26" s="24"/>
      <c r="N26" s="5"/>
      <c r="O26" s="25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88">
        <v>58.7</v>
      </c>
      <c r="D27" s="8">
        <v>18.588000000000001</v>
      </c>
      <c r="E27" s="8">
        <v>20.218</v>
      </c>
      <c r="F27" s="8">
        <f t="shared" si="0"/>
        <v>1.629999999999999</v>
      </c>
      <c r="G27" s="34">
        <f t="shared" ref="G27:G90" si="1">F27*0.8598</f>
        <v>1.4014739999999992</v>
      </c>
      <c r="H27" s="34">
        <f t="shared" ref="H27:H90" si="2">C27/5339.7*$H$10</f>
        <v>0.23252896822132849</v>
      </c>
      <c r="I27" s="34">
        <f t="shared" ref="I27:I90" si="3">G27+H27</f>
        <v>1.6340029682213277</v>
      </c>
      <c r="K27" s="25"/>
      <c r="M27" s="82"/>
      <c r="N27" s="25"/>
      <c r="O27" s="14"/>
      <c r="X27" s="21"/>
      <c r="Y27" s="21"/>
    </row>
    <row r="28" spans="1:25" s="1" customFormat="1" x14ac:dyDescent="0.25">
      <c r="A28" s="4">
        <v>3</v>
      </c>
      <c r="B28" s="16">
        <v>43242247</v>
      </c>
      <c r="C28" s="88">
        <v>50.5</v>
      </c>
      <c r="D28" s="8">
        <v>12.789</v>
      </c>
      <c r="E28" s="8">
        <v>13.396000000000001</v>
      </c>
      <c r="F28" s="8">
        <f t="shared" si="0"/>
        <v>0.60700000000000109</v>
      </c>
      <c r="G28" s="34">
        <f t="shared" si="1"/>
        <v>0.52189860000000099</v>
      </c>
      <c r="H28" s="34">
        <f t="shared" si="2"/>
        <v>0.20004621627218211</v>
      </c>
      <c r="I28" s="34">
        <f t="shared" si="3"/>
        <v>0.7219448162721831</v>
      </c>
      <c r="K28" s="37"/>
      <c r="M28" s="7"/>
      <c r="N28" s="7"/>
      <c r="O28" s="5"/>
      <c r="P28" s="5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4">
        <v>4</v>
      </c>
      <c r="B29" s="16">
        <v>43441362</v>
      </c>
      <c r="C29" s="92">
        <v>51.8</v>
      </c>
      <c r="D29" s="8">
        <v>14.504</v>
      </c>
      <c r="E29" s="8">
        <v>15.611000000000001</v>
      </c>
      <c r="F29" s="84">
        <f t="shared" si="0"/>
        <v>1.1070000000000011</v>
      </c>
      <c r="G29" s="34">
        <f t="shared" si="1"/>
        <v>0.95179860000000094</v>
      </c>
      <c r="H29" s="34">
        <f t="shared" si="2"/>
        <v>0.20519592084948579</v>
      </c>
      <c r="I29" s="34">
        <f t="shared" si="3"/>
        <v>1.1569945208494867</v>
      </c>
      <c r="K29" s="37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92">
        <v>52.9</v>
      </c>
      <c r="D30" s="8">
        <v>10.46</v>
      </c>
      <c r="E30" s="8">
        <v>11.525</v>
      </c>
      <c r="F30" s="84">
        <f t="shared" si="0"/>
        <v>1.0649999999999995</v>
      </c>
      <c r="G30" s="34">
        <f t="shared" si="1"/>
        <v>0.91568699999999958</v>
      </c>
      <c r="H30" s="34">
        <f t="shared" si="2"/>
        <v>0.20955336318412737</v>
      </c>
      <c r="I30" s="34">
        <f t="shared" si="3"/>
        <v>1.125240363184127</v>
      </c>
      <c r="K30" s="25"/>
      <c r="L30" s="7"/>
      <c r="M30" s="7"/>
      <c r="N30" s="7"/>
      <c r="X30" s="21"/>
      <c r="Y30" s="21"/>
    </row>
    <row r="31" spans="1:25" s="1" customFormat="1" x14ac:dyDescent="0.25">
      <c r="A31" s="4">
        <v>6</v>
      </c>
      <c r="B31" s="16">
        <v>43242242</v>
      </c>
      <c r="C31" s="92">
        <v>99.6</v>
      </c>
      <c r="D31" s="8">
        <v>23.684999999999999</v>
      </c>
      <c r="E31" s="8">
        <v>25.132999999999999</v>
      </c>
      <c r="F31" s="84">
        <f t="shared" si="0"/>
        <v>1.4480000000000004</v>
      </c>
      <c r="G31" s="34">
        <f t="shared" si="1"/>
        <v>1.2449904000000003</v>
      </c>
      <c r="H31" s="34">
        <f t="shared" si="2"/>
        <v>0.3945465968457294</v>
      </c>
      <c r="I31" s="34">
        <f t="shared" si="3"/>
        <v>1.6395369968457296</v>
      </c>
      <c r="K31" s="25"/>
      <c r="L31" s="7"/>
      <c r="M31" s="14"/>
      <c r="N31" s="7"/>
      <c r="O31" s="21"/>
      <c r="P31" s="21"/>
    </row>
    <row r="32" spans="1:25" s="1" customFormat="1" x14ac:dyDescent="0.25">
      <c r="A32" s="4">
        <v>7</v>
      </c>
      <c r="B32" s="16">
        <v>43441364</v>
      </c>
      <c r="C32" s="92">
        <v>112.6</v>
      </c>
      <c r="D32" s="8">
        <v>26.393999999999998</v>
      </c>
      <c r="E32" s="8">
        <v>29.199000000000002</v>
      </c>
      <c r="F32" s="84">
        <f t="shared" si="0"/>
        <v>2.8050000000000033</v>
      </c>
      <c r="G32" s="34">
        <f t="shared" si="1"/>
        <v>2.411739000000003</v>
      </c>
      <c r="H32" s="34">
        <f t="shared" si="2"/>
        <v>0.44604364261876639</v>
      </c>
      <c r="I32" s="34">
        <f t="shared" si="3"/>
        <v>2.8577826426187691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92">
        <v>62.5</v>
      </c>
      <c r="D33" s="8">
        <v>11.75</v>
      </c>
      <c r="E33" s="8">
        <v>12.209</v>
      </c>
      <c r="F33" s="84">
        <f t="shared" si="0"/>
        <v>0.45899999999999963</v>
      </c>
      <c r="G33" s="34">
        <f t="shared" si="1"/>
        <v>0.39464819999999967</v>
      </c>
      <c r="H33" s="34">
        <f t="shared" si="2"/>
        <v>0.24758195083190854</v>
      </c>
      <c r="I33" s="34">
        <f t="shared" si="3"/>
        <v>0.64223015083190815</v>
      </c>
      <c r="K33" s="25"/>
      <c r="L33" s="7"/>
      <c r="M33" s="14"/>
      <c r="N33" s="15"/>
      <c r="O33" s="21"/>
      <c r="P33" s="21"/>
    </row>
    <row r="34" spans="1:16" s="1" customFormat="1" x14ac:dyDescent="0.25">
      <c r="A34" s="4">
        <v>9</v>
      </c>
      <c r="B34" s="16">
        <v>43441366</v>
      </c>
      <c r="C34" s="92">
        <v>50.5</v>
      </c>
      <c r="D34" s="8">
        <v>15.738</v>
      </c>
      <c r="E34" s="8">
        <v>16.893999999999998</v>
      </c>
      <c r="F34" s="84">
        <f t="shared" si="0"/>
        <v>1.1559999999999988</v>
      </c>
      <c r="G34" s="34">
        <f t="shared" si="1"/>
        <v>0.99392879999999895</v>
      </c>
      <c r="H34" s="34">
        <f t="shared" si="2"/>
        <v>0.20004621627218211</v>
      </c>
      <c r="I34" s="34">
        <f t="shared" si="3"/>
        <v>1.1939750162721809</v>
      </c>
      <c r="K34" s="25"/>
      <c r="L34" s="7"/>
      <c r="M34" s="7"/>
      <c r="N34" s="7"/>
      <c r="O34" s="21"/>
      <c r="P34" s="21"/>
    </row>
    <row r="35" spans="1:16" s="1" customFormat="1" x14ac:dyDescent="0.25">
      <c r="A35" s="4">
        <v>10</v>
      </c>
      <c r="B35" s="16">
        <v>43441367</v>
      </c>
      <c r="C35" s="88">
        <v>52.3</v>
      </c>
      <c r="D35" s="8">
        <v>5.7489999999999997</v>
      </c>
      <c r="E35" s="8">
        <v>6.4039999999999999</v>
      </c>
      <c r="F35" s="8">
        <f t="shared" si="0"/>
        <v>0.65500000000000025</v>
      </c>
      <c r="G35" s="34">
        <f t="shared" si="1"/>
        <v>0.56316900000000025</v>
      </c>
      <c r="H35" s="34">
        <f t="shared" si="2"/>
        <v>0.20717657645614104</v>
      </c>
      <c r="I35" s="34">
        <f t="shared" si="3"/>
        <v>0.77034557645614132</v>
      </c>
      <c r="K35" s="25"/>
      <c r="L35" s="7"/>
      <c r="M35" s="14"/>
      <c r="N35" s="7"/>
      <c r="O35" s="21"/>
      <c r="P35" s="21"/>
    </row>
    <row r="36" spans="1:16" s="1" customFormat="1" x14ac:dyDescent="0.25">
      <c r="A36" s="4">
        <v>11</v>
      </c>
      <c r="B36" s="16">
        <v>43441360</v>
      </c>
      <c r="C36" s="88">
        <v>53</v>
      </c>
      <c r="D36" s="8">
        <v>7.4470000000000001</v>
      </c>
      <c r="E36" s="8">
        <v>7.9580000000000002</v>
      </c>
      <c r="F36" s="8">
        <f t="shared" si="0"/>
        <v>0.51100000000000012</v>
      </c>
      <c r="G36" s="34">
        <f t="shared" si="1"/>
        <v>0.43935780000000013</v>
      </c>
      <c r="H36" s="34">
        <f t="shared" si="2"/>
        <v>0.20994949430545842</v>
      </c>
      <c r="I36" s="34">
        <f t="shared" si="3"/>
        <v>0.64930729430545853</v>
      </c>
      <c r="K36" s="25"/>
      <c r="L36" s="7"/>
      <c r="M36" s="7"/>
      <c r="N36" s="7"/>
      <c r="O36" s="21"/>
      <c r="P36" s="21"/>
    </row>
    <row r="37" spans="1:16" s="1" customFormat="1" x14ac:dyDescent="0.25">
      <c r="A37" s="4">
        <v>12</v>
      </c>
      <c r="B37" s="16">
        <v>43441365</v>
      </c>
      <c r="C37" s="88">
        <v>100.2</v>
      </c>
      <c r="D37" s="8">
        <v>20.693999999999999</v>
      </c>
      <c r="E37" s="8">
        <v>22.071999999999999</v>
      </c>
      <c r="F37" s="8">
        <f t="shared" si="0"/>
        <v>1.3780000000000001</v>
      </c>
      <c r="G37" s="34">
        <f t="shared" si="1"/>
        <v>1.1848044000000002</v>
      </c>
      <c r="H37" s="34">
        <f t="shared" si="2"/>
        <v>0.3969233835737157</v>
      </c>
      <c r="I37" s="34">
        <f t="shared" si="3"/>
        <v>1.581727783573716</v>
      </c>
      <c r="K37" s="25"/>
      <c r="L37" s="7"/>
      <c r="M37" s="7"/>
      <c r="N37" s="7"/>
      <c r="O37" s="21"/>
      <c r="P37" s="21"/>
    </row>
    <row r="38" spans="1:16" s="5" customFormat="1" x14ac:dyDescent="0.25">
      <c r="A38" s="4">
        <v>13</v>
      </c>
      <c r="B38" s="17">
        <v>43441377</v>
      </c>
      <c r="C38" s="88">
        <v>112.4</v>
      </c>
      <c r="D38" s="8">
        <v>23.084</v>
      </c>
      <c r="E38" s="8">
        <v>25.09</v>
      </c>
      <c r="F38" s="8">
        <f t="shared" si="0"/>
        <v>2.0060000000000002</v>
      </c>
      <c r="G38" s="34">
        <f t="shared" si="1"/>
        <v>1.7247588000000003</v>
      </c>
      <c r="H38" s="34">
        <f t="shared" si="2"/>
        <v>0.44525138037610434</v>
      </c>
      <c r="I38" s="34">
        <f t="shared" si="3"/>
        <v>2.1700101803761047</v>
      </c>
      <c r="K38" s="25"/>
      <c r="L38" s="7"/>
      <c r="M38" s="14"/>
      <c r="N38" s="7"/>
      <c r="O38" s="21"/>
      <c r="P38" s="21"/>
    </row>
    <row r="39" spans="1:16" s="1" customFormat="1" x14ac:dyDescent="0.25">
      <c r="A39" s="4">
        <v>14</v>
      </c>
      <c r="B39" s="17">
        <v>43441370</v>
      </c>
      <c r="C39" s="88">
        <v>63.8</v>
      </c>
      <c r="D39" s="8">
        <v>24.983000000000001</v>
      </c>
      <c r="E39" s="8">
        <v>27.071999999999999</v>
      </c>
      <c r="F39" s="8">
        <f t="shared" si="0"/>
        <v>2.0889999999999986</v>
      </c>
      <c r="G39" s="34">
        <f t="shared" si="1"/>
        <v>1.7961221999999988</v>
      </c>
      <c r="H39" s="34">
        <f t="shared" si="2"/>
        <v>0.25273165540921222</v>
      </c>
      <c r="I39" s="34">
        <f t="shared" si="3"/>
        <v>2.0488538554092108</v>
      </c>
      <c r="K39" s="25"/>
      <c r="L39" s="5"/>
      <c r="M39" s="5"/>
      <c r="N39" s="5"/>
      <c r="O39" s="21"/>
      <c r="P39" s="21"/>
    </row>
    <row r="40" spans="1:16" s="1" customFormat="1" x14ac:dyDescent="0.25">
      <c r="A40" s="4">
        <v>15</v>
      </c>
      <c r="B40" s="16">
        <v>43441369</v>
      </c>
      <c r="C40" s="88">
        <v>50.9</v>
      </c>
      <c r="D40" s="8">
        <v>12.295</v>
      </c>
      <c r="E40" s="8">
        <v>13.403</v>
      </c>
      <c r="F40" s="8">
        <f t="shared" si="0"/>
        <v>1.1080000000000005</v>
      </c>
      <c r="G40" s="34">
        <f t="shared" si="1"/>
        <v>0.95265840000000046</v>
      </c>
      <c r="H40" s="34">
        <f t="shared" si="2"/>
        <v>0.20163074075750628</v>
      </c>
      <c r="I40" s="34">
        <f t="shared" si="3"/>
        <v>1.1542891407575067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88">
        <v>52.4</v>
      </c>
      <c r="D41" s="8">
        <v>16.367000000000001</v>
      </c>
      <c r="E41" s="8">
        <v>17.132000000000001</v>
      </c>
      <c r="F41" s="8">
        <f t="shared" si="0"/>
        <v>0.76500000000000057</v>
      </c>
      <c r="G41" s="34">
        <f t="shared" si="1"/>
        <v>0.65774700000000053</v>
      </c>
      <c r="H41" s="34">
        <f t="shared" si="2"/>
        <v>0.20757270757747209</v>
      </c>
      <c r="I41" s="34">
        <f t="shared" si="3"/>
        <v>0.86531970757747256</v>
      </c>
      <c r="K41" s="25"/>
      <c r="M41" s="14"/>
      <c r="O41" s="21"/>
      <c r="P41" s="21"/>
    </row>
    <row r="42" spans="1:16" s="1" customFormat="1" x14ac:dyDescent="0.25">
      <c r="A42" s="4">
        <v>17</v>
      </c>
      <c r="B42" s="16">
        <v>43441376</v>
      </c>
      <c r="C42" s="88">
        <v>53.3</v>
      </c>
      <c r="D42" s="8">
        <v>14.337</v>
      </c>
      <c r="E42" s="8">
        <v>15.81</v>
      </c>
      <c r="F42" s="8">
        <f t="shared" si="0"/>
        <v>1.4730000000000008</v>
      </c>
      <c r="G42" s="34">
        <f t="shared" si="1"/>
        <v>1.2664854000000008</v>
      </c>
      <c r="H42" s="34">
        <f t="shared" si="2"/>
        <v>0.21113788766945157</v>
      </c>
      <c r="I42" s="34">
        <f t="shared" si="3"/>
        <v>1.4776232876694524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88">
        <v>100.6</v>
      </c>
      <c r="D43" s="8">
        <v>4.6040000000000001</v>
      </c>
      <c r="E43" s="8">
        <v>4.6040000000000001</v>
      </c>
      <c r="F43" s="8">
        <f t="shared" si="0"/>
        <v>0</v>
      </c>
      <c r="G43" s="34">
        <f t="shared" si="1"/>
        <v>0</v>
      </c>
      <c r="H43" s="34">
        <f t="shared" si="2"/>
        <v>0.39850790805903991</v>
      </c>
      <c r="I43" s="34">
        <f t="shared" si="3"/>
        <v>0.39850790805903991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88">
        <v>112.4</v>
      </c>
      <c r="D44" s="8">
        <v>13.752000000000001</v>
      </c>
      <c r="E44" s="8">
        <v>14.294</v>
      </c>
      <c r="F44" s="8">
        <f t="shared" si="0"/>
        <v>0.54199999999999982</v>
      </c>
      <c r="G44" s="34">
        <f t="shared" si="1"/>
        <v>0.46601159999999986</v>
      </c>
      <c r="H44" s="34">
        <f t="shared" si="2"/>
        <v>0.44525138037610434</v>
      </c>
      <c r="I44" s="34">
        <f t="shared" si="3"/>
        <v>0.9112629803761042</v>
      </c>
      <c r="K44" s="25"/>
      <c r="M44" s="14"/>
      <c r="O44" s="21"/>
      <c r="P44" s="21"/>
    </row>
    <row r="45" spans="1:16" s="1" customFormat="1" x14ac:dyDescent="0.25">
      <c r="A45" s="4">
        <v>20</v>
      </c>
      <c r="B45" s="16">
        <v>43441271</v>
      </c>
      <c r="C45" s="88">
        <v>63</v>
      </c>
      <c r="D45" s="8">
        <v>10.01</v>
      </c>
      <c r="E45" s="8">
        <v>10.532999999999999</v>
      </c>
      <c r="F45" s="8">
        <f t="shared" si="0"/>
        <v>0.52299999999999969</v>
      </c>
      <c r="G45" s="34">
        <f t="shared" si="1"/>
        <v>0.44967539999999973</v>
      </c>
      <c r="H45" s="34">
        <f t="shared" si="2"/>
        <v>0.24956260643856382</v>
      </c>
      <c r="I45" s="34">
        <f t="shared" si="3"/>
        <v>0.69923800643856349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4">
        <v>21</v>
      </c>
      <c r="B46" s="16">
        <v>43441274</v>
      </c>
      <c r="C46" s="88">
        <v>50.5</v>
      </c>
      <c r="D46" s="8">
        <v>10.754</v>
      </c>
      <c r="E46" s="8">
        <v>10.848000000000001</v>
      </c>
      <c r="F46" s="8">
        <f t="shared" si="0"/>
        <v>9.4000000000001194E-2</v>
      </c>
      <c r="G46" s="34">
        <f t="shared" si="1"/>
        <v>8.0821200000001023E-2</v>
      </c>
      <c r="H46" s="34">
        <f t="shared" si="2"/>
        <v>0.20004621627218211</v>
      </c>
      <c r="I46" s="34">
        <f t="shared" si="3"/>
        <v>0.28086741627218315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4">
        <v>22</v>
      </c>
      <c r="B47" s="16">
        <v>43441273</v>
      </c>
      <c r="C47" s="88">
        <v>52.4</v>
      </c>
      <c r="D47" s="8">
        <v>10.614000000000001</v>
      </c>
      <c r="E47" s="8">
        <v>11.912000000000001</v>
      </c>
      <c r="F47" s="8">
        <f t="shared" si="0"/>
        <v>1.298</v>
      </c>
      <c r="G47" s="34">
        <f t="shared" si="1"/>
        <v>1.1160204</v>
      </c>
      <c r="H47" s="34">
        <f t="shared" si="2"/>
        <v>0.20757270757747209</v>
      </c>
      <c r="I47" s="34">
        <f t="shared" si="3"/>
        <v>1.3235931075774721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88">
        <v>53.1</v>
      </c>
      <c r="D48" s="8">
        <v>5.5270000000000001</v>
      </c>
      <c r="E48" s="8">
        <v>5.9409999999999998</v>
      </c>
      <c r="F48" s="8">
        <f t="shared" si="0"/>
        <v>0.4139999999999997</v>
      </c>
      <c r="G48" s="34">
        <f t="shared" si="1"/>
        <v>0.35595719999999975</v>
      </c>
      <c r="H48" s="34">
        <f t="shared" si="2"/>
        <v>0.21034562542678947</v>
      </c>
      <c r="I48" s="49">
        <f t="shared" si="3"/>
        <v>0.56630282542678922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4">
        <v>24</v>
      </c>
      <c r="B49" s="16">
        <v>43441374</v>
      </c>
      <c r="C49" s="88">
        <v>100.7</v>
      </c>
      <c r="D49" s="8">
        <v>27.202999999999999</v>
      </c>
      <c r="E49" s="8">
        <v>29.536000000000001</v>
      </c>
      <c r="F49" s="8">
        <f t="shared" si="0"/>
        <v>2.333000000000002</v>
      </c>
      <c r="G49" s="34">
        <f t="shared" si="1"/>
        <v>2.0059134000000016</v>
      </c>
      <c r="H49" s="34">
        <f t="shared" si="2"/>
        <v>0.39890403918037104</v>
      </c>
      <c r="I49" s="34">
        <f t="shared" si="3"/>
        <v>2.4048174391803725</v>
      </c>
      <c r="K49" s="25"/>
      <c r="L49" s="7"/>
      <c r="M49" s="7"/>
      <c r="N49" s="7"/>
      <c r="O49" s="21"/>
      <c r="P49" s="21"/>
    </row>
    <row r="50" spans="1:16" s="1" customFormat="1" x14ac:dyDescent="0.25">
      <c r="A50" s="4">
        <v>25</v>
      </c>
      <c r="B50" s="16">
        <v>43441275</v>
      </c>
      <c r="C50" s="88">
        <v>112.5</v>
      </c>
      <c r="D50" s="8">
        <v>26.177</v>
      </c>
      <c r="E50" s="8">
        <v>27.754000000000001</v>
      </c>
      <c r="F50" s="8">
        <f t="shared" si="0"/>
        <v>1.5770000000000017</v>
      </c>
      <c r="G50" s="34">
        <f t="shared" si="1"/>
        <v>1.3559046000000015</v>
      </c>
      <c r="H50" s="34">
        <f t="shared" si="2"/>
        <v>0.44564751149743537</v>
      </c>
      <c r="I50" s="34">
        <f t="shared" si="3"/>
        <v>1.8015521114974369</v>
      </c>
      <c r="K50" s="25"/>
      <c r="L50" s="7"/>
      <c r="M50" s="14"/>
      <c r="N50" s="7"/>
      <c r="O50" s="21"/>
      <c r="P50" s="21"/>
    </row>
    <row r="51" spans="1:16" s="1" customFormat="1" x14ac:dyDescent="0.25">
      <c r="A51" s="4">
        <v>26</v>
      </c>
      <c r="B51" s="16">
        <v>43441269</v>
      </c>
      <c r="C51" s="88">
        <v>62.5</v>
      </c>
      <c r="D51" s="8">
        <v>9.8239999999999998</v>
      </c>
      <c r="E51" s="8">
        <v>9.8239999999999998</v>
      </c>
      <c r="F51" s="8">
        <f t="shared" si="0"/>
        <v>0</v>
      </c>
      <c r="G51" s="34">
        <f t="shared" si="1"/>
        <v>0</v>
      </c>
      <c r="H51" s="34">
        <f t="shared" si="2"/>
        <v>0.24758195083190854</v>
      </c>
      <c r="I51" s="34">
        <f t="shared" si="3"/>
        <v>0.24758195083190854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88">
        <v>51.2</v>
      </c>
      <c r="D52" s="8">
        <v>0.92700000000000005</v>
      </c>
      <c r="E52" s="8">
        <v>0.93</v>
      </c>
      <c r="F52" s="8">
        <f t="shared" si="0"/>
        <v>3.0000000000000027E-3</v>
      </c>
      <c r="G52" s="34">
        <f t="shared" si="1"/>
        <v>2.5794000000000025E-3</v>
      </c>
      <c r="H52" s="34">
        <f t="shared" si="2"/>
        <v>0.20281913412149946</v>
      </c>
      <c r="I52" s="34">
        <f t="shared" si="3"/>
        <v>0.20539853412149947</v>
      </c>
      <c r="K52" s="25"/>
      <c r="L52" s="7"/>
      <c r="M52" s="7"/>
      <c r="N52" s="7"/>
      <c r="O52" s="21"/>
      <c r="P52" s="21"/>
    </row>
    <row r="53" spans="1:16" s="1" customFormat="1" x14ac:dyDescent="0.25">
      <c r="A53" s="4">
        <v>28</v>
      </c>
      <c r="B53" s="16">
        <v>43441264</v>
      </c>
      <c r="C53" s="88">
        <v>52.5</v>
      </c>
      <c r="D53" s="8">
        <v>6.5819999999999999</v>
      </c>
      <c r="E53" s="8">
        <v>7.0739999999999998</v>
      </c>
      <c r="F53" s="8">
        <f t="shared" si="0"/>
        <v>0.49199999999999999</v>
      </c>
      <c r="G53" s="34">
        <f t="shared" si="1"/>
        <v>0.4230216</v>
      </c>
      <c r="H53" s="34">
        <f t="shared" si="2"/>
        <v>0.20796883869880314</v>
      </c>
      <c r="I53" s="34">
        <f t="shared" si="3"/>
        <v>0.63099043869880311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88">
        <v>52.8</v>
      </c>
      <c r="D54" s="8">
        <v>6.9290000000000003</v>
      </c>
      <c r="E54" s="8">
        <v>7.6790000000000003</v>
      </c>
      <c r="F54" s="8">
        <f t="shared" si="0"/>
        <v>0.75</v>
      </c>
      <c r="G54" s="34">
        <f t="shared" si="1"/>
        <v>0.64485000000000003</v>
      </c>
      <c r="H54" s="34">
        <f t="shared" si="2"/>
        <v>0.20915723206279632</v>
      </c>
      <c r="I54" s="34">
        <f t="shared" si="3"/>
        <v>0.85400723206279638</v>
      </c>
      <c r="K54" s="25"/>
      <c r="L54" s="7"/>
      <c r="M54" s="7"/>
      <c r="N54" s="7"/>
      <c r="O54" s="21"/>
      <c r="P54" s="21"/>
    </row>
    <row r="55" spans="1:16" s="1" customFormat="1" x14ac:dyDescent="0.25">
      <c r="A55" s="4">
        <v>30</v>
      </c>
      <c r="B55" s="16">
        <v>43441265</v>
      </c>
      <c r="C55" s="88">
        <v>101.4</v>
      </c>
      <c r="D55" s="8">
        <v>22.335000000000001</v>
      </c>
      <c r="E55" s="8">
        <v>23.228999999999999</v>
      </c>
      <c r="F55" s="8">
        <f t="shared" si="0"/>
        <v>0.89399999999999835</v>
      </c>
      <c r="G55" s="34">
        <f t="shared" si="1"/>
        <v>0.7686611999999986</v>
      </c>
      <c r="H55" s="34">
        <f t="shared" si="2"/>
        <v>0.40167695702968836</v>
      </c>
      <c r="I55" s="34">
        <f t="shared" si="3"/>
        <v>1.1703381570296869</v>
      </c>
      <c r="K55" s="25"/>
      <c r="L55" s="7"/>
      <c r="M55" s="7"/>
      <c r="N55" s="7"/>
      <c r="O55" s="21"/>
      <c r="P55" s="21"/>
    </row>
    <row r="56" spans="1:16" s="1" customFormat="1" x14ac:dyDescent="0.25">
      <c r="A56" s="4">
        <v>31</v>
      </c>
      <c r="B56" s="16">
        <v>43441277</v>
      </c>
      <c r="C56" s="88">
        <v>112.5</v>
      </c>
      <c r="D56" s="8">
        <v>22.361000000000001</v>
      </c>
      <c r="E56" s="8">
        <v>25.199000000000002</v>
      </c>
      <c r="F56" s="8">
        <f t="shared" si="0"/>
        <v>2.838000000000001</v>
      </c>
      <c r="G56" s="34">
        <f t="shared" si="1"/>
        <v>2.4401124000000007</v>
      </c>
      <c r="H56" s="34">
        <f t="shared" si="2"/>
        <v>0.44564751149743537</v>
      </c>
      <c r="I56" s="34">
        <f t="shared" si="3"/>
        <v>2.8857599114974359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4">
        <v>32</v>
      </c>
      <c r="B57" s="16">
        <v>43441276</v>
      </c>
      <c r="C57" s="88">
        <v>63.1</v>
      </c>
      <c r="D57" s="8">
        <v>21.747</v>
      </c>
      <c r="E57" s="8">
        <v>24.027000000000001</v>
      </c>
      <c r="F57" s="8">
        <f t="shared" si="0"/>
        <v>2.2800000000000011</v>
      </c>
      <c r="G57" s="34">
        <f t="shared" si="1"/>
        <v>1.960344000000001</v>
      </c>
      <c r="H57" s="34">
        <f t="shared" si="2"/>
        <v>0.24995873755989484</v>
      </c>
      <c r="I57" s="34">
        <f t="shared" si="3"/>
        <v>2.2103027375598958</v>
      </c>
      <c r="K57" s="25"/>
      <c r="L57" s="7"/>
      <c r="M57" s="7"/>
      <c r="N57" s="7"/>
      <c r="O57" s="21"/>
      <c r="P57" s="21"/>
    </row>
    <row r="58" spans="1:16" s="1" customFormat="1" x14ac:dyDescent="0.25">
      <c r="A58" s="4">
        <v>33</v>
      </c>
      <c r="B58" s="16">
        <v>43441279</v>
      </c>
      <c r="C58" s="88">
        <v>50.9</v>
      </c>
      <c r="D58" s="8">
        <v>14.968999999999999</v>
      </c>
      <c r="E58" s="8">
        <v>16.280999999999999</v>
      </c>
      <c r="F58" s="8">
        <f t="shared" si="0"/>
        <v>1.3119999999999994</v>
      </c>
      <c r="G58" s="34">
        <f t="shared" si="1"/>
        <v>1.1280575999999995</v>
      </c>
      <c r="H58" s="34">
        <f t="shared" si="2"/>
        <v>0.20163074075750628</v>
      </c>
      <c r="I58" s="34">
        <f t="shared" si="3"/>
        <v>1.3296883407575057</v>
      </c>
      <c r="K58" s="25"/>
      <c r="L58" s="7"/>
      <c r="M58" s="7"/>
      <c r="N58" s="7"/>
      <c r="O58" s="21"/>
      <c r="P58" s="21"/>
    </row>
    <row r="59" spans="1:16" s="1" customFormat="1" x14ac:dyDescent="0.25">
      <c r="A59" s="4">
        <v>34</v>
      </c>
      <c r="B59" s="16">
        <v>43441281</v>
      </c>
      <c r="C59" s="88">
        <v>52.2</v>
      </c>
      <c r="D59" s="8">
        <v>13.728</v>
      </c>
      <c r="E59" s="8">
        <v>14.707000000000001</v>
      </c>
      <c r="F59" s="8">
        <f t="shared" si="0"/>
        <v>0.97900000000000098</v>
      </c>
      <c r="G59" s="34">
        <f t="shared" si="1"/>
        <v>0.84174420000000083</v>
      </c>
      <c r="H59" s="34">
        <f t="shared" si="2"/>
        <v>0.20678044533481002</v>
      </c>
      <c r="I59" s="34">
        <f t="shared" si="3"/>
        <v>1.0485246453348109</v>
      </c>
      <c r="K59" s="25"/>
      <c r="L59" s="7"/>
      <c r="M59" s="7"/>
      <c r="N59" s="7"/>
      <c r="O59" s="21"/>
      <c r="P59" s="21"/>
    </row>
    <row r="60" spans="1:16" s="1" customFormat="1" x14ac:dyDescent="0.25">
      <c r="A60" s="4">
        <v>35</v>
      </c>
      <c r="B60" s="16">
        <v>43441282</v>
      </c>
      <c r="C60" s="88">
        <v>53</v>
      </c>
      <c r="D60" s="8">
        <f>10.755+1.074</f>
        <v>11.829000000000001</v>
      </c>
      <c r="E60" s="8">
        <v>13.272</v>
      </c>
      <c r="F60" s="8">
        <f t="shared" si="0"/>
        <v>1.4429999999999996</v>
      </c>
      <c r="G60" s="34">
        <f t="shared" si="1"/>
        <v>1.2406913999999998</v>
      </c>
      <c r="H60" s="34">
        <f t="shared" si="2"/>
        <v>0.20994949430545842</v>
      </c>
      <c r="I60" s="34">
        <f t="shared" si="3"/>
        <v>1.4506408943054583</v>
      </c>
      <c r="K60" s="25"/>
      <c r="L60" s="7"/>
      <c r="M60" s="7"/>
      <c r="N60" s="7"/>
      <c r="O60" s="21"/>
      <c r="P60" s="21"/>
    </row>
    <row r="61" spans="1:16" s="1" customFormat="1" x14ac:dyDescent="0.25">
      <c r="A61" s="4">
        <v>36</v>
      </c>
      <c r="B61" s="16">
        <v>43441280</v>
      </c>
      <c r="C61" s="88">
        <v>103.1</v>
      </c>
      <c r="D61" s="8">
        <f>20.257+1.546</f>
        <v>21.803000000000001</v>
      </c>
      <c r="E61" s="8">
        <v>23.675999999999998</v>
      </c>
      <c r="F61" s="8">
        <f t="shared" si="0"/>
        <v>1.8729999999999976</v>
      </c>
      <c r="G61" s="34">
        <f t="shared" si="1"/>
        <v>1.6104053999999979</v>
      </c>
      <c r="H61" s="34">
        <f t="shared" si="2"/>
        <v>0.4084111860923163</v>
      </c>
      <c r="I61" s="34">
        <f t="shared" si="3"/>
        <v>2.0188165860923144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88">
        <v>112.4</v>
      </c>
      <c r="D62" s="8">
        <v>14.519</v>
      </c>
      <c r="E62" s="8">
        <v>15.068</v>
      </c>
      <c r="F62" s="8">
        <f t="shared" si="0"/>
        <v>0.54899999999999949</v>
      </c>
      <c r="G62" s="34">
        <f t="shared" si="1"/>
        <v>0.47203019999999957</v>
      </c>
      <c r="H62" s="34">
        <f t="shared" si="2"/>
        <v>0.44525138037610434</v>
      </c>
      <c r="I62" s="34">
        <f t="shared" si="3"/>
        <v>0.91728158037610386</v>
      </c>
      <c r="K62" s="25"/>
      <c r="L62" s="7"/>
      <c r="M62" s="7"/>
      <c r="N62" s="7"/>
      <c r="O62" s="21"/>
      <c r="P62" s="21"/>
    </row>
    <row r="63" spans="1:16" s="1" customFormat="1" x14ac:dyDescent="0.25">
      <c r="A63" s="4">
        <v>38</v>
      </c>
      <c r="B63" s="16">
        <v>43441344</v>
      </c>
      <c r="C63" s="88">
        <v>62.8</v>
      </c>
      <c r="D63" s="8">
        <v>6.6639999999999997</v>
      </c>
      <c r="E63" s="8">
        <v>7.5670000000000002</v>
      </c>
      <c r="F63" s="8">
        <f t="shared" si="0"/>
        <v>0.90300000000000047</v>
      </c>
      <c r="G63" s="34">
        <f t="shared" si="1"/>
        <v>0.77639940000000041</v>
      </c>
      <c r="H63" s="34">
        <f t="shared" si="2"/>
        <v>0.24877034419590166</v>
      </c>
      <c r="I63" s="34">
        <f t="shared" si="3"/>
        <v>1.025169744195902</v>
      </c>
      <c r="K63" s="25"/>
      <c r="L63" s="7"/>
      <c r="M63" s="7"/>
      <c r="N63" s="7"/>
      <c r="O63" s="21"/>
      <c r="P63" s="21"/>
    </row>
    <row r="64" spans="1:16" s="1" customFormat="1" x14ac:dyDescent="0.25">
      <c r="A64" s="4">
        <v>39</v>
      </c>
      <c r="B64" s="16">
        <v>43441341</v>
      </c>
      <c r="C64" s="88">
        <v>50.5</v>
      </c>
      <c r="D64" s="8">
        <v>1.667</v>
      </c>
      <c r="E64" s="8">
        <v>1.667</v>
      </c>
      <c r="F64" s="8">
        <f t="shared" si="0"/>
        <v>0</v>
      </c>
      <c r="G64" s="34">
        <f t="shared" si="1"/>
        <v>0</v>
      </c>
      <c r="H64" s="34">
        <f t="shared" si="2"/>
        <v>0.20004621627218211</v>
      </c>
      <c r="I64" s="34">
        <f t="shared" si="3"/>
        <v>0.20004621627218211</v>
      </c>
      <c r="K64" s="25"/>
      <c r="L64" s="7"/>
      <c r="M64" s="7"/>
      <c r="N64" s="7"/>
      <c r="O64" s="21"/>
      <c r="P64" s="21"/>
    </row>
    <row r="65" spans="1:16" s="1" customFormat="1" x14ac:dyDescent="0.25">
      <c r="A65" s="4">
        <v>40</v>
      </c>
      <c r="B65" s="16">
        <v>43441347</v>
      </c>
      <c r="C65" s="88">
        <v>52.3</v>
      </c>
      <c r="D65" s="8">
        <v>5.4320000000000004</v>
      </c>
      <c r="E65" s="8">
        <v>5.7430000000000003</v>
      </c>
      <c r="F65" s="8">
        <f t="shared" si="0"/>
        <v>0.31099999999999994</v>
      </c>
      <c r="G65" s="34">
        <f t="shared" si="1"/>
        <v>0.26739779999999996</v>
      </c>
      <c r="H65" s="34">
        <f t="shared" si="2"/>
        <v>0.20717657645614104</v>
      </c>
      <c r="I65" s="34">
        <f t="shared" si="3"/>
        <v>0.47457437645614098</v>
      </c>
      <c r="K65" s="25"/>
      <c r="L65" s="7"/>
      <c r="M65" s="7"/>
      <c r="N65" s="7"/>
      <c r="O65" s="21"/>
      <c r="P65" s="21"/>
    </row>
    <row r="66" spans="1:16" s="1" customFormat="1" x14ac:dyDescent="0.25">
      <c r="A66" s="4">
        <v>41</v>
      </c>
      <c r="B66" s="16">
        <v>43441283</v>
      </c>
      <c r="C66" s="88">
        <v>53</v>
      </c>
      <c r="D66" s="8">
        <v>3.6459999999999999</v>
      </c>
      <c r="E66" s="8">
        <v>4.4779999999999998</v>
      </c>
      <c r="F66" s="8">
        <f t="shared" si="0"/>
        <v>0.83199999999999985</v>
      </c>
      <c r="G66" s="34">
        <f t="shared" si="1"/>
        <v>0.71535359999999992</v>
      </c>
      <c r="H66" s="34">
        <f t="shared" si="2"/>
        <v>0.20994949430545842</v>
      </c>
      <c r="I66" s="34">
        <f t="shared" si="3"/>
        <v>0.92530309430545832</v>
      </c>
      <c r="K66" s="25"/>
      <c r="L66" s="7"/>
      <c r="M66" s="7"/>
      <c r="N66" s="7"/>
      <c r="O66" s="21"/>
      <c r="P66" s="21"/>
    </row>
    <row r="67" spans="1:16" s="1" customFormat="1" x14ac:dyDescent="0.25">
      <c r="A67" s="4">
        <v>42</v>
      </c>
      <c r="B67" s="16">
        <v>43441284</v>
      </c>
      <c r="C67" s="88">
        <v>100.1</v>
      </c>
      <c r="D67" s="8">
        <v>20.238</v>
      </c>
      <c r="E67" s="8">
        <v>21.763000000000002</v>
      </c>
      <c r="F67" s="8">
        <f t="shared" si="0"/>
        <v>1.5250000000000021</v>
      </c>
      <c r="G67" s="34">
        <f t="shared" si="1"/>
        <v>1.3111950000000019</v>
      </c>
      <c r="H67" s="34">
        <f t="shared" si="2"/>
        <v>0.39652725245238468</v>
      </c>
      <c r="I67" s="34">
        <f t="shared" si="3"/>
        <v>1.7077222524523865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88">
        <v>69.3</v>
      </c>
      <c r="D68" s="8">
        <v>7.0640000000000001</v>
      </c>
      <c r="E68" s="8">
        <v>7.0640000000000001</v>
      </c>
      <c r="F68" s="8">
        <f t="shared" si="0"/>
        <v>0</v>
      </c>
      <c r="G68" s="34">
        <f t="shared" si="1"/>
        <v>0</v>
      </c>
      <c r="H68" s="34">
        <f t="shared" si="2"/>
        <v>0.27451886708242018</v>
      </c>
      <c r="I68" s="34">
        <f t="shared" si="3"/>
        <v>0.27451886708242018</v>
      </c>
      <c r="K68" s="25"/>
      <c r="L68" s="7"/>
      <c r="M68" s="7"/>
      <c r="N68" s="7"/>
      <c r="O68" s="21"/>
      <c r="P68" s="21"/>
    </row>
    <row r="69" spans="1:16" s="1" customFormat="1" x14ac:dyDescent="0.25">
      <c r="A69" s="4">
        <v>44</v>
      </c>
      <c r="B69" s="16">
        <v>43441345</v>
      </c>
      <c r="C69" s="88">
        <v>53.3</v>
      </c>
      <c r="D69" s="8">
        <v>9.8010000000000002</v>
      </c>
      <c r="E69" s="8">
        <v>10.396000000000001</v>
      </c>
      <c r="F69" s="8">
        <f t="shared" si="0"/>
        <v>0.59500000000000064</v>
      </c>
      <c r="G69" s="34">
        <f t="shared" si="1"/>
        <v>0.51158100000000051</v>
      </c>
      <c r="H69" s="34">
        <f t="shared" si="2"/>
        <v>0.21113788766945157</v>
      </c>
      <c r="I69" s="34">
        <f t="shared" si="3"/>
        <v>0.72271888766945214</v>
      </c>
      <c r="K69" s="25"/>
      <c r="L69" s="7"/>
      <c r="M69" s="7"/>
      <c r="N69" s="7"/>
      <c r="O69" s="21"/>
      <c r="P69" s="21"/>
    </row>
    <row r="70" spans="1:16" s="1" customFormat="1" x14ac:dyDescent="0.25">
      <c r="A70" s="4">
        <v>45</v>
      </c>
      <c r="B70" s="16">
        <v>43441348</v>
      </c>
      <c r="C70" s="88">
        <v>52.9</v>
      </c>
      <c r="D70" s="8">
        <v>17.63</v>
      </c>
      <c r="E70" s="8">
        <v>19.472000000000001</v>
      </c>
      <c r="F70" s="8">
        <f t="shared" si="0"/>
        <v>1.8420000000000023</v>
      </c>
      <c r="G70" s="34">
        <f t="shared" si="1"/>
        <v>1.583751600000002</v>
      </c>
      <c r="H70" s="34">
        <f t="shared" si="2"/>
        <v>0.20955336318412737</v>
      </c>
      <c r="I70" s="34">
        <f t="shared" si="3"/>
        <v>1.7933049631841294</v>
      </c>
      <c r="K70" s="25"/>
      <c r="L70" s="7"/>
      <c r="M70" s="7"/>
      <c r="N70" s="7"/>
      <c r="O70" s="21"/>
      <c r="P70" s="21"/>
    </row>
    <row r="71" spans="1:16" s="1" customFormat="1" x14ac:dyDescent="0.25">
      <c r="A71" s="4">
        <v>46</v>
      </c>
      <c r="B71" s="16">
        <v>43441349</v>
      </c>
      <c r="C71" s="88">
        <v>100.9</v>
      </c>
      <c r="D71" s="8">
        <v>17.166</v>
      </c>
      <c r="E71" s="8">
        <v>17.699000000000002</v>
      </c>
      <c r="F71" s="8">
        <f t="shared" si="0"/>
        <v>0.53300000000000125</v>
      </c>
      <c r="G71" s="34">
        <f t="shared" si="1"/>
        <v>0.45827340000000105</v>
      </c>
      <c r="H71" s="34">
        <f t="shared" si="2"/>
        <v>0.39969630142303314</v>
      </c>
      <c r="I71" s="34">
        <f t="shared" si="3"/>
        <v>0.85796970142303419</v>
      </c>
      <c r="K71" s="25"/>
      <c r="L71" s="7"/>
      <c r="M71" s="7"/>
      <c r="N71" s="7"/>
      <c r="O71" s="21"/>
      <c r="P71" s="21"/>
    </row>
    <row r="72" spans="1:16" s="1" customFormat="1" x14ac:dyDescent="0.25">
      <c r="A72" s="4">
        <v>47</v>
      </c>
      <c r="B72" s="16">
        <v>43441351</v>
      </c>
      <c r="C72" s="88">
        <v>85.4</v>
      </c>
      <c r="D72" s="8">
        <v>20.465</v>
      </c>
      <c r="E72" s="8">
        <f>20.465+1.281</f>
        <v>21.745999999999999</v>
      </c>
      <c r="F72" s="8">
        <f t="shared" si="0"/>
        <v>1.2809999999999988</v>
      </c>
      <c r="G72" s="34">
        <f t="shared" si="1"/>
        <v>1.101403799999999</v>
      </c>
      <c r="H72" s="34">
        <f t="shared" si="2"/>
        <v>0.33829597761671981</v>
      </c>
      <c r="I72" s="34">
        <f t="shared" si="3"/>
        <v>1.4396997776167189</v>
      </c>
      <c r="K72" s="25"/>
      <c r="L72" s="7"/>
      <c r="M72" s="7"/>
      <c r="N72" s="7"/>
      <c r="O72" s="21"/>
      <c r="P72" s="21"/>
    </row>
    <row r="73" spans="1:16" s="1" customFormat="1" x14ac:dyDescent="0.25">
      <c r="A73" s="4">
        <v>48</v>
      </c>
      <c r="B73" s="16">
        <v>43441356</v>
      </c>
      <c r="C73" s="88">
        <v>53.2</v>
      </c>
      <c r="D73" s="8">
        <v>7.4870000000000001</v>
      </c>
      <c r="E73" s="8">
        <v>8.4779999999999998</v>
      </c>
      <c r="F73" s="8">
        <f t="shared" si="0"/>
        <v>0.99099999999999966</v>
      </c>
      <c r="G73" s="34">
        <f t="shared" si="1"/>
        <v>0.85206179999999976</v>
      </c>
      <c r="H73" s="34">
        <f t="shared" si="2"/>
        <v>0.21074175654812055</v>
      </c>
      <c r="I73" s="34">
        <f t="shared" si="3"/>
        <v>1.0628035565481202</v>
      </c>
      <c r="K73" s="25"/>
      <c r="L73" s="7"/>
      <c r="M73" s="7"/>
      <c r="N73" s="7"/>
      <c r="O73" s="21"/>
      <c r="P73" s="21"/>
    </row>
    <row r="74" spans="1:16" s="1" customFormat="1" x14ac:dyDescent="0.25">
      <c r="A74" s="4">
        <v>49</v>
      </c>
      <c r="B74" s="16">
        <v>43441343</v>
      </c>
      <c r="C74" s="88">
        <v>53.3</v>
      </c>
      <c r="D74" s="8">
        <v>5.36</v>
      </c>
      <c r="E74" s="8">
        <v>5.4210000000000003</v>
      </c>
      <c r="F74" s="8">
        <f t="shared" si="0"/>
        <v>6.0999999999999943E-2</v>
      </c>
      <c r="G74" s="34">
        <f t="shared" si="1"/>
        <v>5.2447799999999954E-2</v>
      </c>
      <c r="H74" s="34">
        <f t="shared" si="2"/>
        <v>0.21113788766945157</v>
      </c>
      <c r="I74" s="34">
        <f t="shared" si="3"/>
        <v>0.26358568766945151</v>
      </c>
      <c r="J74" s="80"/>
      <c r="K74" s="25"/>
      <c r="L74" s="7"/>
      <c r="M74" s="7"/>
      <c r="N74" s="7"/>
      <c r="O74" s="21"/>
      <c r="P74" s="21"/>
    </row>
    <row r="75" spans="1:16" s="1" customFormat="1" x14ac:dyDescent="0.25">
      <c r="A75" s="4">
        <v>50</v>
      </c>
      <c r="B75" s="16">
        <v>43441352</v>
      </c>
      <c r="C75" s="88">
        <v>100.5</v>
      </c>
      <c r="D75" s="8">
        <v>28.495000000000001</v>
      </c>
      <c r="E75" s="8">
        <v>31.803999999999998</v>
      </c>
      <c r="F75" s="8">
        <f t="shared" si="0"/>
        <v>3.3089999999999975</v>
      </c>
      <c r="G75" s="34">
        <f t="shared" si="1"/>
        <v>2.8450781999999979</v>
      </c>
      <c r="H75" s="34">
        <f t="shared" si="2"/>
        <v>0.39811177693770888</v>
      </c>
      <c r="I75" s="34">
        <f t="shared" si="3"/>
        <v>3.2431899769377068</v>
      </c>
      <c r="J75" s="80"/>
      <c r="K75" s="25"/>
      <c r="L75" s="7"/>
      <c r="M75" s="7"/>
      <c r="N75" s="7"/>
      <c r="O75" s="21"/>
    </row>
    <row r="76" spans="1:16" s="1" customFormat="1" x14ac:dyDescent="0.25">
      <c r="A76" s="4">
        <v>51</v>
      </c>
      <c r="B76" s="16">
        <v>43441357</v>
      </c>
      <c r="C76" s="88">
        <v>84.8</v>
      </c>
      <c r="D76" s="8">
        <f>32.669+1.272+1.272</f>
        <v>35.212999999999994</v>
      </c>
      <c r="E76" s="8">
        <f>D76+(C76*0.015*12/7)</f>
        <v>37.39357142857142</v>
      </c>
      <c r="F76" s="8">
        <f t="shared" si="0"/>
        <v>2.1805714285714259</v>
      </c>
      <c r="G76" s="34">
        <f t="shared" si="1"/>
        <v>1.8748553142857121</v>
      </c>
      <c r="H76" s="34">
        <f t="shared" si="2"/>
        <v>0.33591919088873345</v>
      </c>
      <c r="I76" s="34">
        <f t="shared" si="3"/>
        <v>2.2107745051744456</v>
      </c>
      <c r="J76" s="80"/>
      <c r="K76" s="38"/>
      <c r="M76" s="39"/>
      <c r="N76" s="39"/>
      <c r="O76" s="21"/>
      <c r="P76" s="21"/>
    </row>
    <row r="77" spans="1:16" s="1" customFormat="1" x14ac:dyDescent="0.25">
      <c r="A77" s="4">
        <v>52</v>
      </c>
      <c r="B77" s="16">
        <v>43441355</v>
      </c>
      <c r="C77" s="88">
        <v>52.9</v>
      </c>
      <c r="D77" s="8">
        <v>17.739999999999998</v>
      </c>
      <c r="E77" s="8">
        <v>18.984000000000002</v>
      </c>
      <c r="F77" s="8">
        <f t="shared" si="0"/>
        <v>1.2440000000000033</v>
      </c>
      <c r="G77" s="34">
        <f>F77*0.8598</f>
        <v>1.069591200000003</v>
      </c>
      <c r="H77" s="34">
        <f t="shared" si="2"/>
        <v>0.20955336318412737</v>
      </c>
      <c r="I77" s="34">
        <f t="shared" si="3"/>
        <v>1.2791445631841303</v>
      </c>
      <c r="J77" s="80"/>
      <c r="K77" s="25"/>
      <c r="L77" s="7"/>
      <c r="M77" s="14"/>
      <c r="N77" s="7"/>
      <c r="O77" s="21"/>
      <c r="P77" s="21"/>
    </row>
    <row r="78" spans="1:16" s="1" customFormat="1" x14ac:dyDescent="0.25">
      <c r="A78" s="4">
        <v>53</v>
      </c>
      <c r="B78" s="16">
        <v>43441054</v>
      </c>
      <c r="C78" s="88">
        <v>52.8</v>
      </c>
      <c r="D78" s="8">
        <v>14.891999999999999</v>
      </c>
      <c r="E78" s="8">
        <v>15.512</v>
      </c>
      <c r="F78" s="8">
        <f t="shared" si="0"/>
        <v>0.62000000000000099</v>
      </c>
      <c r="G78" s="34">
        <f t="shared" si="1"/>
        <v>0.53307600000000088</v>
      </c>
      <c r="H78" s="34">
        <f t="shared" si="2"/>
        <v>0.20915723206279632</v>
      </c>
      <c r="I78" s="34">
        <f t="shared" si="3"/>
        <v>0.74223323206279723</v>
      </c>
      <c r="J78" s="80"/>
      <c r="K78" s="25"/>
      <c r="L78" s="7"/>
      <c r="M78" s="14"/>
      <c r="N78" s="7"/>
      <c r="O78" s="21"/>
      <c r="P78" s="21"/>
    </row>
    <row r="79" spans="1:16" s="1" customFormat="1" x14ac:dyDescent="0.25">
      <c r="A79" s="4">
        <v>54</v>
      </c>
      <c r="B79" s="16">
        <v>43441359</v>
      </c>
      <c r="C79" s="45">
        <v>101</v>
      </c>
      <c r="D79" s="8">
        <v>20.443000000000001</v>
      </c>
      <c r="E79" s="8">
        <v>21.366</v>
      </c>
      <c r="F79" s="8">
        <f t="shared" si="0"/>
        <v>0.92299999999999827</v>
      </c>
      <c r="G79" s="34">
        <f t="shared" si="1"/>
        <v>0.79359539999999851</v>
      </c>
      <c r="H79" s="34">
        <f t="shared" si="2"/>
        <v>0.40009243254436422</v>
      </c>
      <c r="I79" s="34">
        <f t="shared" si="3"/>
        <v>1.1936878325443627</v>
      </c>
      <c r="J79" s="80"/>
      <c r="L79" s="25"/>
      <c r="M79" s="14"/>
      <c r="N79" s="7"/>
      <c r="O79" s="21"/>
      <c r="P79" s="21"/>
    </row>
    <row r="80" spans="1:16" s="1" customFormat="1" x14ac:dyDescent="0.25">
      <c r="A80" s="4">
        <v>55</v>
      </c>
      <c r="B80" s="16">
        <v>43441053</v>
      </c>
      <c r="C80" s="88">
        <v>85.2</v>
      </c>
      <c r="D80" s="8">
        <f>12.778+1.278</f>
        <v>14.056000000000001</v>
      </c>
      <c r="E80" s="8">
        <f>15.406</f>
        <v>15.406000000000001</v>
      </c>
      <c r="F80" s="8">
        <f>E80-D80</f>
        <v>1.3499999999999996</v>
      </c>
      <c r="G80" s="34">
        <f t="shared" si="1"/>
        <v>1.1607299999999996</v>
      </c>
      <c r="H80" s="34">
        <f t="shared" si="2"/>
        <v>0.33750371537405771</v>
      </c>
      <c r="I80" s="34">
        <f t="shared" si="3"/>
        <v>1.4982337153740573</v>
      </c>
      <c r="J80" s="80"/>
      <c r="L80" s="25"/>
      <c r="M80" s="14"/>
      <c r="N80" s="7"/>
      <c r="O80" s="21"/>
      <c r="P80" s="21"/>
    </row>
    <row r="81" spans="1:16" s="1" customFormat="1" x14ac:dyDescent="0.25">
      <c r="A81" s="4">
        <v>56</v>
      </c>
      <c r="B81" s="16">
        <v>43441050</v>
      </c>
      <c r="C81" s="88">
        <v>52.5</v>
      </c>
      <c r="D81" s="8">
        <v>9.0609999999999999</v>
      </c>
      <c r="E81" s="8">
        <v>10.297000000000001</v>
      </c>
      <c r="F81" s="8">
        <f t="shared" si="0"/>
        <v>1.2360000000000007</v>
      </c>
      <c r="G81" s="34">
        <f t="shared" si="1"/>
        <v>1.0627128000000006</v>
      </c>
      <c r="H81" s="34">
        <f t="shared" si="2"/>
        <v>0.20796883869880314</v>
      </c>
      <c r="I81" s="34">
        <f t="shared" si="3"/>
        <v>1.2706816386988038</v>
      </c>
      <c r="J81" s="80"/>
      <c r="K81" s="25"/>
      <c r="L81" s="7"/>
      <c r="M81" s="7"/>
      <c r="N81" s="7"/>
      <c r="O81" s="21"/>
      <c r="P81" s="21"/>
    </row>
    <row r="82" spans="1:16" s="1" customFormat="1" x14ac:dyDescent="0.25">
      <c r="A82" s="4">
        <v>57</v>
      </c>
      <c r="B82" s="16">
        <v>43441051</v>
      </c>
      <c r="C82" s="88">
        <v>52.4</v>
      </c>
      <c r="D82" s="8">
        <v>16.128</v>
      </c>
      <c r="E82" s="8">
        <v>17.146000000000001</v>
      </c>
      <c r="F82" s="8">
        <f t="shared" si="0"/>
        <v>1.0180000000000007</v>
      </c>
      <c r="G82" s="34">
        <f t="shared" si="1"/>
        <v>0.87527640000000062</v>
      </c>
      <c r="H82" s="34">
        <f t="shared" si="2"/>
        <v>0.20757270757747209</v>
      </c>
      <c r="I82" s="34">
        <f t="shared" si="3"/>
        <v>1.0828491075774727</v>
      </c>
      <c r="J82" s="80"/>
      <c r="K82" s="25"/>
      <c r="L82" s="7"/>
      <c r="M82" s="7"/>
      <c r="N82" s="7"/>
      <c r="O82" s="21"/>
      <c r="P82" s="21"/>
    </row>
    <row r="83" spans="1:16" s="1" customFormat="1" x14ac:dyDescent="0.25">
      <c r="A83" s="4">
        <v>58</v>
      </c>
      <c r="B83" s="16">
        <v>43441052</v>
      </c>
      <c r="C83" s="88">
        <v>101.3</v>
      </c>
      <c r="D83" s="8">
        <v>16.68</v>
      </c>
      <c r="E83" s="8">
        <v>18.693000000000001</v>
      </c>
      <c r="F83" s="8">
        <f t="shared" si="0"/>
        <v>2.0130000000000017</v>
      </c>
      <c r="G83" s="34">
        <f t="shared" si="1"/>
        <v>1.7307774000000014</v>
      </c>
      <c r="H83" s="34">
        <f t="shared" si="2"/>
        <v>0.40128082590835734</v>
      </c>
      <c r="I83" s="34">
        <f t="shared" si="3"/>
        <v>2.1320582259083585</v>
      </c>
      <c r="J83" s="80"/>
      <c r="K83" s="25"/>
      <c r="L83" s="7"/>
      <c r="M83" s="7"/>
      <c r="N83" s="7"/>
      <c r="O83" s="21"/>
      <c r="P83" s="21"/>
    </row>
    <row r="84" spans="1:16" s="1" customFormat="1" x14ac:dyDescent="0.25">
      <c r="A84" s="4">
        <v>59</v>
      </c>
      <c r="B84" s="16">
        <v>43441057</v>
      </c>
      <c r="C84" s="88">
        <v>85.3</v>
      </c>
      <c r="D84" s="8">
        <v>7.008</v>
      </c>
      <c r="E84" s="8">
        <v>7.008</v>
      </c>
      <c r="F84" s="8">
        <f t="shared" si="0"/>
        <v>0</v>
      </c>
      <c r="G84" s="34">
        <f t="shared" si="1"/>
        <v>0</v>
      </c>
      <c r="H84" s="34">
        <f t="shared" si="2"/>
        <v>0.33789984649538879</v>
      </c>
      <c r="I84" s="34">
        <f t="shared" si="3"/>
        <v>0.33789984649538879</v>
      </c>
      <c r="J84" s="80"/>
      <c r="K84" s="25"/>
      <c r="L84" s="7"/>
      <c r="M84" s="7"/>
      <c r="N84" s="7"/>
      <c r="O84" s="21"/>
      <c r="P84" s="21"/>
    </row>
    <row r="85" spans="1:16" s="1" customFormat="1" x14ac:dyDescent="0.25">
      <c r="A85" s="4">
        <v>60</v>
      </c>
      <c r="B85" s="16">
        <v>43441058</v>
      </c>
      <c r="C85" s="88">
        <v>52.5</v>
      </c>
      <c r="D85" s="8">
        <v>3.1579999999999999</v>
      </c>
      <c r="E85" s="8">
        <v>3.1579999999999999</v>
      </c>
      <c r="F85" s="8">
        <f t="shared" si="0"/>
        <v>0</v>
      </c>
      <c r="G85" s="34">
        <f t="shared" si="1"/>
        <v>0</v>
      </c>
      <c r="H85" s="34">
        <f t="shared" si="2"/>
        <v>0.20796883869880314</v>
      </c>
      <c r="I85" s="34">
        <f t="shared" si="3"/>
        <v>0.20796883869880314</v>
      </c>
      <c r="K85" s="25"/>
      <c r="L85" s="7"/>
      <c r="M85" s="7"/>
      <c r="N85" s="7"/>
      <c r="O85" s="21"/>
      <c r="P85" s="21"/>
    </row>
    <row r="86" spans="1:16" s="1" customFormat="1" x14ac:dyDescent="0.25">
      <c r="A86" s="4">
        <v>61</v>
      </c>
      <c r="B86" s="16">
        <v>43441358</v>
      </c>
      <c r="C86" s="88">
        <v>52.3</v>
      </c>
      <c r="D86" s="8">
        <v>4.8319999999999999</v>
      </c>
      <c r="E86" s="8">
        <v>5.0579999999999998</v>
      </c>
      <c r="F86" s="8">
        <f t="shared" si="0"/>
        <v>0.22599999999999998</v>
      </c>
      <c r="G86" s="34">
        <f t="shared" si="1"/>
        <v>0.19431479999999998</v>
      </c>
      <c r="H86" s="34">
        <f t="shared" si="2"/>
        <v>0.20717657645614104</v>
      </c>
      <c r="I86" s="34">
        <f t="shared" si="3"/>
        <v>0.40149137645614102</v>
      </c>
      <c r="K86" s="25"/>
      <c r="L86" s="7"/>
      <c r="M86" s="7"/>
      <c r="N86" s="7"/>
      <c r="O86" s="21"/>
      <c r="P86" s="21"/>
    </row>
    <row r="87" spans="1:16" s="1" customFormat="1" x14ac:dyDescent="0.25">
      <c r="A87" s="4">
        <v>62</v>
      </c>
      <c r="B87" s="16">
        <v>43441056</v>
      </c>
      <c r="C87" s="88">
        <v>100.5</v>
      </c>
      <c r="D87" s="8">
        <v>18.428999999999998</v>
      </c>
      <c r="E87" s="8">
        <v>19.579000000000001</v>
      </c>
      <c r="F87" s="8">
        <f t="shared" si="0"/>
        <v>1.1500000000000021</v>
      </c>
      <c r="G87" s="34">
        <f t="shared" si="1"/>
        <v>0.98877000000000181</v>
      </c>
      <c r="H87" s="34">
        <f t="shared" si="2"/>
        <v>0.39811177693770888</v>
      </c>
      <c r="I87" s="34">
        <f t="shared" si="3"/>
        <v>1.3868817769377106</v>
      </c>
      <c r="K87" s="25"/>
      <c r="L87" s="7"/>
      <c r="M87" s="7"/>
      <c r="N87" s="7"/>
      <c r="O87" s="21"/>
      <c r="P87" s="21"/>
    </row>
    <row r="88" spans="1:16" s="1" customFormat="1" x14ac:dyDescent="0.25">
      <c r="A88" s="4">
        <v>63</v>
      </c>
      <c r="B88" s="16">
        <v>43441064</v>
      </c>
      <c r="C88" s="88">
        <v>85.2</v>
      </c>
      <c r="D88" s="8">
        <v>4.556</v>
      </c>
      <c r="E88" s="8">
        <v>4.556</v>
      </c>
      <c r="F88" s="8">
        <f t="shared" si="0"/>
        <v>0</v>
      </c>
      <c r="G88" s="34">
        <f t="shared" si="1"/>
        <v>0</v>
      </c>
      <c r="H88" s="34">
        <f t="shared" si="2"/>
        <v>0.33750371537405771</v>
      </c>
      <c r="I88" s="34">
        <f t="shared" si="3"/>
        <v>0.33750371537405771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88">
        <v>52.7</v>
      </c>
      <c r="D89" s="8">
        <v>11.784000000000001</v>
      </c>
      <c r="E89" s="8">
        <v>12.458</v>
      </c>
      <c r="F89" s="8">
        <f t="shared" si="0"/>
        <v>0.67399999999999949</v>
      </c>
      <c r="G89" s="34">
        <f t="shared" si="1"/>
        <v>0.57950519999999961</v>
      </c>
      <c r="H89" s="34">
        <f t="shared" si="2"/>
        <v>0.2087611009414653</v>
      </c>
      <c r="I89" s="34">
        <f t="shared" si="3"/>
        <v>0.78826630094146488</v>
      </c>
      <c r="K89" s="25"/>
      <c r="L89" s="7"/>
      <c r="M89" s="7"/>
      <c r="N89" s="7"/>
      <c r="O89" s="21"/>
      <c r="P89" s="21"/>
    </row>
    <row r="90" spans="1:16" s="1" customFormat="1" x14ac:dyDescent="0.25">
      <c r="A90" s="4">
        <v>65</v>
      </c>
      <c r="B90" s="16">
        <v>43441055</v>
      </c>
      <c r="C90" s="88">
        <v>53.1</v>
      </c>
      <c r="D90" s="8">
        <v>8.8469999999999995</v>
      </c>
      <c r="E90" s="8">
        <v>9.7219999999999995</v>
      </c>
      <c r="F90" s="8">
        <f t="shared" ref="F90:F153" si="4">E90-D90</f>
        <v>0.875</v>
      </c>
      <c r="G90" s="34">
        <f t="shared" si="1"/>
        <v>0.75232500000000002</v>
      </c>
      <c r="H90" s="34">
        <f t="shared" si="2"/>
        <v>0.21034562542678947</v>
      </c>
      <c r="I90" s="34">
        <f t="shared" si="3"/>
        <v>0.96267062542678949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88">
        <v>101.1</v>
      </c>
      <c r="D91" s="8">
        <v>7.5579999999999998</v>
      </c>
      <c r="E91" s="8">
        <v>7.5579999999999998</v>
      </c>
      <c r="F91" s="8">
        <f t="shared" si="4"/>
        <v>0</v>
      </c>
      <c r="G91" s="34">
        <f t="shared" ref="G91:G105" si="5">F91*0.8598</f>
        <v>0</v>
      </c>
      <c r="H91" s="34">
        <f t="shared" ref="H91:H99" si="6">C91/5339.7*$H$10</f>
        <v>0.40048856366569524</v>
      </c>
      <c r="I91" s="34">
        <f t="shared" ref="I91:I154" si="7">G91+H91</f>
        <v>0.40048856366569524</v>
      </c>
      <c r="K91" s="25"/>
      <c r="L91" s="7"/>
      <c r="M91" s="7"/>
      <c r="N91" s="7"/>
      <c r="O91" s="21"/>
      <c r="P91" s="21"/>
    </row>
    <row r="92" spans="1:16" s="1" customFormat="1" x14ac:dyDescent="0.25">
      <c r="A92" s="4">
        <v>67</v>
      </c>
      <c r="B92" s="16">
        <v>43441067</v>
      </c>
      <c r="C92" s="88">
        <v>84.7</v>
      </c>
      <c r="D92" s="8">
        <v>9.7040000000000006</v>
      </c>
      <c r="E92" s="8">
        <v>9.7040000000000006</v>
      </c>
      <c r="F92" s="8">
        <f t="shared" si="4"/>
        <v>0</v>
      </c>
      <c r="G92" s="34">
        <f t="shared" si="5"/>
        <v>0</v>
      </c>
      <c r="H92" s="34">
        <f t="shared" si="6"/>
        <v>0.33552305976740243</v>
      </c>
      <c r="I92" s="34">
        <f t="shared" si="7"/>
        <v>0.33552305976740243</v>
      </c>
      <c r="K92" s="25"/>
      <c r="L92" s="7"/>
      <c r="M92" s="7"/>
      <c r="N92" s="7"/>
      <c r="O92" s="21"/>
      <c r="P92" s="21"/>
    </row>
    <row r="93" spans="1:16" s="1" customFormat="1" x14ac:dyDescent="0.25">
      <c r="A93" s="4">
        <v>68</v>
      </c>
      <c r="B93" s="16">
        <v>43441065</v>
      </c>
      <c r="C93" s="88">
        <v>52.7</v>
      </c>
      <c r="D93" s="8">
        <v>7.476</v>
      </c>
      <c r="E93" s="8">
        <v>8.6280000000000001</v>
      </c>
      <c r="F93" s="8">
        <f t="shared" si="4"/>
        <v>1.1520000000000001</v>
      </c>
      <c r="G93" s="34">
        <f t="shared" si="5"/>
        <v>0.99048960000000008</v>
      </c>
      <c r="H93" s="34">
        <f t="shared" si="6"/>
        <v>0.2087611009414653</v>
      </c>
      <c r="I93" s="34">
        <f t="shared" si="7"/>
        <v>1.1992507009414655</v>
      </c>
      <c r="J93" s="5"/>
      <c r="K93" s="25"/>
      <c r="L93" s="7"/>
      <c r="M93" s="7"/>
      <c r="N93" s="7"/>
      <c r="O93" s="21"/>
      <c r="P93" s="21"/>
    </row>
    <row r="94" spans="1:16" s="1" customFormat="1" x14ac:dyDescent="0.25">
      <c r="A94" s="4">
        <v>69</v>
      </c>
      <c r="B94" s="16">
        <v>43441060</v>
      </c>
      <c r="C94" s="88">
        <v>53.3</v>
      </c>
      <c r="D94" s="8">
        <v>8.7210000000000001</v>
      </c>
      <c r="E94" s="8">
        <v>9.4960000000000004</v>
      </c>
      <c r="F94" s="8">
        <f t="shared" si="4"/>
        <v>0.77500000000000036</v>
      </c>
      <c r="G94" s="34">
        <f t="shared" si="5"/>
        <v>0.6663450000000003</v>
      </c>
      <c r="H94" s="34">
        <f t="shared" si="6"/>
        <v>0.21113788766945157</v>
      </c>
      <c r="I94" s="34">
        <f t="shared" si="7"/>
        <v>0.87748288766945182</v>
      </c>
      <c r="K94" s="25"/>
      <c r="L94" s="7"/>
      <c r="M94" s="7"/>
      <c r="N94" s="7"/>
      <c r="O94" s="21"/>
      <c r="P94" s="21"/>
    </row>
    <row r="95" spans="1:16" s="1" customFormat="1" x14ac:dyDescent="0.25">
      <c r="A95" s="4">
        <v>70</v>
      </c>
      <c r="B95" s="16">
        <v>43441066</v>
      </c>
      <c r="C95" s="88">
        <v>101.3</v>
      </c>
      <c r="D95" s="8">
        <v>28.728000000000002</v>
      </c>
      <c r="E95" s="8">
        <v>30.323</v>
      </c>
      <c r="F95" s="8">
        <f t="shared" si="4"/>
        <v>1.5949999999999989</v>
      </c>
      <c r="G95" s="34">
        <f t="shared" si="5"/>
        <v>1.3713809999999991</v>
      </c>
      <c r="H95" s="34">
        <f t="shared" si="6"/>
        <v>0.40128082590835734</v>
      </c>
      <c r="I95" s="34">
        <f t="shared" si="7"/>
        <v>1.7726618259083564</v>
      </c>
      <c r="K95" s="25"/>
      <c r="L95" s="7"/>
      <c r="M95" s="7"/>
      <c r="N95" s="7"/>
      <c r="O95" s="21"/>
      <c r="P95" s="21"/>
    </row>
    <row r="96" spans="1:16" s="1" customFormat="1" x14ac:dyDescent="0.25">
      <c r="A96" s="4">
        <v>71</v>
      </c>
      <c r="B96" s="16">
        <v>43441350</v>
      </c>
      <c r="C96" s="88">
        <v>85.7</v>
      </c>
      <c r="D96" s="8">
        <v>28.3</v>
      </c>
      <c r="E96" s="8">
        <v>30.3</v>
      </c>
      <c r="F96" s="8">
        <f t="shared" si="4"/>
        <v>2</v>
      </c>
      <c r="G96" s="34">
        <f t="shared" si="5"/>
        <v>1.7196</v>
      </c>
      <c r="H96" s="34">
        <f t="shared" si="6"/>
        <v>0.33948437098071294</v>
      </c>
      <c r="I96" s="34">
        <f t="shared" si="7"/>
        <v>2.0590843709807132</v>
      </c>
      <c r="K96" s="25"/>
      <c r="L96" s="7"/>
      <c r="M96" s="7"/>
      <c r="N96" s="7"/>
      <c r="O96" s="21"/>
      <c r="P96" s="21"/>
    </row>
    <row r="97" spans="1:16" s="1" customFormat="1" x14ac:dyDescent="0.25">
      <c r="A97" s="4">
        <v>72</v>
      </c>
      <c r="B97" s="16">
        <v>43441353</v>
      </c>
      <c r="C97" s="88">
        <v>52.8</v>
      </c>
      <c r="D97" s="8">
        <v>6.351</v>
      </c>
      <c r="E97" s="8">
        <v>7.3490000000000002</v>
      </c>
      <c r="F97" s="8">
        <f t="shared" si="4"/>
        <v>0.99800000000000022</v>
      </c>
      <c r="G97" s="34">
        <f t="shared" si="5"/>
        <v>0.85808040000000019</v>
      </c>
      <c r="H97" s="34">
        <f t="shared" si="6"/>
        <v>0.20915723206279632</v>
      </c>
      <c r="I97" s="34">
        <f t="shared" si="7"/>
        <v>1.0672376320627965</v>
      </c>
      <c r="K97" s="25"/>
      <c r="L97" s="7"/>
      <c r="M97" s="7"/>
      <c r="N97" s="7"/>
      <c r="O97" s="21"/>
      <c r="P97" s="21"/>
    </row>
    <row r="98" spans="1:16" s="1" customFormat="1" x14ac:dyDescent="0.25">
      <c r="A98" s="4">
        <v>73</v>
      </c>
      <c r="B98" s="16">
        <v>43441062</v>
      </c>
      <c r="C98" s="88">
        <v>52.8</v>
      </c>
      <c r="D98" s="8">
        <v>6.0830000000000002</v>
      </c>
      <c r="E98" s="8">
        <v>6.258</v>
      </c>
      <c r="F98" s="8">
        <f t="shared" si="4"/>
        <v>0.17499999999999982</v>
      </c>
      <c r="G98" s="34">
        <f t="shared" si="5"/>
        <v>0.15046499999999985</v>
      </c>
      <c r="H98" s="34">
        <f t="shared" si="6"/>
        <v>0.20915723206279632</v>
      </c>
      <c r="I98" s="34">
        <f t="shared" si="7"/>
        <v>0.3596222320627962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89">
        <v>100.6</v>
      </c>
      <c r="D99" s="12">
        <v>17.363</v>
      </c>
      <c r="E99" s="12">
        <v>19.145</v>
      </c>
      <c r="F99" s="12">
        <f t="shared" si="4"/>
        <v>1.782</v>
      </c>
      <c r="G99" s="46">
        <f t="shared" si="5"/>
        <v>1.5321636000000001</v>
      </c>
      <c r="H99" s="46">
        <f t="shared" si="6"/>
        <v>0.39850790805903991</v>
      </c>
      <c r="I99" s="46">
        <f t="shared" si="7"/>
        <v>1.93067150805904</v>
      </c>
      <c r="K99" s="25"/>
      <c r="L99" s="14"/>
      <c r="M99" s="7"/>
      <c r="N99" s="7"/>
      <c r="O99" s="21"/>
      <c r="P99" s="21"/>
    </row>
    <row r="100" spans="1:16" s="1" customFormat="1" x14ac:dyDescent="0.25">
      <c r="A100" s="13">
        <v>75</v>
      </c>
      <c r="B100" s="19">
        <v>43441332</v>
      </c>
      <c r="C100" s="47">
        <v>85</v>
      </c>
      <c r="D100" s="9">
        <v>25.902999999999999</v>
      </c>
      <c r="E100" s="9">
        <v>28.001000000000001</v>
      </c>
      <c r="F100" s="9">
        <f t="shared" si="4"/>
        <v>2.0980000000000025</v>
      </c>
      <c r="G100" s="42">
        <f t="shared" si="5"/>
        <v>1.8038604000000023</v>
      </c>
      <c r="H100" s="42">
        <f t="shared" ref="H100:H155" si="8">C100/3919*$H$13</f>
        <v>0.5565208275070167</v>
      </c>
      <c r="I100" s="42">
        <f t="shared" si="7"/>
        <v>2.3603812275070188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4">
        <v>76</v>
      </c>
      <c r="B101" s="16">
        <v>43441335</v>
      </c>
      <c r="C101" s="88">
        <v>58.3</v>
      </c>
      <c r="D101" s="8">
        <v>12.904</v>
      </c>
      <c r="E101" s="8">
        <v>13.09</v>
      </c>
      <c r="F101" s="8">
        <f t="shared" si="4"/>
        <v>0.18599999999999994</v>
      </c>
      <c r="G101" s="34">
        <f t="shared" si="5"/>
        <v>0.15992279999999995</v>
      </c>
      <c r="H101" s="42">
        <f t="shared" si="8"/>
        <v>0.38170781463128323</v>
      </c>
      <c r="I101" s="34">
        <f t="shared" si="7"/>
        <v>0.54163061463128315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88">
        <v>58.5</v>
      </c>
      <c r="D102" s="8">
        <v>19.088000000000001</v>
      </c>
      <c r="E102" s="8">
        <v>20.966999999999999</v>
      </c>
      <c r="F102" s="8">
        <f t="shared" si="4"/>
        <v>1.8789999999999978</v>
      </c>
      <c r="G102" s="34">
        <f t="shared" si="5"/>
        <v>1.6155641999999981</v>
      </c>
      <c r="H102" s="42">
        <f t="shared" si="8"/>
        <v>0.38301727540188801</v>
      </c>
      <c r="I102" s="34">
        <f t="shared" si="7"/>
        <v>1.998581475401886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88">
        <v>76.599999999999994</v>
      </c>
      <c r="D103" s="8">
        <v>20.402999999999999</v>
      </c>
      <c r="E103" s="8">
        <v>21.574000000000002</v>
      </c>
      <c r="F103" s="8">
        <f t="shared" si="4"/>
        <v>1.1710000000000029</v>
      </c>
      <c r="G103" s="34">
        <f t="shared" si="5"/>
        <v>1.0068258000000025</v>
      </c>
      <c r="H103" s="42">
        <f t="shared" si="8"/>
        <v>0.50152347514161744</v>
      </c>
      <c r="I103" s="34">
        <f t="shared" si="7"/>
        <v>1.5083492751416201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4">
        <v>79</v>
      </c>
      <c r="B104" s="16">
        <v>43441336</v>
      </c>
      <c r="C104" s="88">
        <v>85.7</v>
      </c>
      <c r="D104" s="8">
        <v>7.3150000000000004</v>
      </c>
      <c r="E104" s="8">
        <v>8.516</v>
      </c>
      <c r="F104" s="8">
        <f t="shared" si="4"/>
        <v>1.2009999999999996</v>
      </c>
      <c r="G104" s="34">
        <f t="shared" si="5"/>
        <v>1.0326197999999998</v>
      </c>
      <c r="H104" s="42">
        <f t="shared" si="8"/>
        <v>0.56110394020413334</v>
      </c>
      <c r="I104" s="34">
        <f t="shared" si="7"/>
        <v>1.5937237402041331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4">
        <v>80</v>
      </c>
      <c r="B105" s="16">
        <v>43441339</v>
      </c>
      <c r="C105" s="88">
        <v>58.3</v>
      </c>
      <c r="D105" s="8">
        <v>17.338999999999999</v>
      </c>
      <c r="E105" s="8">
        <v>18.716999999999999</v>
      </c>
      <c r="F105" s="8">
        <f t="shared" si="4"/>
        <v>1.3780000000000001</v>
      </c>
      <c r="G105" s="34">
        <f t="shared" si="5"/>
        <v>1.1848044000000002</v>
      </c>
      <c r="H105" s="42">
        <f t="shared" si="8"/>
        <v>0.38170781463128323</v>
      </c>
      <c r="I105" s="34">
        <f t="shared" si="7"/>
        <v>1.5665122146312833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4">
        <v>81</v>
      </c>
      <c r="B106" s="16">
        <v>43441337</v>
      </c>
      <c r="C106" s="88">
        <v>58.4</v>
      </c>
      <c r="D106" s="8">
        <v>12.582000000000001</v>
      </c>
      <c r="E106" s="8">
        <v>13.323</v>
      </c>
      <c r="F106" s="8">
        <f t="shared" si="4"/>
        <v>0.74099999999999966</v>
      </c>
      <c r="G106" s="34">
        <f>F106*0.8598</f>
        <v>0.63711179999999967</v>
      </c>
      <c r="H106" s="42">
        <f t="shared" si="8"/>
        <v>0.38236254501658562</v>
      </c>
      <c r="I106" s="34">
        <f t="shared" si="7"/>
        <v>1.0194743450165853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4">
        <v>82</v>
      </c>
      <c r="B107" s="16">
        <v>43441334</v>
      </c>
      <c r="C107" s="88">
        <v>76.400000000000006</v>
      </c>
      <c r="D107" s="8">
        <v>6.9349999999999996</v>
      </c>
      <c r="E107" s="8">
        <v>7.1859999999999999</v>
      </c>
      <c r="F107" s="8">
        <f t="shared" si="4"/>
        <v>0.25100000000000033</v>
      </c>
      <c r="G107" s="34">
        <f t="shared" ref="G107:G135" si="9">F107*0.8598</f>
        <v>0.2158098000000003</v>
      </c>
      <c r="H107" s="42">
        <f t="shared" si="8"/>
        <v>0.50021401437101265</v>
      </c>
      <c r="I107" s="34">
        <f t="shared" si="7"/>
        <v>0.71602381437101292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4">
        <v>83</v>
      </c>
      <c r="B108" s="16">
        <v>43441340</v>
      </c>
      <c r="C108" s="88">
        <v>85.5</v>
      </c>
      <c r="D108" s="8">
        <v>18.806999999999999</v>
      </c>
      <c r="E108" s="8">
        <v>20.135000000000002</v>
      </c>
      <c r="F108" s="8">
        <f t="shared" si="4"/>
        <v>1.328000000000003</v>
      </c>
      <c r="G108" s="34">
        <f t="shared" si="9"/>
        <v>1.1418144000000026</v>
      </c>
      <c r="H108" s="42">
        <f t="shared" si="8"/>
        <v>0.55979447943352856</v>
      </c>
      <c r="I108" s="34">
        <f t="shared" si="7"/>
        <v>1.7016088794335311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4">
        <v>84</v>
      </c>
      <c r="B109" s="16">
        <v>43441326</v>
      </c>
      <c r="C109" s="88">
        <v>58.6</v>
      </c>
      <c r="D109" s="8">
        <v>5.9480000000000004</v>
      </c>
      <c r="E109" s="8">
        <v>5.9950000000000001</v>
      </c>
      <c r="F109" s="8">
        <f t="shared" si="4"/>
        <v>4.6999999999999709E-2</v>
      </c>
      <c r="G109" s="34">
        <f t="shared" si="9"/>
        <v>4.0410599999999748E-2</v>
      </c>
      <c r="H109" s="42">
        <f t="shared" si="8"/>
        <v>0.38367200578719035</v>
      </c>
      <c r="I109" s="34">
        <f t="shared" si="7"/>
        <v>0.42408260578719009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88">
        <v>59.6</v>
      </c>
      <c r="D110" s="8">
        <v>5.05</v>
      </c>
      <c r="E110" s="8">
        <v>6.2530000000000001</v>
      </c>
      <c r="F110" s="8">
        <f t="shared" si="4"/>
        <v>1.2030000000000003</v>
      </c>
      <c r="G110" s="34">
        <f t="shared" si="9"/>
        <v>1.0343394000000004</v>
      </c>
      <c r="H110" s="42">
        <f t="shared" si="8"/>
        <v>0.39021930964021412</v>
      </c>
      <c r="I110" s="34">
        <f t="shared" si="7"/>
        <v>1.4245587096402144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4">
        <v>86</v>
      </c>
      <c r="B111" s="16">
        <v>43441329</v>
      </c>
      <c r="C111" s="88">
        <v>76.5</v>
      </c>
      <c r="D111" s="8">
        <v>7.4379999999999997</v>
      </c>
      <c r="E111" s="8">
        <v>7.4379999999999997</v>
      </c>
      <c r="F111" s="8">
        <f t="shared" si="4"/>
        <v>0</v>
      </c>
      <c r="G111" s="34">
        <f t="shared" si="9"/>
        <v>0</v>
      </c>
      <c r="H111" s="42">
        <f t="shared" si="8"/>
        <v>0.50086874475631504</v>
      </c>
      <c r="I111" s="34">
        <f t="shared" si="7"/>
        <v>0.50086874475631504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4">
        <v>87</v>
      </c>
      <c r="B112" s="16">
        <v>43441330</v>
      </c>
      <c r="C112" s="88">
        <v>85.1</v>
      </c>
      <c r="D112" s="8">
        <v>17.803999999999998</v>
      </c>
      <c r="E112" s="8">
        <v>19.395</v>
      </c>
      <c r="F112" s="8">
        <f t="shared" si="4"/>
        <v>1.5910000000000011</v>
      </c>
      <c r="G112" s="34">
        <f t="shared" si="9"/>
        <v>1.367941800000001</v>
      </c>
      <c r="H112" s="42">
        <f t="shared" si="8"/>
        <v>0.5571755578923191</v>
      </c>
      <c r="I112" s="34">
        <f t="shared" si="7"/>
        <v>1.92511735789232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4">
        <v>88</v>
      </c>
      <c r="B113" s="16">
        <v>43441327</v>
      </c>
      <c r="C113" s="88">
        <v>58.4</v>
      </c>
      <c r="D113" s="8">
        <v>12.432</v>
      </c>
      <c r="E113" s="8">
        <v>13.301</v>
      </c>
      <c r="F113" s="8">
        <f t="shared" si="4"/>
        <v>0.86899999999999977</v>
      </c>
      <c r="G113" s="34">
        <f t="shared" si="9"/>
        <v>0.74716619999999978</v>
      </c>
      <c r="H113" s="42">
        <f t="shared" si="8"/>
        <v>0.38236254501658562</v>
      </c>
      <c r="I113" s="34">
        <f t="shared" si="7"/>
        <v>1.1295287450165854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4">
        <v>89</v>
      </c>
      <c r="B114" s="16">
        <v>43441324</v>
      </c>
      <c r="C114" s="88">
        <v>58.7</v>
      </c>
      <c r="D114" s="8">
        <v>9.4719999999999995</v>
      </c>
      <c r="E114" s="8">
        <v>10.096</v>
      </c>
      <c r="F114" s="8">
        <f t="shared" si="4"/>
        <v>0.62400000000000055</v>
      </c>
      <c r="G114" s="34">
        <f t="shared" si="9"/>
        <v>0.53651520000000053</v>
      </c>
      <c r="H114" s="42">
        <f t="shared" si="8"/>
        <v>0.3843267361724928</v>
      </c>
      <c r="I114" s="34">
        <f t="shared" si="7"/>
        <v>0.92084193617249332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4">
        <v>90</v>
      </c>
      <c r="B115" s="16">
        <v>43441325</v>
      </c>
      <c r="C115" s="88">
        <v>77.7</v>
      </c>
      <c r="D115" s="8">
        <v>14.999000000000001</v>
      </c>
      <c r="E115" s="8">
        <v>15.833</v>
      </c>
      <c r="F115" s="8">
        <f t="shared" si="4"/>
        <v>0.83399999999999963</v>
      </c>
      <c r="G115" s="34">
        <f t="shared" si="9"/>
        <v>0.71707319999999974</v>
      </c>
      <c r="H115" s="42">
        <f t="shared" si="8"/>
        <v>0.50872550937994365</v>
      </c>
      <c r="I115" s="34">
        <f t="shared" si="7"/>
        <v>1.2257987093799434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88">
        <v>85.3</v>
      </c>
      <c r="D116" s="8">
        <v>13.86</v>
      </c>
      <c r="E116" s="8">
        <v>13.891</v>
      </c>
      <c r="F116" s="8">
        <f t="shared" si="4"/>
        <v>3.1000000000000583E-2</v>
      </c>
      <c r="G116" s="34">
        <f t="shared" si="9"/>
        <v>2.6653800000000501E-2</v>
      </c>
      <c r="H116" s="42">
        <f t="shared" si="8"/>
        <v>0.55848501866292388</v>
      </c>
      <c r="I116" s="34">
        <f t="shared" si="7"/>
        <v>0.58513881866292439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4">
        <v>92</v>
      </c>
      <c r="B117" s="16">
        <v>43441331</v>
      </c>
      <c r="C117" s="88">
        <v>58.5</v>
      </c>
      <c r="D117" s="8">
        <v>15.242000000000001</v>
      </c>
      <c r="E117" s="8">
        <v>16.762</v>
      </c>
      <c r="F117" s="8">
        <f t="shared" si="4"/>
        <v>1.5199999999999996</v>
      </c>
      <c r="G117" s="34">
        <f t="shared" si="9"/>
        <v>1.3068959999999996</v>
      </c>
      <c r="H117" s="42">
        <f t="shared" si="8"/>
        <v>0.38301727540188801</v>
      </c>
      <c r="I117" s="34">
        <f t="shared" si="7"/>
        <v>1.6899132754018877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88">
        <v>59.3</v>
      </c>
      <c r="D118" s="8">
        <v>6.6289999999999996</v>
      </c>
      <c r="E118" s="8">
        <v>7.7110000000000003</v>
      </c>
      <c r="F118" s="8">
        <f t="shared" si="4"/>
        <v>1.0820000000000007</v>
      </c>
      <c r="G118" s="34">
        <f t="shared" si="9"/>
        <v>0.93030360000000067</v>
      </c>
      <c r="H118" s="42">
        <f t="shared" si="8"/>
        <v>0.38825511848430694</v>
      </c>
      <c r="I118" s="34">
        <f t="shared" si="7"/>
        <v>1.3185587184843075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4">
        <v>94</v>
      </c>
      <c r="B119" s="16">
        <v>34242158</v>
      </c>
      <c r="C119" s="88">
        <v>76.8</v>
      </c>
      <c r="D119" s="8">
        <v>13.329000000000001</v>
      </c>
      <c r="E119" s="8">
        <v>14.182</v>
      </c>
      <c r="F119" s="8">
        <f t="shared" si="4"/>
        <v>0.85299999999999976</v>
      </c>
      <c r="G119" s="34">
        <f t="shared" si="9"/>
        <v>0.73340939999999977</v>
      </c>
      <c r="H119" s="42">
        <f t="shared" si="8"/>
        <v>0.50283293591222222</v>
      </c>
      <c r="I119" s="34">
        <f t="shared" si="7"/>
        <v>1.2362423359122219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4">
        <v>95</v>
      </c>
      <c r="B120" s="16">
        <v>34242124</v>
      </c>
      <c r="C120" s="88">
        <v>85.2</v>
      </c>
      <c r="D120" s="8">
        <v>11.313000000000001</v>
      </c>
      <c r="E120" s="8">
        <v>13.021000000000001</v>
      </c>
      <c r="F120" s="8">
        <f t="shared" si="4"/>
        <v>1.7080000000000002</v>
      </c>
      <c r="G120" s="34">
        <f t="shared" si="9"/>
        <v>1.4685384000000001</v>
      </c>
      <c r="H120" s="42">
        <f t="shared" si="8"/>
        <v>0.55783028827762149</v>
      </c>
      <c r="I120" s="34">
        <f t="shared" si="7"/>
        <v>2.0263686882776217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88">
        <v>58.1</v>
      </c>
      <c r="D121" s="8">
        <v>8.4990000000000006</v>
      </c>
      <c r="E121" s="8">
        <v>8.4990000000000006</v>
      </c>
      <c r="F121" s="8">
        <f t="shared" si="4"/>
        <v>0</v>
      </c>
      <c r="G121" s="34">
        <f t="shared" si="9"/>
        <v>0</v>
      </c>
      <c r="H121" s="42">
        <f t="shared" si="8"/>
        <v>0.3803983538606785</v>
      </c>
      <c r="I121" s="34">
        <f t="shared" si="7"/>
        <v>0.3803983538606785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92">
        <v>57.5</v>
      </c>
      <c r="D122" s="8">
        <v>12.707000000000001</v>
      </c>
      <c r="E122" s="8">
        <v>14.340999999999999</v>
      </c>
      <c r="F122" s="8">
        <f t="shared" si="4"/>
        <v>1.6339999999999986</v>
      </c>
      <c r="G122" s="34">
        <f t="shared" si="9"/>
        <v>1.4049131999999989</v>
      </c>
      <c r="H122" s="42">
        <f t="shared" si="8"/>
        <v>0.3764699715488643</v>
      </c>
      <c r="I122" s="34">
        <f t="shared" si="7"/>
        <v>1.7813831715488631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4">
        <v>98</v>
      </c>
      <c r="B123" s="16">
        <v>34242159</v>
      </c>
      <c r="C123" s="92">
        <v>77</v>
      </c>
      <c r="D123" s="8">
        <v>13.115</v>
      </c>
      <c r="E123" s="8">
        <f>13.115+0.875</f>
        <v>13.99</v>
      </c>
      <c r="F123" s="8">
        <f t="shared" si="4"/>
        <v>0.875</v>
      </c>
      <c r="G123" s="34">
        <f t="shared" si="9"/>
        <v>0.75232500000000002</v>
      </c>
      <c r="H123" s="42">
        <f t="shared" si="8"/>
        <v>0.5041423966828269</v>
      </c>
      <c r="I123" s="34">
        <f t="shared" si="7"/>
        <v>1.2564673966828268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92">
        <v>85.4</v>
      </c>
      <c r="D124" s="8">
        <v>13.382999999999999</v>
      </c>
      <c r="E124" s="8">
        <v>13.382999999999999</v>
      </c>
      <c r="F124" s="8">
        <f t="shared" si="4"/>
        <v>0</v>
      </c>
      <c r="G124" s="34">
        <f t="shared" si="9"/>
        <v>0</v>
      </c>
      <c r="H124" s="42">
        <f t="shared" si="8"/>
        <v>0.55913974904822628</v>
      </c>
      <c r="I124" s="34">
        <f t="shared" si="7"/>
        <v>0.55913974904822628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92">
        <v>58.2</v>
      </c>
      <c r="D125" s="8">
        <v>4.181</v>
      </c>
      <c r="E125" s="8">
        <v>5.6619999999999999</v>
      </c>
      <c r="F125" s="8">
        <f t="shared" si="4"/>
        <v>1.4809999999999999</v>
      </c>
      <c r="G125" s="34">
        <f t="shared" si="9"/>
        <v>1.2733637999999998</v>
      </c>
      <c r="H125" s="42">
        <f t="shared" si="8"/>
        <v>0.38105308424598089</v>
      </c>
      <c r="I125" s="34">
        <f t="shared" si="7"/>
        <v>1.6544168842459808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92">
        <v>59</v>
      </c>
      <c r="D126" s="8">
        <v>11.368</v>
      </c>
      <c r="E126" s="8">
        <v>11.958</v>
      </c>
      <c r="F126" s="8">
        <f t="shared" si="4"/>
        <v>0.58999999999999986</v>
      </c>
      <c r="G126" s="34">
        <f t="shared" si="9"/>
        <v>0.5072819999999999</v>
      </c>
      <c r="H126" s="42">
        <f t="shared" si="8"/>
        <v>0.38629092732839987</v>
      </c>
      <c r="I126" s="34">
        <f t="shared" si="7"/>
        <v>0.89357292732839977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4">
        <v>102</v>
      </c>
      <c r="B127" s="16">
        <v>34242123</v>
      </c>
      <c r="C127" s="92">
        <v>77.599999999999994</v>
      </c>
      <c r="D127" s="8">
        <v>10.375</v>
      </c>
      <c r="E127" s="8">
        <v>10.843999999999999</v>
      </c>
      <c r="F127" s="8">
        <f t="shared" si="4"/>
        <v>0.46899999999999942</v>
      </c>
      <c r="G127" s="34">
        <f t="shared" si="9"/>
        <v>0.4032461999999995</v>
      </c>
      <c r="H127" s="42">
        <f t="shared" si="8"/>
        <v>0.50807077899464115</v>
      </c>
      <c r="I127" s="34">
        <f t="shared" si="7"/>
        <v>0.9113169789946407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1" customFormat="1" x14ac:dyDescent="0.25">
      <c r="A128" s="4">
        <v>103</v>
      </c>
      <c r="B128" s="16">
        <v>34242126</v>
      </c>
      <c r="C128" s="92">
        <v>85.4</v>
      </c>
      <c r="D128" s="8">
        <f>21.618+1.281</f>
        <v>22.898999999999997</v>
      </c>
      <c r="E128" s="8">
        <f>D128+(C128*0.015*12/7)</f>
        <v>25.094999999999999</v>
      </c>
      <c r="F128" s="8">
        <f t="shared" si="4"/>
        <v>2.1960000000000015</v>
      </c>
      <c r="G128" s="34">
        <f t="shared" si="9"/>
        <v>1.8881208000000014</v>
      </c>
      <c r="H128" s="42">
        <f t="shared" si="8"/>
        <v>0.55913974904822628</v>
      </c>
      <c r="I128" s="34">
        <f t="shared" si="7"/>
        <v>2.4472605490482278</v>
      </c>
      <c r="J128" s="5"/>
      <c r="K128" s="25"/>
      <c r="L128" s="7"/>
      <c r="M128" s="7"/>
      <c r="N128" s="7"/>
      <c r="O128" s="5"/>
      <c r="P128" s="5"/>
      <c r="Q128" s="5"/>
      <c r="R128" s="5"/>
      <c r="S128" s="5"/>
      <c r="T128" s="5"/>
      <c r="U128" s="5"/>
      <c r="V128" s="5"/>
      <c r="W128" s="5"/>
      <c r="X128" s="21"/>
      <c r="Y128" s="21"/>
    </row>
    <row r="129" spans="1:25" s="1" customFormat="1" x14ac:dyDescent="0.25">
      <c r="A129" s="4">
        <v>104</v>
      </c>
      <c r="B129" s="18">
        <v>34242116</v>
      </c>
      <c r="C129" s="102">
        <v>58.8</v>
      </c>
      <c r="D129" s="8">
        <f>20.876+0.882</f>
        <v>21.758000000000003</v>
      </c>
      <c r="E129" s="8">
        <f>D129+(C129*0.015*12/7)</f>
        <v>23.270000000000003</v>
      </c>
      <c r="F129" s="8">
        <f t="shared" si="4"/>
        <v>1.5120000000000005</v>
      </c>
      <c r="G129" s="34">
        <f t="shared" si="9"/>
        <v>1.3000176000000003</v>
      </c>
      <c r="H129" s="42">
        <f t="shared" si="8"/>
        <v>0.38498146655779508</v>
      </c>
      <c r="I129" s="34">
        <f t="shared" si="7"/>
        <v>1.6849990665577954</v>
      </c>
      <c r="K129" s="25"/>
      <c r="L129" s="7"/>
      <c r="M129" s="7"/>
      <c r="N129" s="7"/>
      <c r="O129" s="5"/>
      <c r="P129" s="5"/>
      <c r="Q129" s="5"/>
      <c r="R129" s="5"/>
      <c r="S129" s="5"/>
      <c r="T129" s="5"/>
      <c r="U129" s="5"/>
      <c r="V129" s="5"/>
      <c r="W129" s="5"/>
      <c r="X129" s="21"/>
      <c r="Y129" s="21"/>
    </row>
    <row r="130" spans="1:25" s="1" customFormat="1" x14ac:dyDescent="0.25">
      <c r="A130" s="4">
        <v>105</v>
      </c>
      <c r="B130" s="16">
        <v>34242113</v>
      </c>
      <c r="C130" s="92">
        <v>59.2</v>
      </c>
      <c r="D130" s="8">
        <v>13.206</v>
      </c>
      <c r="E130" s="8">
        <v>13.845000000000001</v>
      </c>
      <c r="F130" s="8">
        <f t="shared" si="4"/>
        <v>0.63900000000000112</v>
      </c>
      <c r="G130" s="34">
        <f t="shared" si="9"/>
        <v>0.54941220000000102</v>
      </c>
      <c r="H130" s="42">
        <f t="shared" si="8"/>
        <v>0.38760038809900466</v>
      </c>
      <c r="I130" s="34">
        <f t="shared" si="7"/>
        <v>0.93701258809900567</v>
      </c>
      <c r="J130" s="5"/>
      <c r="K130" s="25"/>
      <c r="L130" s="7"/>
      <c r="M130" s="7"/>
      <c r="N130" s="7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92">
        <v>76.8</v>
      </c>
      <c r="D131" s="8">
        <v>15.016999999999999</v>
      </c>
      <c r="E131" s="8">
        <f>15.017+1.5</f>
        <v>16.516999999999999</v>
      </c>
      <c r="F131" s="8">
        <f t="shared" si="4"/>
        <v>1.5</v>
      </c>
      <c r="G131" s="34">
        <f t="shared" si="9"/>
        <v>1.2897000000000001</v>
      </c>
      <c r="H131" s="42">
        <f t="shared" si="8"/>
        <v>0.50283293591222222</v>
      </c>
      <c r="I131" s="34">
        <f t="shared" si="7"/>
        <v>1.7925329359122224</v>
      </c>
      <c r="J131" s="80"/>
      <c r="K131" s="25"/>
      <c r="L131" s="7"/>
      <c r="M131" s="7"/>
      <c r="N131" s="7"/>
      <c r="O131" s="5"/>
      <c r="P131" s="5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92">
        <v>85.1</v>
      </c>
      <c r="D132" s="8">
        <v>11.975</v>
      </c>
      <c r="E132" s="8">
        <v>13.702</v>
      </c>
      <c r="F132" s="8">
        <f t="shared" si="4"/>
        <v>1.7270000000000003</v>
      </c>
      <c r="G132" s="34">
        <f t="shared" si="9"/>
        <v>1.4848746000000004</v>
      </c>
      <c r="H132" s="42">
        <f t="shared" si="8"/>
        <v>0.5571755578923191</v>
      </c>
      <c r="I132" s="34">
        <f t="shared" si="7"/>
        <v>2.0420501578923194</v>
      </c>
      <c r="K132" s="25"/>
      <c r="L132" s="7"/>
      <c r="M132" s="7"/>
      <c r="N132" s="7"/>
      <c r="X132" s="21"/>
      <c r="Y132" s="21"/>
    </row>
    <row r="133" spans="1:25" s="1" customFormat="1" x14ac:dyDescent="0.25">
      <c r="A133" s="4">
        <v>108</v>
      </c>
      <c r="B133" s="16">
        <v>34242115</v>
      </c>
      <c r="C133" s="92">
        <v>58.5</v>
      </c>
      <c r="D133" s="8">
        <v>9.8040000000000003</v>
      </c>
      <c r="E133" s="8">
        <v>10.473000000000001</v>
      </c>
      <c r="F133" s="8">
        <f t="shared" si="4"/>
        <v>0.66900000000000048</v>
      </c>
      <c r="G133" s="34">
        <f t="shared" si="9"/>
        <v>0.57520620000000044</v>
      </c>
      <c r="H133" s="42">
        <f t="shared" si="8"/>
        <v>0.38301727540188801</v>
      </c>
      <c r="I133" s="34">
        <f t="shared" si="7"/>
        <v>0.95822347540188846</v>
      </c>
      <c r="J133" s="80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92">
        <v>59.1</v>
      </c>
      <c r="D134" s="8">
        <v>14.769</v>
      </c>
      <c r="E134" s="8">
        <v>16.295000000000002</v>
      </c>
      <c r="F134" s="8">
        <f t="shared" si="4"/>
        <v>1.5260000000000016</v>
      </c>
      <c r="G134" s="34">
        <f t="shared" si="9"/>
        <v>1.3120548000000014</v>
      </c>
      <c r="H134" s="42">
        <f t="shared" si="8"/>
        <v>0.38694565771370226</v>
      </c>
      <c r="I134" s="34">
        <f t="shared" si="7"/>
        <v>1.6990004577137037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88">
        <v>77.099999999999994</v>
      </c>
      <c r="D135" s="8">
        <v>8.0419999999999998</v>
      </c>
      <c r="E135" s="8">
        <v>8.6080000000000005</v>
      </c>
      <c r="F135" s="8">
        <f t="shared" si="4"/>
        <v>0.56600000000000072</v>
      </c>
      <c r="G135" s="34">
        <f t="shared" si="9"/>
        <v>0.4866468000000006</v>
      </c>
      <c r="H135" s="42">
        <f t="shared" si="8"/>
        <v>0.50479712706812929</v>
      </c>
      <c r="I135" s="34">
        <f t="shared" si="7"/>
        <v>0.99144392706812989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4">
        <v>111</v>
      </c>
      <c r="B136" s="16">
        <v>34242114</v>
      </c>
      <c r="C136" s="88">
        <v>85.1</v>
      </c>
      <c r="D136" s="8">
        <v>21.091000000000001</v>
      </c>
      <c r="E136" s="8">
        <v>21.663</v>
      </c>
      <c r="F136" s="8">
        <f t="shared" si="4"/>
        <v>0.57199999999999918</v>
      </c>
      <c r="G136" s="34">
        <f>F136*0.8598</f>
        <v>0.49180559999999929</v>
      </c>
      <c r="H136" s="42">
        <f t="shared" si="8"/>
        <v>0.5571755578923191</v>
      </c>
      <c r="I136" s="34">
        <f t="shared" si="7"/>
        <v>1.0489811578923183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4">
        <v>112</v>
      </c>
      <c r="B137" s="16">
        <v>34242117</v>
      </c>
      <c r="C137" s="88">
        <v>57.5</v>
      </c>
      <c r="D137" s="8">
        <v>4.8570000000000002</v>
      </c>
      <c r="E137" s="8">
        <v>5.0170000000000003</v>
      </c>
      <c r="F137" s="8">
        <f t="shared" si="4"/>
        <v>0.16000000000000014</v>
      </c>
      <c r="G137" s="34">
        <f t="shared" ref="G137:G165" si="10">F137*0.8598</f>
        <v>0.13756800000000013</v>
      </c>
      <c r="H137" s="42">
        <f t="shared" si="8"/>
        <v>0.3764699715488643</v>
      </c>
      <c r="I137" s="34">
        <f t="shared" si="7"/>
        <v>0.51403797154886444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4">
        <v>113</v>
      </c>
      <c r="B138" s="16">
        <v>34242125</v>
      </c>
      <c r="C138" s="88">
        <v>58.9</v>
      </c>
      <c r="D138" s="8">
        <v>12.579000000000001</v>
      </c>
      <c r="E138" s="8">
        <v>12.579000000000001</v>
      </c>
      <c r="F138" s="8">
        <f t="shared" si="4"/>
        <v>0</v>
      </c>
      <c r="G138" s="34">
        <f t="shared" si="10"/>
        <v>0</v>
      </c>
      <c r="H138" s="42">
        <f t="shared" si="8"/>
        <v>0.38563619694309748</v>
      </c>
      <c r="I138" s="34">
        <f t="shared" si="7"/>
        <v>0.38563619694309748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88">
        <v>77.099999999999994</v>
      </c>
      <c r="D139" s="8">
        <v>6.423</v>
      </c>
      <c r="E139" s="8">
        <v>6.423</v>
      </c>
      <c r="F139" s="8">
        <f t="shared" si="4"/>
        <v>0</v>
      </c>
      <c r="G139" s="34">
        <f t="shared" si="10"/>
        <v>0</v>
      </c>
      <c r="H139" s="42">
        <f t="shared" si="8"/>
        <v>0.50479712706812929</v>
      </c>
      <c r="I139" s="34">
        <f t="shared" si="7"/>
        <v>0.50479712706812929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88">
        <v>85.3</v>
      </c>
      <c r="D140" s="8">
        <v>10.282</v>
      </c>
      <c r="E140" s="8">
        <v>12.204000000000001</v>
      </c>
      <c r="F140" s="8">
        <f t="shared" si="4"/>
        <v>1.9220000000000006</v>
      </c>
      <c r="G140" s="34">
        <f t="shared" si="10"/>
        <v>1.6525356000000004</v>
      </c>
      <c r="H140" s="42">
        <f t="shared" si="8"/>
        <v>0.55848501866292388</v>
      </c>
      <c r="I140" s="34">
        <f t="shared" si="7"/>
        <v>2.2110206186629244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4">
        <v>116</v>
      </c>
      <c r="B141" s="16">
        <v>34242157</v>
      </c>
      <c r="C141" s="88">
        <v>59.6</v>
      </c>
      <c r="D141" s="8">
        <v>9.6739999999999995</v>
      </c>
      <c r="E141" s="8">
        <v>10.611000000000001</v>
      </c>
      <c r="F141" s="8">
        <f t="shared" si="4"/>
        <v>0.93700000000000117</v>
      </c>
      <c r="G141" s="34">
        <f t="shared" si="10"/>
        <v>0.80563260000000103</v>
      </c>
      <c r="H141" s="42">
        <f t="shared" si="8"/>
        <v>0.39021930964021412</v>
      </c>
      <c r="I141" s="34">
        <f t="shared" si="7"/>
        <v>1.1958519096402151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4">
        <v>117</v>
      </c>
      <c r="B142" s="16">
        <v>41341239</v>
      </c>
      <c r="C142" s="88">
        <v>59</v>
      </c>
      <c r="D142" s="8">
        <v>5.4210000000000003</v>
      </c>
      <c r="E142" s="8">
        <v>6.04</v>
      </c>
      <c r="F142" s="8">
        <f t="shared" si="4"/>
        <v>0.61899999999999977</v>
      </c>
      <c r="G142" s="34">
        <f t="shared" si="10"/>
        <v>0.53221619999999981</v>
      </c>
      <c r="H142" s="42">
        <f t="shared" si="8"/>
        <v>0.38629092732839987</v>
      </c>
      <c r="I142" s="34">
        <f t="shared" si="7"/>
        <v>0.91850712732839968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4">
        <v>118</v>
      </c>
      <c r="B143" s="16">
        <v>34242156</v>
      </c>
      <c r="C143" s="88">
        <v>78</v>
      </c>
      <c r="D143" s="8">
        <v>7.9340000000000002</v>
      </c>
      <c r="E143" s="8">
        <v>7.9340000000000002</v>
      </c>
      <c r="F143" s="8">
        <f t="shared" si="4"/>
        <v>0</v>
      </c>
      <c r="G143" s="34">
        <f t="shared" si="10"/>
        <v>0</v>
      </c>
      <c r="H143" s="42">
        <f t="shared" si="8"/>
        <v>0.51068970053585061</v>
      </c>
      <c r="I143" s="34">
        <f t="shared" si="7"/>
        <v>0.51068970053585061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4">
        <v>119</v>
      </c>
      <c r="B144" s="16">
        <v>34242162</v>
      </c>
      <c r="C144" s="88">
        <v>85.5</v>
      </c>
      <c r="D144" s="8">
        <v>16.170999999999999</v>
      </c>
      <c r="E144" s="8">
        <v>17.216999999999999</v>
      </c>
      <c r="F144" s="8">
        <f t="shared" si="4"/>
        <v>1.0459999999999994</v>
      </c>
      <c r="G144" s="34">
        <f t="shared" si="10"/>
        <v>0.89935079999999945</v>
      </c>
      <c r="H144" s="42">
        <f t="shared" si="8"/>
        <v>0.55979447943352856</v>
      </c>
      <c r="I144" s="34">
        <f t="shared" si="7"/>
        <v>1.459145279433528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88">
        <v>58.9</v>
      </c>
      <c r="D145" s="8">
        <v>11.45</v>
      </c>
      <c r="E145" s="8">
        <v>12.397</v>
      </c>
      <c r="F145" s="8">
        <f t="shared" si="4"/>
        <v>0.94700000000000095</v>
      </c>
      <c r="G145" s="34">
        <f t="shared" si="10"/>
        <v>0.8142306000000008</v>
      </c>
      <c r="H145" s="42">
        <f t="shared" si="8"/>
        <v>0.38563619694309748</v>
      </c>
      <c r="I145" s="34">
        <f t="shared" si="7"/>
        <v>1.1998667969430983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4">
        <v>121</v>
      </c>
      <c r="B146" s="16">
        <v>34242161</v>
      </c>
      <c r="C146" s="88">
        <v>59.2</v>
      </c>
      <c r="D146" s="8">
        <v>13.943</v>
      </c>
      <c r="E146" s="8">
        <v>14.481</v>
      </c>
      <c r="F146" s="8">
        <f t="shared" si="4"/>
        <v>0.53800000000000026</v>
      </c>
      <c r="G146" s="34">
        <f t="shared" si="10"/>
        <v>0.46257240000000022</v>
      </c>
      <c r="H146" s="42">
        <f t="shared" si="8"/>
        <v>0.38760038809900466</v>
      </c>
      <c r="I146" s="34">
        <f t="shared" si="7"/>
        <v>0.85017278809900487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4">
        <v>122</v>
      </c>
      <c r="B147" s="16">
        <v>34242151</v>
      </c>
      <c r="C147" s="92">
        <v>78.099999999999994</v>
      </c>
      <c r="D147" s="8">
        <v>5.859</v>
      </c>
      <c r="E147" s="8">
        <v>5.859</v>
      </c>
      <c r="F147" s="8">
        <f t="shared" si="4"/>
        <v>0</v>
      </c>
      <c r="G147" s="34">
        <f t="shared" si="10"/>
        <v>0</v>
      </c>
      <c r="H147" s="42">
        <f t="shared" si="8"/>
        <v>0.511344430921153</v>
      </c>
      <c r="I147" s="34">
        <f t="shared" si="7"/>
        <v>0.511344430921153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92">
        <v>85.2</v>
      </c>
      <c r="D148" s="8">
        <v>7.8559999999999999</v>
      </c>
      <c r="E148" s="8">
        <v>8.3529999999999998</v>
      </c>
      <c r="F148" s="8">
        <f>E148-D148</f>
        <v>0.49699999999999989</v>
      </c>
      <c r="G148" s="34">
        <f t="shared" si="10"/>
        <v>0.42732059999999988</v>
      </c>
      <c r="H148" s="42">
        <f t="shared" si="8"/>
        <v>0.55783028827762149</v>
      </c>
      <c r="I148" s="34">
        <f t="shared" si="7"/>
        <v>0.98515088827762143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4">
        <v>124</v>
      </c>
      <c r="B149" s="16">
        <v>34242163</v>
      </c>
      <c r="C149" s="92">
        <v>59.3</v>
      </c>
      <c r="D149" s="8">
        <v>14.057</v>
      </c>
      <c r="E149" s="8">
        <v>15.574999999999999</v>
      </c>
      <c r="F149" s="8">
        <f>E149-D149</f>
        <v>1.5179999999999989</v>
      </c>
      <c r="G149" s="34">
        <f t="shared" si="10"/>
        <v>1.305176399999999</v>
      </c>
      <c r="H149" s="42">
        <f t="shared" si="8"/>
        <v>0.38825511848430694</v>
      </c>
      <c r="I149" s="34">
        <f t="shared" si="7"/>
        <v>1.6934315184843061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4">
        <v>125</v>
      </c>
      <c r="B150" s="16">
        <v>34242153</v>
      </c>
      <c r="C150" s="92">
        <v>59.2</v>
      </c>
      <c r="D150" s="8">
        <v>13.428000000000001</v>
      </c>
      <c r="E150" s="8">
        <v>14.438000000000001</v>
      </c>
      <c r="F150" s="8">
        <f>E150-D150</f>
        <v>1.0099999999999998</v>
      </c>
      <c r="G150" s="34">
        <f t="shared" si="10"/>
        <v>0.86839799999999978</v>
      </c>
      <c r="H150" s="42">
        <f t="shared" si="8"/>
        <v>0.38760038809900466</v>
      </c>
      <c r="I150" s="34">
        <f t="shared" si="7"/>
        <v>1.2559983880990044</v>
      </c>
      <c r="K150" s="25"/>
      <c r="L150" s="7"/>
      <c r="M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4">
        <v>126</v>
      </c>
      <c r="B151" s="16">
        <v>20140213</v>
      </c>
      <c r="C151" s="92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34">
        <f t="shared" si="10"/>
        <v>0</v>
      </c>
      <c r="H151" s="42">
        <f t="shared" si="8"/>
        <v>0.50807077899464115</v>
      </c>
      <c r="I151" s="34">
        <f t="shared" si="7"/>
        <v>0.50807077899464115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92">
        <v>85.2</v>
      </c>
      <c r="D152" s="8">
        <v>27.369</v>
      </c>
      <c r="E152" s="8">
        <v>29.908000000000001</v>
      </c>
      <c r="F152" s="8">
        <f t="shared" si="4"/>
        <v>2.5390000000000015</v>
      </c>
      <c r="G152" s="34">
        <f t="shared" si="10"/>
        <v>2.1830322000000013</v>
      </c>
      <c r="H152" s="42">
        <f t="shared" si="8"/>
        <v>0.55783028827762149</v>
      </c>
      <c r="I152" s="34">
        <f t="shared" si="7"/>
        <v>2.7408624882776227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92">
        <v>58.9</v>
      </c>
      <c r="D153" s="8">
        <v>9.9770000000000003</v>
      </c>
      <c r="E153" s="8">
        <v>11.207000000000001</v>
      </c>
      <c r="F153" s="8">
        <f t="shared" si="4"/>
        <v>1.2300000000000004</v>
      </c>
      <c r="G153" s="34">
        <f t="shared" si="10"/>
        <v>1.0575540000000003</v>
      </c>
      <c r="H153" s="42">
        <f t="shared" si="8"/>
        <v>0.38563619694309748</v>
      </c>
      <c r="I153" s="34">
        <f t="shared" si="7"/>
        <v>1.4431901969430978</v>
      </c>
      <c r="K153" s="25"/>
      <c r="L153" s="7"/>
      <c r="M153" s="7"/>
      <c r="N153" s="7"/>
      <c r="X153" s="21"/>
      <c r="Y153" s="21"/>
    </row>
    <row r="154" spans="1:25" s="1" customFormat="1" x14ac:dyDescent="0.25">
      <c r="A154" s="4">
        <v>129</v>
      </c>
      <c r="B154" s="16">
        <v>34242155</v>
      </c>
      <c r="C154" s="88">
        <v>58.6</v>
      </c>
      <c r="D154" s="8">
        <v>9.7129999999999992</v>
      </c>
      <c r="E154" s="8">
        <v>11.318</v>
      </c>
      <c r="F154" s="8">
        <f t="shared" ref="F154:F217" si="11">E154-D154</f>
        <v>1.6050000000000004</v>
      </c>
      <c r="G154" s="34">
        <f t="shared" si="10"/>
        <v>1.3799790000000003</v>
      </c>
      <c r="H154" s="42">
        <f t="shared" si="8"/>
        <v>0.38367200578719035</v>
      </c>
      <c r="I154" s="34">
        <f t="shared" si="7"/>
        <v>1.7636510057871906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33">
        <v>130</v>
      </c>
      <c r="B155" s="20">
        <v>34242150</v>
      </c>
      <c r="C155" s="89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46">
        <f t="shared" si="10"/>
        <v>0</v>
      </c>
      <c r="H155" s="46">
        <f t="shared" si="8"/>
        <v>0.50807077899464115</v>
      </c>
      <c r="I155" s="46">
        <f t="shared" ref="I155:I218" si="12">G155+H155</f>
        <v>0.50807077899464115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13">
        <v>131</v>
      </c>
      <c r="B156" s="19">
        <v>20442446</v>
      </c>
      <c r="C156" s="47">
        <v>84.1</v>
      </c>
      <c r="D156" s="9">
        <v>25.506</v>
      </c>
      <c r="E156" s="9">
        <v>28.690999999999999</v>
      </c>
      <c r="F156" s="9">
        <f t="shared" si="11"/>
        <v>3.1849999999999987</v>
      </c>
      <c r="G156" s="42">
        <f>F156*0.8598</f>
        <v>2.738462999999999</v>
      </c>
      <c r="H156" s="42">
        <f t="shared" ref="H156:H207" si="13">C156/3672.6*$H$16</f>
        <v>0.32082729784893527</v>
      </c>
      <c r="I156" s="42">
        <f t="shared" si="12"/>
        <v>3.0592902978489342</v>
      </c>
      <c r="K156" s="24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4">
        <v>132</v>
      </c>
      <c r="B157" s="16">
        <v>43242256</v>
      </c>
      <c r="C157" s="88">
        <v>56.3</v>
      </c>
      <c r="D157" s="8">
        <v>12.977</v>
      </c>
      <c r="E157" s="8">
        <v>14.64</v>
      </c>
      <c r="F157" s="8">
        <f t="shared" si="11"/>
        <v>1.6630000000000003</v>
      </c>
      <c r="G157" s="34">
        <f t="shared" si="10"/>
        <v>1.4298474000000003</v>
      </c>
      <c r="H157" s="42">
        <f t="shared" si="13"/>
        <v>0.21477499249577947</v>
      </c>
      <c r="I157" s="34">
        <f t="shared" si="12"/>
        <v>1.6446223924957799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4">
        <v>133</v>
      </c>
      <c r="B158" s="16">
        <v>43242235</v>
      </c>
      <c r="C158" s="88">
        <v>56.1</v>
      </c>
      <c r="D158" s="8">
        <v>9.218</v>
      </c>
      <c r="E158" s="8">
        <v>9.6839999999999993</v>
      </c>
      <c r="F158" s="8">
        <f t="shared" si="11"/>
        <v>0.4659999999999993</v>
      </c>
      <c r="G158" s="34">
        <f t="shared" si="10"/>
        <v>0.40066679999999938</v>
      </c>
      <c r="H158" s="42">
        <f t="shared" si="13"/>
        <v>0.21401202627021723</v>
      </c>
      <c r="I158" s="34">
        <f t="shared" si="12"/>
        <v>0.61467882627021664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4">
        <v>134</v>
      </c>
      <c r="B159" s="16">
        <v>43242250</v>
      </c>
      <c r="C159" s="88">
        <v>85.2</v>
      </c>
      <c r="D159" s="8">
        <v>10.226000000000001</v>
      </c>
      <c r="E159" s="8">
        <v>11.641</v>
      </c>
      <c r="F159" s="8">
        <f t="shared" si="11"/>
        <v>1.4149999999999991</v>
      </c>
      <c r="G159" s="34">
        <f t="shared" si="10"/>
        <v>1.2166169999999992</v>
      </c>
      <c r="H159" s="42">
        <f t="shared" si="13"/>
        <v>0.32502361208952774</v>
      </c>
      <c r="I159" s="34">
        <f t="shared" si="12"/>
        <v>1.541640612089527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88">
        <v>84.4</v>
      </c>
      <c r="D160" s="8">
        <v>22.2</v>
      </c>
      <c r="E160" s="8">
        <v>23.84</v>
      </c>
      <c r="F160" s="8">
        <f t="shared" si="11"/>
        <v>1.6400000000000006</v>
      </c>
      <c r="G160" s="34">
        <f t="shared" si="10"/>
        <v>1.4100720000000004</v>
      </c>
      <c r="H160" s="42">
        <f t="shared" si="13"/>
        <v>0.32197174718727867</v>
      </c>
      <c r="I160" s="34">
        <f t="shared" si="12"/>
        <v>1.7320437471872792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4">
        <v>136</v>
      </c>
      <c r="B161" s="16">
        <v>43242379</v>
      </c>
      <c r="C161" s="88">
        <v>56.2</v>
      </c>
      <c r="D161" s="8">
        <v>16.960999999999999</v>
      </c>
      <c r="E161" s="8">
        <v>18.106999999999999</v>
      </c>
      <c r="F161" s="8">
        <f t="shared" si="11"/>
        <v>1.1460000000000008</v>
      </c>
      <c r="G161" s="34">
        <f t="shared" si="10"/>
        <v>0.98533080000000073</v>
      </c>
      <c r="H161" s="42">
        <f t="shared" si="13"/>
        <v>0.21439350938299837</v>
      </c>
      <c r="I161" s="34">
        <f t="shared" si="12"/>
        <v>1.199724309382999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4">
        <v>137</v>
      </c>
      <c r="B162" s="16">
        <v>43242240</v>
      </c>
      <c r="C162" s="88">
        <v>55.7</v>
      </c>
      <c r="D162" s="8">
        <v>12.507</v>
      </c>
      <c r="E162" s="8">
        <v>13.092000000000001</v>
      </c>
      <c r="F162" s="8">
        <f t="shared" si="11"/>
        <v>0.58500000000000085</v>
      </c>
      <c r="G162" s="34">
        <f t="shared" si="10"/>
        <v>0.50298300000000074</v>
      </c>
      <c r="H162" s="42">
        <f t="shared" si="13"/>
        <v>0.2124860938190927</v>
      </c>
      <c r="I162" s="34">
        <f t="shared" si="12"/>
        <v>0.7154690938190934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4">
        <v>138</v>
      </c>
      <c r="B163" s="16">
        <v>43242241</v>
      </c>
      <c r="C163" s="88">
        <v>84.3</v>
      </c>
      <c r="D163" s="8">
        <v>23.173999999999999</v>
      </c>
      <c r="E163" s="8">
        <v>24.928999999999998</v>
      </c>
      <c r="F163" s="8">
        <f t="shared" si="11"/>
        <v>1.754999999999999</v>
      </c>
      <c r="G163" s="34">
        <f t="shared" si="10"/>
        <v>1.5089489999999992</v>
      </c>
      <c r="H163" s="42">
        <f t="shared" si="13"/>
        <v>0.32159026407449748</v>
      </c>
      <c r="I163" s="34">
        <f t="shared" si="12"/>
        <v>1.8305392640744966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88">
        <v>84</v>
      </c>
      <c r="D164" s="8">
        <v>8.6189999999999998</v>
      </c>
      <c r="E164" s="8">
        <v>8.6189999999999998</v>
      </c>
      <c r="F164" s="8">
        <f t="shared" si="11"/>
        <v>0</v>
      </c>
      <c r="G164" s="34">
        <f t="shared" si="10"/>
        <v>0</v>
      </c>
      <c r="H164" s="42">
        <f t="shared" si="13"/>
        <v>0.32044581473615413</v>
      </c>
      <c r="I164" s="34">
        <f t="shared" si="12"/>
        <v>0.32044581473615413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4">
        <v>140</v>
      </c>
      <c r="B165" s="16">
        <v>34242381</v>
      </c>
      <c r="C165" s="88">
        <v>55.6</v>
      </c>
      <c r="D165" s="8">
        <v>11.016</v>
      </c>
      <c r="E165" s="8">
        <v>11.614000000000001</v>
      </c>
      <c r="F165" s="8">
        <f t="shared" si="11"/>
        <v>0.59800000000000075</v>
      </c>
      <c r="G165" s="34">
        <f t="shared" si="10"/>
        <v>0.51416040000000063</v>
      </c>
      <c r="H165" s="42">
        <f t="shared" si="13"/>
        <v>0.21210461070631156</v>
      </c>
      <c r="I165" s="34">
        <f t="shared" si="12"/>
        <v>0.72626501070631222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4">
        <v>141</v>
      </c>
      <c r="B166" s="16">
        <v>34242390</v>
      </c>
      <c r="C166" s="88">
        <v>56.4</v>
      </c>
      <c r="D166" s="8">
        <v>7.2009999999999996</v>
      </c>
      <c r="E166" s="8">
        <v>7.8129999999999997</v>
      </c>
      <c r="F166" s="8">
        <f t="shared" si="11"/>
        <v>0.6120000000000001</v>
      </c>
      <c r="G166" s="34">
        <f>F166*0.8598</f>
        <v>0.52619760000000004</v>
      </c>
      <c r="H166" s="42">
        <f t="shared" si="13"/>
        <v>0.21515647560856063</v>
      </c>
      <c r="I166" s="34">
        <f t="shared" si="12"/>
        <v>0.7413540756085607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4">
        <v>142</v>
      </c>
      <c r="B167" s="16">
        <v>34242387</v>
      </c>
      <c r="C167" s="88">
        <v>84.1</v>
      </c>
      <c r="D167" s="85">
        <v>13.278</v>
      </c>
      <c r="E167" s="85">
        <v>13.814</v>
      </c>
      <c r="F167" s="8">
        <f t="shared" si="11"/>
        <v>0.53599999999999959</v>
      </c>
      <c r="G167" s="34">
        <f t="shared" ref="G167:G196" si="14">F167*0.8598</f>
        <v>0.46085279999999967</v>
      </c>
      <c r="H167" s="42">
        <f t="shared" si="13"/>
        <v>0.32082729784893527</v>
      </c>
      <c r="I167" s="34">
        <f t="shared" si="12"/>
        <v>0.78168009784893489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92">
        <v>83.5</v>
      </c>
      <c r="D168" s="8">
        <f>11.031+1.253</f>
        <v>12.284000000000001</v>
      </c>
      <c r="E168" s="8">
        <f>11.031+1.253+1.253</f>
        <v>13.537000000000001</v>
      </c>
      <c r="F168" s="84">
        <f t="shared" si="11"/>
        <v>1.2530000000000001</v>
      </c>
      <c r="G168" s="34">
        <f t="shared" si="14"/>
        <v>1.0773294000000002</v>
      </c>
      <c r="H168" s="42">
        <f t="shared" si="13"/>
        <v>0.31853839917224847</v>
      </c>
      <c r="I168" s="34">
        <f t="shared" si="12"/>
        <v>1.3958677991722488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92">
        <v>56.3</v>
      </c>
      <c r="D169" s="8">
        <v>5.3319999999999999</v>
      </c>
      <c r="E169" s="8">
        <v>5.3319999999999999</v>
      </c>
      <c r="F169" s="84">
        <f t="shared" si="11"/>
        <v>0</v>
      </c>
      <c r="G169" s="34">
        <f t="shared" si="14"/>
        <v>0</v>
      </c>
      <c r="H169" s="42">
        <f t="shared" si="13"/>
        <v>0.21477499249577947</v>
      </c>
      <c r="I169" s="34">
        <f t="shared" si="12"/>
        <v>0.21477499249577947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4">
        <v>145</v>
      </c>
      <c r="B170" s="16">
        <v>34242386</v>
      </c>
      <c r="C170" s="92">
        <v>56.6</v>
      </c>
      <c r="D170" s="8">
        <v>8.266</v>
      </c>
      <c r="E170" s="8">
        <f>8.266+0.849</f>
        <v>9.1150000000000002</v>
      </c>
      <c r="F170" s="84">
        <f t="shared" si="11"/>
        <v>0.8490000000000002</v>
      </c>
      <c r="G170" s="34">
        <f t="shared" si="14"/>
        <v>0.72997020000000012</v>
      </c>
      <c r="H170" s="42">
        <f t="shared" si="13"/>
        <v>0.2159194418341229</v>
      </c>
      <c r="I170" s="34">
        <f t="shared" si="12"/>
        <v>0.94588964183412305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4">
        <v>146</v>
      </c>
      <c r="B171" s="16">
        <v>34242384</v>
      </c>
      <c r="C171" s="92">
        <v>84.3</v>
      </c>
      <c r="D171" s="8">
        <v>14.147</v>
      </c>
      <c r="E171" s="8">
        <v>14.147</v>
      </c>
      <c r="F171" s="84">
        <f t="shared" si="11"/>
        <v>0</v>
      </c>
      <c r="G171" s="34">
        <f t="shared" si="14"/>
        <v>0</v>
      </c>
      <c r="H171" s="42">
        <f t="shared" si="13"/>
        <v>0.32159026407449748</v>
      </c>
      <c r="I171" s="34">
        <f t="shared" si="12"/>
        <v>0.32159026407449748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88">
        <v>84.7</v>
      </c>
      <c r="D172" s="9">
        <v>12.91</v>
      </c>
      <c r="E172" s="9">
        <v>13.525</v>
      </c>
      <c r="F172" s="8">
        <f t="shared" si="11"/>
        <v>0.61500000000000021</v>
      </c>
      <c r="G172" s="34">
        <f t="shared" si="14"/>
        <v>0.52877700000000016</v>
      </c>
      <c r="H172" s="42">
        <f t="shared" si="13"/>
        <v>0.32311619652562207</v>
      </c>
      <c r="I172" s="34">
        <f t="shared" si="12"/>
        <v>0.85189319652562223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4">
        <v>148</v>
      </c>
      <c r="B173" s="16">
        <v>34242298</v>
      </c>
      <c r="C173" s="88">
        <v>56.4</v>
      </c>
      <c r="D173" s="8">
        <v>6.9320000000000004</v>
      </c>
      <c r="E173" s="8">
        <v>7.4349999999999996</v>
      </c>
      <c r="F173" s="8">
        <f t="shared" si="11"/>
        <v>0.50299999999999923</v>
      </c>
      <c r="G173" s="34">
        <f t="shared" si="14"/>
        <v>0.43247939999999935</v>
      </c>
      <c r="H173" s="42">
        <f t="shared" si="13"/>
        <v>0.21515647560856063</v>
      </c>
      <c r="I173" s="34">
        <f t="shared" si="12"/>
        <v>0.64763587560855995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4">
        <v>149</v>
      </c>
      <c r="B174" s="16">
        <v>34242302</v>
      </c>
      <c r="C174" s="88">
        <v>56.7</v>
      </c>
      <c r="D174" s="8">
        <v>9.0879999999999992</v>
      </c>
      <c r="E174" s="8">
        <v>10.363</v>
      </c>
      <c r="F174" s="8">
        <f t="shared" si="11"/>
        <v>1.2750000000000004</v>
      </c>
      <c r="G174" s="34">
        <f t="shared" si="14"/>
        <v>1.0962450000000004</v>
      </c>
      <c r="H174" s="42">
        <f t="shared" si="13"/>
        <v>0.21630092494690406</v>
      </c>
      <c r="I174" s="34">
        <f t="shared" si="12"/>
        <v>1.3125459249469045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4">
        <v>150</v>
      </c>
      <c r="B175" s="16">
        <v>34242299</v>
      </c>
      <c r="C175" s="88">
        <v>84.6</v>
      </c>
      <c r="D175" s="8">
        <v>9.9909999999999997</v>
      </c>
      <c r="E175" s="8">
        <v>10.646000000000001</v>
      </c>
      <c r="F175" s="8">
        <f t="shared" si="11"/>
        <v>0.65500000000000114</v>
      </c>
      <c r="G175" s="34">
        <f t="shared" si="14"/>
        <v>0.56316900000000103</v>
      </c>
      <c r="H175" s="42">
        <f t="shared" si="13"/>
        <v>0.32273471341284093</v>
      </c>
      <c r="I175" s="34">
        <f t="shared" si="12"/>
        <v>0.88590371341284202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88">
        <v>84.6</v>
      </c>
      <c r="D176" s="8">
        <v>17.966999999999999</v>
      </c>
      <c r="E176" s="8">
        <v>19.190999999999999</v>
      </c>
      <c r="F176" s="8">
        <f t="shared" si="11"/>
        <v>1.2240000000000002</v>
      </c>
      <c r="G176" s="34">
        <f t="shared" si="14"/>
        <v>1.0523952000000001</v>
      </c>
      <c r="H176" s="42">
        <f t="shared" si="13"/>
        <v>0.32273471341284093</v>
      </c>
      <c r="I176" s="34">
        <f t="shared" si="12"/>
        <v>1.375129913412841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4">
        <v>152</v>
      </c>
      <c r="B177" s="16">
        <v>34242303</v>
      </c>
      <c r="C177" s="88">
        <v>56.3</v>
      </c>
      <c r="D177" s="8">
        <v>3.2930000000000001</v>
      </c>
      <c r="E177" s="8">
        <v>3.4249999999999998</v>
      </c>
      <c r="F177" s="8">
        <f t="shared" si="11"/>
        <v>0.13199999999999967</v>
      </c>
      <c r="G177" s="34">
        <f t="shared" si="14"/>
        <v>0.11349359999999972</v>
      </c>
      <c r="H177" s="42">
        <f t="shared" si="13"/>
        <v>0.21477499249577947</v>
      </c>
      <c r="I177" s="34">
        <f t="shared" si="12"/>
        <v>0.32826859249577922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4">
        <v>153</v>
      </c>
      <c r="B178" s="16">
        <v>34242306</v>
      </c>
      <c r="C178" s="88">
        <v>56.9</v>
      </c>
      <c r="D178" s="8">
        <v>10.036</v>
      </c>
      <c r="E178" s="8">
        <v>10.843999999999999</v>
      </c>
      <c r="F178" s="8">
        <f t="shared" si="11"/>
        <v>0.80799999999999983</v>
      </c>
      <c r="G178" s="34">
        <f t="shared" si="14"/>
        <v>0.69471839999999985</v>
      </c>
      <c r="H178" s="42">
        <f t="shared" si="13"/>
        <v>0.2170638911724663</v>
      </c>
      <c r="I178" s="34">
        <f t="shared" si="12"/>
        <v>0.91178229117246612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4">
        <v>154</v>
      </c>
      <c r="B179" s="16">
        <v>34242305</v>
      </c>
      <c r="C179" s="88">
        <v>85.7</v>
      </c>
      <c r="D179" s="8">
        <v>20.260999999999999</v>
      </c>
      <c r="E179" s="8">
        <v>21.776</v>
      </c>
      <c r="F179" s="8">
        <f t="shared" si="11"/>
        <v>1.5150000000000006</v>
      </c>
      <c r="G179" s="34">
        <f t="shared" si="14"/>
        <v>1.3025970000000004</v>
      </c>
      <c r="H179" s="42">
        <f t="shared" si="13"/>
        <v>0.32693102765343346</v>
      </c>
      <c r="I179" s="34">
        <f t="shared" si="12"/>
        <v>1.6295280276534339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88">
        <v>84.9</v>
      </c>
      <c r="D180" s="8">
        <v>15.25</v>
      </c>
      <c r="E180" s="8">
        <v>17.36</v>
      </c>
      <c r="F180" s="8">
        <f t="shared" si="11"/>
        <v>2.1099999999999994</v>
      </c>
      <c r="G180" s="34">
        <f t="shared" si="14"/>
        <v>1.8141779999999996</v>
      </c>
      <c r="H180" s="42">
        <f t="shared" si="13"/>
        <v>0.32387916275118434</v>
      </c>
      <c r="I180" s="34">
        <f t="shared" si="12"/>
        <v>2.138057162751184</v>
      </c>
      <c r="K180" s="25"/>
      <c r="L180" s="7"/>
      <c r="M180" s="7"/>
      <c r="N180" s="7"/>
      <c r="O180" s="5"/>
      <c r="P180" s="5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4">
        <v>156</v>
      </c>
      <c r="B181" s="16">
        <v>34242320</v>
      </c>
      <c r="C181" s="88">
        <v>56.8</v>
      </c>
      <c r="D181" s="8">
        <v>15.058999999999999</v>
      </c>
      <c r="E181" s="8">
        <v>16.277000000000001</v>
      </c>
      <c r="F181" s="8">
        <f t="shared" si="11"/>
        <v>1.2180000000000017</v>
      </c>
      <c r="G181" s="34">
        <f t="shared" si="14"/>
        <v>1.0472364000000016</v>
      </c>
      <c r="H181" s="42">
        <f t="shared" si="13"/>
        <v>0.21668240805968517</v>
      </c>
      <c r="I181" s="34">
        <f t="shared" si="12"/>
        <v>1.2639188080596868</v>
      </c>
      <c r="K181" s="25"/>
      <c r="L181" s="7"/>
      <c r="M181" s="7"/>
      <c r="N181" s="7"/>
      <c r="O181" s="5"/>
      <c r="P181" s="5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4">
        <v>157</v>
      </c>
      <c r="B182" s="16">
        <v>34242321</v>
      </c>
      <c r="C182" s="88">
        <v>57.1</v>
      </c>
      <c r="D182" s="8">
        <v>9.1790000000000003</v>
      </c>
      <c r="E182" s="8">
        <v>10.542999999999999</v>
      </c>
      <c r="F182" s="8">
        <f t="shared" si="11"/>
        <v>1.363999999999999</v>
      </c>
      <c r="G182" s="34">
        <f t="shared" si="14"/>
        <v>1.1727671999999991</v>
      </c>
      <c r="H182" s="42">
        <f t="shared" si="13"/>
        <v>0.21782685739802859</v>
      </c>
      <c r="I182" s="34">
        <f t="shared" si="12"/>
        <v>1.3905940573980278</v>
      </c>
      <c r="K182" s="25"/>
      <c r="L182" s="7"/>
      <c r="M182" s="7"/>
      <c r="N182" s="7"/>
      <c r="O182" s="5"/>
      <c r="P182" s="5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4">
        <v>158</v>
      </c>
      <c r="B183" s="16">
        <v>34242304</v>
      </c>
      <c r="C183" s="92">
        <v>85.5</v>
      </c>
      <c r="D183" s="8">
        <v>16.079000000000001</v>
      </c>
      <c r="E183" s="8">
        <v>17.041</v>
      </c>
      <c r="F183" s="8">
        <f t="shared" si="11"/>
        <v>0.96199999999999974</v>
      </c>
      <c r="G183" s="34">
        <f t="shared" si="14"/>
        <v>0.82712759999999974</v>
      </c>
      <c r="H183" s="42">
        <f t="shared" si="13"/>
        <v>0.32616806142787119</v>
      </c>
      <c r="I183" s="34">
        <f t="shared" si="12"/>
        <v>1.1532956614278709</v>
      </c>
      <c r="K183" s="25"/>
      <c r="L183" s="7"/>
      <c r="M183" s="7"/>
      <c r="N183" s="7"/>
      <c r="O183" s="5"/>
      <c r="P183" s="5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92">
        <v>84.6</v>
      </c>
      <c r="D184" s="8">
        <v>17.335000000000001</v>
      </c>
      <c r="E184" s="8">
        <v>18.684999999999999</v>
      </c>
      <c r="F184" s="8">
        <f t="shared" si="11"/>
        <v>1.3499999999999979</v>
      </c>
      <c r="G184" s="34">
        <f t="shared" si="14"/>
        <v>1.1607299999999983</v>
      </c>
      <c r="H184" s="42">
        <f t="shared" si="13"/>
        <v>0.32273471341284093</v>
      </c>
      <c r="I184" s="34">
        <f>G184+H184</f>
        <v>1.4834647134128391</v>
      </c>
      <c r="K184" s="25"/>
      <c r="L184" s="7"/>
      <c r="M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92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34">
        <f t="shared" si="14"/>
        <v>0</v>
      </c>
      <c r="H185" s="42">
        <f t="shared" si="13"/>
        <v>0.21477499249577947</v>
      </c>
      <c r="I185" s="49">
        <f t="shared" si="12"/>
        <v>0.21477499249577947</v>
      </c>
      <c r="K185" s="25"/>
      <c r="L185" s="7"/>
      <c r="M185" s="2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4">
        <v>161</v>
      </c>
      <c r="B186" s="16">
        <v>34242312</v>
      </c>
      <c r="C186" s="92">
        <v>56.8</v>
      </c>
      <c r="D186" s="8">
        <v>6.7619999999999996</v>
      </c>
      <c r="E186" s="8">
        <v>6.7619999999999996</v>
      </c>
      <c r="F186" s="8">
        <f t="shared" si="11"/>
        <v>0</v>
      </c>
      <c r="G186" s="34">
        <f t="shared" si="14"/>
        <v>0</v>
      </c>
      <c r="H186" s="42">
        <f t="shared" si="13"/>
        <v>0.21668240805968517</v>
      </c>
      <c r="I186" s="34">
        <f t="shared" si="12"/>
        <v>0.21668240805968517</v>
      </c>
      <c r="K186" s="25"/>
      <c r="L186" s="7"/>
      <c r="M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4">
        <v>162</v>
      </c>
      <c r="B187" s="16">
        <v>34242309</v>
      </c>
      <c r="C187" s="92">
        <v>85.2</v>
      </c>
      <c r="D187" s="8">
        <v>13.747</v>
      </c>
      <c r="E187" s="8">
        <v>15.007999999999999</v>
      </c>
      <c r="F187" s="8">
        <f t="shared" si="11"/>
        <v>1.2609999999999992</v>
      </c>
      <c r="G187" s="34">
        <f t="shared" si="14"/>
        <v>1.0842077999999993</v>
      </c>
      <c r="H187" s="42">
        <f>C187/3672.6*$H$16</f>
        <v>0.32502361208952774</v>
      </c>
      <c r="I187" s="34">
        <f t="shared" si="12"/>
        <v>1.4092314120895271</v>
      </c>
      <c r="K187" s="25"/>
      <c r="L187" s="7"/>
      <c r="M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92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34">
        <f>F188*0.8598</f>
        <v>0</v>
      </c>
      <c r="H188" s="42">
        <f t="shared" si="13"/>
        <v>0.32197174718727867</v>
      </c>
      <c r="I188" s="34">
        <f>G188+H188</f>
        <v>0.32197174718727867</v>
      </c>
      <c r="K188" s="25"/>
      <c r="L188" s="7"/>
      <c r="M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4">
        <v>164</v>
      </c>
      <c r="B189" s="16">
        <v>34242185</v>
      </c>
      <c r="C189" s="92">
        <v>55.9</v>
      </c>
      <c r="D189" s="8">
        <v>9.77</v>
      </c>
      <c r="E189" s="8">
        <v>10.39</v>
      </c>
      <c r="F189" s="8">
        <f t="shared" si="11"/>
        <v>0.62000000000000099</v>
      </c>
      <c r="G189" s="34">
        <f t="shared" si="14"/>
        <v>0.53307600000000088</v>
      </c>
      <c r="H189" s="42">
        <f t="shared" si="13"/>
        <v>0.21324906004465496</v>
      </c>
      <c r="I189" s="34">
        <f t="shared" si="12"/>
        <v>0.74632506004465582</v>
      </c>
      <c r="K189" s="25"/>
      <c r="L189" s="7"/>
      <c r="M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4">
        <v>165</v>
      </c>
      <c r="B190" s="16">
        <v>43441088</v>
      </c>
      <c r="C190" s="92">
        <v>56.7</v>
      </c>
      <c r="D190" s="8">
        <v>8.9</v>
      </c>
      <c r="E190" s="8">
        <v>9.327</v>
      </c>
      <c r="F190" s="8">
        <f t="shared" si="11"/>
        <v>0.4269999999999996</v>
      </c>
      <c r="G190" s="34">
        <f t="shared" si="14"/>
        <v>0.36713459999999964</v>
      </c>
      <c r="H190" s="42">
        <f t="shared" si="13"/>
        <v>0.21630092494690406</v>
      </c>
      <c r="I190" s="34">
        <f t="shared" si="12"/>
        <v>0.58343552494690365</v>
      </c>
      <c r="K190" s="25"/>
      <c r="L190" s="7"/>
      <c r="M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4">
        <v>166</v>
      </c>
      <c r="B191" s="16">
        <v>34242310</v>
      </c>
      <c r="C191" s="92">
        <v>85.2</v>
      </c>
      <c r="D191" s="8">
        <v>16.600000000000001</v>
      </c>
      <c r="E191" s="8">
        <v>17.579999999999998</v>
      </c>
      <c r="F191" s="8">
        <f t="shared" si="11"/>
        <v>0.97999999999999687</v>
      </c>
      <c r="G191" s="34">
        <f t="shared" si="14"/>
        <v>0.84260399999999736</v>
      </c>
      <c r="H191" s="42">
        <f t="shared" si="13"/>
        <v>0.32502361208952774</v>
      </c>
      <c r="I191" s="34">
        <f t="shared" si="12"/>
        <v>1.167627612089525</v>
      </c>
      <c r="K191" s="25"/>
      <c r="L191" s="7"/>
      <c r="M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92">
        <v>84.9</v>
      </c>
      <c r="D192" s="8">
        <v>11.304</v>
      </c>
      <c r="E192" s="8">
        <v>12.885</v>
      </c>
      <c r="F192" s="8">
        <f t="shared" si="11"/>
        <v>1.5809999999999995</v>
      </c>
      <c r="G192" s="34">
        <f t="shared" si="14"/>
        <v>1.3593437999999995</v>
      </c>
      <c r="H192" s="42">
        <f t="shared" si="13"/>
        <v>0.32387916275118434</v>
      </c>
      <c r="I192" s="34">
        <f t="shared" si="12"/>
        <v>1.6832229627511839</v>
      </c>
      <c r="K192" s="25"/>
      <c r="L192" s="7"/>
      <c r="M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4">
        <v>168</v>
      </c>
      <c r="B193" s="16">
        <v>34242189</v>
      </c>
      <c r="C193" s="92">
        <v>56.4</v>
      </c>
      <c r="D193" s="8">
        <v>5.01</v>
      </c>
      <c r="E193" s="8">
        <v>5.01</v>
      </c>
      <c r="F193" s="8">
        <f t="shared" si="11"/>
        <v>0</v>
      </c>
      <c r="G193" s="34">
        <f t="shared" si="14"/>
        <v>0</v>
      </c>
      <c r="H193" s="42">
        <f t="shared" si="13"/>
        <v>0.21515647560856063</v>
      </c>
      <c r="I193" s="34">
        <f t="shared" si="12"/>
        <v>0.21515647560856063</v>
      </c>
      <c r="K193" s="25"/>
      <c r="L193" s="7"/>
      <c r="M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4">
        <v>169</v>
      </c>
      <c r="B194" s="16">
        <v>34242191</v>
      </c>
      <c r="C194" s="92">
        <v>57</v>
      </c>
      <c r="D194" s="8">
        <v>12.967000000000001</v>
      </c>
      <c r="E194" s="8">
        <v>14.161</v>
      </c>
      <c r="F194" s="8">
        <f t="shared" si="11"/>
        <v>1.1939999999999991</v>
      </c>
      <c r="G194" s="34">
        <f t="shared" si="14"/>
        <v>1.0266011999999991</v>
      </c>
      <c r="H194" s="42">
        <f t="shared" si="13"/>
        <v>0.21744537428524746</v>
      </c>
      <c r="I194" s="34">
        <f t="shared" si="12"/>
        <v>1.2440465742852465</v>
      </c>
      <c r="K194" s="25"/>
      <c r="L194" s="7"/>
      <c r="M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4">
        <v>170</v>
      </c>
      <c r="B195" s="16">
        <v>34242190</v>
      </c>
      <c r="C195" s="92">
        <v>85.3</v>
      </c>
      <c r="D195" s="8">
        <v>18.297000000000001</v>
      </c>
      <c r="E195" s="8">
        <v>19.350000000000001</v>
      </c>
      <c r="F195" s="8">
        <f t="shared" si="11"/>
        <v>1.0530000000000008</v>
      </c>
      <c r="G195" s="34">
        <f t="shared" si="14"/>
        <v>0.90536940000000077</v>
      </c>
      <c r="H195" s="42">
        <f t="shared" si="13"/>
        <v>0.32540509520230887</v>
      </c>
      <c r="I195" s="34">
        <f t="shared" si="12"/>
        <v>1.2307744952023096</v>
      </c>
      <c r="K195" s="25"/>
      <c r="L195" s="7"/>
      <c r="M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92">
        <v>84.3</v>
      </c>
      <c r="D196" s="8">
        <v>7.93</v>
      </c>
      <c r="E196" s="8">
        <v>7.93</v>
      </c>
      <c r="F196" s="8">
        <f t="shared" si="11"/>
        <v>0</v>
      </c>
      <c r="G196" s="34">
        <f t="shared" si="14"/>
        <v>0</v>
      </c>
      <c r="H196" s="42">
        <f t="shared" si="13"/>
        <v>0.32159026407449748</v>
      </c>
      <c r="I196" s="34">
        <f t="shared" si="12"/>
        <v>0.32159026407449748</v>
      </c>
      <c r="K196" s="25"/>
      <c r="L196" s="7"/>
      <c r="M196" s="7"/>
      <c r="N196" s="7"/>
      <c r="O196" s="5"/>
      <c r="P196" s="5"/>
      <c r="Q196" s="5"/>
      <c r="R196" s="5"/>
      <c r="S196" s="5"/>
      <c r="T196" s="5"/>
      <c r="U196" s="5"/>
      <c r="V196" s="5"/>
      <c r="W196" s="5"/>
      <c r="X196" s="21"/>
      <c r="Y196" s="21"/>
    </row>
    <row r="197" spans="1:25" s="1" customFormat="1" x14ac:dyDescent="0.25">
      <c r="A197" s="4">
        <v>172</v>
      </c>
      <c r="B197" s="16">
        <v>34242195</v>
      </c>
      <c r="C197" s="92">
        <v>56.4</v>
      </c>
      <c r="D197" s="8">
        <v>8.5229999999999997</v>
      </c>
      <c r="E197" s="8">
        <v>8.734</v>
      </c>
      <c r="F197" s="8">
        <f t="shared" si="11"/>
        <v>0.2110000000000003</v>
      </c>
      <c r="G197" s="34">
        <f>F197*0.8598</f>
        <v>0.18141780000000027</v>
      </c>
      <c r="H197" s="42">
        <f t="shared" si="13"/>
        <v>0.21515647560856063</v>
      </c>
      <c r="I197" s="34">
        <f t="shared" si="12"/>
        <v>0.3965742756085609</v>
      </c>
      <c r="K197" s="25"/>
      <c r="L197" s="7"/>
      <c r="M197" s="7"/>
      <c r="N197" s="7"/>
      <c r="O197" s="5"/>
      <c r="P197" s="5"/>
      <c r="Q197" s="5"/>
      <c r="R197" s="5"/>
      <c r="S197" s="5"/>
      <c r="T197" s="5"/>
      <c r="U197" s="5"/>
      <c r="V197" s="5"/>
      <c r="W197" s="5"/>
      <c r="X197" s="21"/>
      <c r="Y197" s="21"/>
    </row>
    <row r="198" spans="1:25" s="1" customFormat="1" x14ac:dyDescent="0.25">
      <c r="A198" s="4">
        <v>173</v>
      </c>
      <c r="B198" s="16">
        <v>34242186</v>
      </c>
      <c r="C198" s="92">
        <v>56.9</v>
      </c>
      <c r="D198" s="8">
        <v>6.891</v>
      </c>
      <c r="E198" s="8">
        <v>7.3120000000000003</v>
      </c>
      <c r="F198" s="8">
        <f t="shared" si="11"/>
        <v>0.42100000000000026</v>
      </c>
      <c r="G198" s="34">
        <f t="shared" ref="G198:G219" si="15">F198*0.8598</f>
        <v>0.36197580000000024</v>
      </c>
      <c r="H198" s="42">
        <f t="shared" si="13"/>
        <v>0.2170638911724663</v>
      </c>
      <c r="I198" s="34">
        <f t="shared" si="12"/>
        <v>0.57903969117246656</v>
      </c>
      <c r="K198" s="25"/>
      <c r="L198" s="7"/>
      <c r="M198" s="7"/>
      <c r="N198" s="7"/>
      <c r="O198" s="5"/>
      <c r="P198" s="5"/>
      <c r="Q198" s="5"/>
      <c r="R198" s="5"/>
      <c r="S198" s="5"/>
      <c r="T198" s="5"/>
      <c r="U198" s="5"/>
      <c r="V198" s="5"/>
      <c r="W198" s="5"/>
      <c r="X198" s="21"/>
      <c r="Y198" s="21"/>
    </row>
    <row r="199" spans="1:25" s="1" customFormat="1" x14ac:dyDescent="0.25">
      <c r="A199" s="4">
        <v>174</v>
      </c>
      <c r="B199" s="16">
        <v>34242183</v>
      </c>
      <c r="C199" s="92">
        <v>85.9</v>
      </c>
      <c r="D199" s="8">
        <v>14.891999999999999</v>
      </c>
      <c r="E199" s="8">
        <v>15.997999999999999</v>
      </c>
      <c r="F199" s="8">
        <f t="shared" si="11"/>
        <v>1.1059999999999999</v>
      </c>
      <c r="G199" s="34">
        <f t="shared" si="15"/>
        <v>0.95093879999999986</v>
      </c>
      <c r="H199" s="42">
        <f t="shared" si="13"/>
        <v>0.32769399387899573</v>
      </c>
      <c r="I199" s="34">
        <f t="shared" si="12"/>
        <v>1.2786327938789956</v>
      </c>
      <c r="K199" s="25"/>
      <c r="L199" s="7"/>
      <c r="M199" s="7"/>
      <c r="N199" s="7"/>
      <c r="O199" s="5"/>
      <c r="P199" s="5"/>
      <c r="Q199" s="5"/>
      <c r="R199" s="5"/>
      <c r="S199" s="5"/>
      <c r="T199" s="5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92">
        <v>84.5</v>
      </c>
      <c r="D200" s="8">
        <v>16.63</v>
      </c>
      <c r="E200" s="8">
        <v>17.681999999999999</v>
      </c>
      <c r="F200" s="8">
        <f t="shared" si="11"/>
        <v>1.0519999999999996</v>
      </c>
      <c r="G200" s="34">
        <f t="shared" si="15"/>
        <v>0.90450959999999969</v>
      </c>
      <c r="H200" s="42">
        <f t="shared" si="13"/>
        <v>0.3223532303000598</v>
      </c>
      <c r="I200" s="34">
        <f t="shared" si="12"/>
        <v>1.2268628303000595</v>
      </c>
      <c r="K200" s="25"/>
      <c r="L200" s="7"/>
      <c r="M200" s="7"/>
      <c r="N200" s="7"/>
      <c r="O200" s="5"/>
      <c r="P200" s="5"/>
      <c r="Q200" s="5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4">
        <v>176</v>
      </c>
      <c r="B201" s="16">
        <v>34242199</v>
      </c>
      <c r="C201" s="92">
        <v>56.5</v>
      </c>
      <c r="D201" s="8">
        <v>10.041</v>
      </c>
      <c r="E201" s="8">
        <v>10.72</v>
      </c>
      <c r="F201" s="8">
        <f t="shared" si="11"/>
        <v>0.67900000000000027</v>
      </c>
      <c r="G201" s="34">
        <f t="shared" si="15"/>
        <v>0.58380420000000022</v>
      </c>
      <c r="H201" s="42">
        <f t="shared" si="13"/>
        <v>0.21553795872134177</v>
      </c>
      <c r="I201" s="34">
        <f t="shared" si="12"/>
        <v>0.79934215872134196</v>
      </c>
      <c r="K201" s="25"/>
      <c r="L201" s="7"/>
      <c r="M201" s="7"/>
      <c r="N201" s="7"/>
      <c r="O201" s="5"/>
      <c r="P201" s="5"/>
      <c r="Q201" s="5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4">
        <v>177</v>
      </c>
      <c r="B202" s="16">
        <v>34242192</v>
      </c>
      <c r="C202" s="92">
        <v>57</v>
      </c>
      <c r="D202" s="8">
        <v>17.832999999999998</v>
      </c>
      <c r="E202" s="8">
        <v>17.832999999999998</v>
      </c>
      <c r="F202" s="8">
        <f t="shared" si="11"/>
        <v>0</v>
      </c>
      <c r="G202" s="34">
        <f t="shared" si="15"/>
        <v>0</v>
      </c>
      <c r="H202" s="42">
        <f t="shared" si="13"/>
        <v>0.21744537428524746</v>
      </c>
      <c r="I202" s="34">
        <f>G202+H202</f>
        <v>0.21744537428524746</v>
      </c>
      <c r="K202" s="25"/>
      <c r="L202" s="7"/>
      <c r="M202" s="7"/>
      <c r="N202" s="7"/>
      <c r="O202" s="5"/>
      <c r="P202" s="5"/>
      <c r="Q202" s="5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4">
        <v>178</v>
      </c>
      <c r="B203" s="16">
        <v>34242198</v>
      </c>
      <c r="C203" s="92">
        <v>85.8</v>
      </c>
      <c r="D203" s="8">
        <v>10.632999999999999</v>
      </c>
      <c r="E203" s="8">
        <v>12.19</v>
      </c>
      <c r="F203" s="8">
        <f>E203-D203</f>
        <v>1.5570000000000004</v>
      </c>
      <c r="G203" s="34">
        <f t="shared" si="15"/>
        <v>1.3387086000000004</v>
      </c>
      <c r="H203" s="42">
        <f t="shared" si="13"/>
        <v>0.32731251076621459</v>
      </c>
      <c r="I203" s="34">
        <f t="shared" si="12"/>
        <v>1.6660211107662151</v>
      </c>
      <c r="K203" s="25"/>
      <c r="L203" s="7"/>
      <c r="M203" s="7"/>
      <c r="N203" s="7"/>
      <c r="O203" s="5"/>
      <c r="P203" s="5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92">
        <v>84.7</v>
      </c>
      <c r="D204" s="8">
        <v>22.786999999999999</v>
      </c>
      <c r="E204" s="8">
        <v>24.527000000000001</v>
      </c>
      <c r="F204" s="8">
        <f t="shared" si="11"/>
        <v>1.740000000000002</v>
      </c>
      <c r="G204" s="34">
        <f t="shared" si="15"/>
        <v>1.4960520000000017</v>
      </c>
      <c r="H204" s="42">
        <f t="shared" si="13"/>
        <v>0.32311619652562207</v>
      </c>
      <c r="I204" s="34">
        <f t="shared" si="12"/>
        <v>1.8191681965256237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92">
        <v>55.8</v>
      </c>
      <c r="D205" s="8">
        <v>9.8970000000000002</v>
      </c>
      <c r="E205" s="8">
        <v>10.564</v>
      </c>
      <c r="F205" s="8">
        <f t="shared" si="11"/>
        <v>0.66699999999999982</v>
      </c>
      <c r="G205" s="34">
        <f t="shared" si="15"/>
        <v>0.57348659999999985</v>
      </c>
      <c r="H205" s="42">
        <f t="shared" si="13"/>
        <v>0.2128675769318738</v>
      </c>
      <c r="I205" s="49">
        <f t="shared" si="12"/>
        <v>0.78635417693187359</v>
      </c>
      <c r="K205" s="7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4">
        <v>181</v>
      </c>
      <c r="B206" s="16">
        <v>34242193</v>
      </c>
      <c r="C206" s="92">
        <v>57</v>
      </c>
      <c r="D206" s="8">
        <v>1.2150000000000001</v>
      </c>
      <c r="E206" s="8">
        <v>1.859</v>
      </c>
      <c r="F206" s="8">
        <f t="shared" si="11"/>
        <v>0.64399999999999991</v>
      </c>
      <c r="G206" s="34">
        <f t="shared" si="15"/>
        <v>0.55371119999999996</v>
      </c>
      <c r="H206" s="42">
        <f t="shared" si="13"/>
        <v>0.21744537428524746</v>
      </c>
      <c r="I206" s="34">
        <f t="shared" si="12"/>
        <v>0.77115657428524742</v>
      </c>
      <c r="K206" s="25"/>
      <c r="L206" s="7"/>
      <c r="M206" s="7"/>
      <c r="N206" s="7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33">
        <v>182</v>
      </c>
      <c r="B207" s="20">
        <v>34242194</v>
      </c>
      <c r="C207" s="89">
        <v>85.8</v>
      </c>
      <c r="D207" s="12">
        <v>11.99</v>
      </c>
      <c r="E207" s="12">
        <v>13.307</v>
      </c>
      <c r="F207" s="12">
        <f t="shared" si="11"/>
        <v>1.3170000000000002</v>
      </c>
      <c r="G207" s="46">
        <f t="shared" si="15"/>
        <v>1.1323566000000003</v>
      </c>
      <c r="H207" s="46">
        <f t="shared" si="13"/>
        <v>0.32731251076621459</v>
      </c>
      <c r="I207" s="46">
        <f t="shared" si="12"/>
        <v>1.4596691107662148</v>
      </c>
      <c r="K207" s="81"/>
      <c r="L207" s="14"/>
      <c r="M207" s="7"/>
      <c r="N207" s="7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47">
        <v>117.2</v>
      </c>
      <c r="D208" s="9">
        <v>27.111000000000001</v>
      </c>
      <c r="E208" s="9">
        <v>29.402000000000001</v>
      </c>
      <c r="F208" s="9">
        <f t="shared" si="11"/>
        <v>2.2910000000000004</v>
      </c>
      <c r="G208" s="42">
        <f t="shared" si="15"/>
        <v>1.9698018000000004</v>
      </c>
      <c r="H208" s="42">
        <f t="shared" ref="H208:H270" si="16">C208/4660.2*$H$19</f>
        <v>0.41231911894768469</v>
      </c>
      <c r="I208" s="42">
        <f t="shared" si="12"/>
        <v>2.3821209189476851</v>
      </c>
      <c r="K208" s="25"/>
      <c r="L208" s="25"/>
      <c r="M208" s="25"/>
      <c r="N208" s="7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4">
        <v>184</v>
      </c>
      <c r="B209" s="16">
        <v>34242341</v>
      </c>
      <c r="C209" s="88">
        <v>58.1</v>
      </c>
      <c r="D209" s="8">
        <v>9.5749999999999993</v>
      </c>
      <c r="E209" s="8">
        <v>10.098000000000001</v>
      </c>
      <c r="F209" s="8">
        <f t="shared" si="11"/>
        <v>0.52300000000000146</v>
      </c>
      <c r="G209" s="34">
        <f t="shared" si="15"/>
        <v>0.44967540000000128</v>
      </c>
      <c r="H209" s="42">
        <f t="shared" si="16"/>
        <v>0.20440051886399727</v>
      </c>
      <c r="I209" s="34">
        <f t="shared" si="12"/>
        <v>0.65407591886399852</v>
      </c>
      <c r="K209" s="25"/>
      <c r="L209" s="7"/>
      <c r="M209" s="7"/>
      <c r="N209" s="7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4">
        <v>185</v>
      </c>
      <c r="B210" s="16">
        <v>34242160</v>
      </c>
      <c r="C210" s="88">
        <v>58.4</v>
      </c>
      <c r="D210" s="8">
        <v>7.3019999999999996</v>
      </c>
      <c r="E210" s="8">
        <v>8.5519999999999996</v>
      </c>
      <c r="F210" s="8">
        <f t="shared" si="11"/>
        <v>1.25</v>
      </c>
      <c r="G210" s="34">
        <f t="shared" si="15"/>
        <v>1.0747500000000001</v>
      </c>
      <c r="H210" s="42">
        <f t="shared" si="16"/>
        <v>0.20545594322990432</v>
      </c>
      <c r="I210" s="34">
        <f t="shared" si="12"/>
        <v>1.2802059432299044</v>
      </c>
      <c r="K210" s="25"/>
      <c r="L210" s="7"/>
      <c r="M210" s="7"/>
      <c r="N210" s="7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4">
        <v>186</v>
      </c>
      <c r="B211" s="16">
        <v>43441091</v>
      </c>
      <c r="C211" s="88">
        <v>46.7</v>
      </c>
      <c r="D211" s="8">
        <v>12.523</v>
      </c>
      <c r="E211" s="8">
        <v>13.563000000000001</v>
      </c>
      <c r="F211" s="8">
        <f t="shared" si="11"/>
        <v>1.0400000000000009</v>
      </c>
      <c r="G211" s="34">
        <f t="shared" si="15"/>
        <v>0.89419200000000076</v>
      </c>
      <c r="H211" s="42">
        <f t="shared" si="16"/>
        <v>0.16429439295952966</v>
      </c>
      <c r="I211" s="34">
        <f t="shared" si="12"/>
        <v>1.0584863929595305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88">
        <v>77.400000000000006</v>
      </c>
      <c r="D212" s="8">
        <v>20.826000000000001</v>
      </c>
      <c r="E212" s="8">
        <v>22.474</v>
      </c>
      <c r="F212" s="8">
        <f t="shared" si="11"/>
        <v>1.6479999999999997</v>
      </c>
      <c r="G212" s="34">
        <f t="shared" si="15"/>
        <v>1.4169503999999997</v>
      </c>
      <c r="H212" s="42">
        <f t="shared" si="16"/>
        <v>0.27229948640401702</v>
      </c>
      <c r="I212" s="34">
        <f t="shared" si="12"/>
        <v>1.6892498864040166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4">
        <v>188</v>
      </c>
      <c r="B213" s="16">
        <v>34242334</v>
      </c>
      <c r="C213" s="88">
        <v>117.2</v>
      </c>
      <c r="D213" s="8">
        <v>8.2680000000000007</v>
      </c>
      <c r="E213" s="8">
        <v>8.2680000000000007</v>
      </c>
      <c r="F213" s="8">
        <f t="shared" si="11"/>
        <v>0</v>
      </c>
      <c r="G213" s="34">
        <f t="shared" si="15"/>
        <v>0</v>
      </c>
      <c r="H213" s="42">
        <f t="shared" si="16"/>
        <v>0.41231911894768469</v>
      </c>
      <c r="I213" s="34">
        <f t="shared" si="12"/>
        <v>0.41231911894768469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4">
        <v>189</v>
      </c>
      <c r="B214" s="16">
        <v>34242338</v>
      </c>
      <c r="C214" s="88">
        <v>58.7</v>
      </c>
      <c r="D214" s="8">
        <v>12.929</v>
      </c>
      <c r="E214" s="8">
        <v>13.968</v>
      </c>
      <c r="F214" s="8">
        <f t="shared" si="11"/>
        <v>1.0389999999999997</v>
      </c>
      <c r="G214" s="34">
        <f t="shared" si="15"/>
        <v>0.8933321999999998</v>
      </c>
      <c r="H214" s="42">
        <f t="shared" si="16"/>
        <v>0.20651136759581137</v>
      </c>
      <c r="I214" s="34">
        <f t="shared" si="12"/>
        <v>1.0998435675958111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4">
        <v>190</v>
      </c>
      <c r="B215" s="16">
        <v>34242340</v>
      </c>
      <c r="C215" s="88">
        <v>58.2</v>
      </c>
      <c r="D215" s="8">
        <v>11.058</v>
      </c>
      <c r="E215" s="8">
        <v>12.156000000000001</v>
      </c>
      <c r="F215" s="8">
        <f t="shared" si="11"/>
        <v>1.0980000000000008</v>
      </c>
      <c r="G215" s="34">
        <f t="shared" si="15"/>
        <v>0.94406040000000069</v>
      </c>
      <c r="H215" s="42">
        <f t="shared" si="16"/>
        <v>0.20475232698596629</v>
      </c>
      <c r="I215" s="34">
        <f t="shared" si="12"/>
        <v>1.1488127269859669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88">
        <v>46.6</v>
      </c>
      <c r="D216" s="8">
        <v>3.786</v>
      </c>
      <c r="E216" s="8">
        <v>3.786</v>
      </c>
      <c r="F216" s="8">
        <f t="shared" si="11"/>
        <v>0</v>
      </c>
      <c r="G216" s="34">
        <f t="shared" si="15"/>
        <v>0</v>
      </c>
      <c r="H216" s="42">
        <f t="shared" si="16"/>
        <v>0.16394258483756063</v>
      </c>
      <c r="I216" s="34">
        <f t="shared" si="12"/>
        <v>0.16394258483756063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4">
        <v>192</v>
      </c>
      <c r="B217" s="16">
        <v>34242337</v>
      </c>
      <c r="C217" s="88">
        <v>77.3</v>
      </c>
      <c r="D217" s="8">
        <v>12.877000000000001</v>
      </c>
      <c r="E217" s="8">
        <v>13.521000000000001</v>
      </c>
      <c r="F217" s="8">
        <f t="shared" si="11"/>
        <v>0.64400000000000013</v>
      </c>
      <c r="G217" s="34">
        <f t="shared" si="15"/>
        <v>0.55371120000000007</v>
      </c>
      <c r="H217" s="42">
        <f t="shared" si="16"/>
        <v>0.27194767828204802</v>
      </c>
      <c r="I217" s="34">
        <f t="shared" si="12"/>
        <v>0.82565887828204809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4">
        <v>193</v>
      </c>
      <c r="B218" s="16">
        <v>34242324</v>
      </c>
      <c r="C218" s="88">
        <v>116.7</v>
      </c>
      <c r="D218" s="8">
        <v>7.39</v>
      </c>
      <c r="E218" s="8">
        <v>7.39</v>
      </c>
      <c r="F218" s="8">
        <f t="shared" ref="F218:F273" si="17">E218-D218</f>
        <v>0</v>
      </c>
      <c r="G218" s="34">
        <f t="shared" si="15"/>
        <v>0</v>
      </c>
      <c r="H218" s="42">
        <f t="shared" si="16"/>
        <v>0.41056007833783958</v>
      </c>
      <c r="I218" s="34">
        <f t="shared" si="12"/>
        <v>0.41056007833783958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48">
        <v>194</v>
      </c>
      <c r="B219" s="18">
        <v>34242331</v>
      </c>
      <c r="C219" s="93">
        <v>58</v>
      </c>
      <c r="D219" s="8">
        <v>2.9180000000000001</v>
      </c>
      <c r="E219" s="8">
        <v>3.0430000000000001</v>
      </c>
      <c r="F219" s="8">
        <f t="shared" si="17"/>
        <v>0.125</v>
      </c>
      <c r="G219" s="34">
        <f t="shared" si="15"/>
        <v>0.107475</v>
      </c>
      <c r="H219" s="42">
        <f t="shared" si="16"/>
        <v>0.20404871074202827</v>
      </c>
      <c r="I219" s="34">
        <f t="shared" ref="I219:I272" si="18">G219+H219</f>
        <v>0.31152371074202828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88">
        <v>58.1</v>
      </c>
      <c r="D220" s="8">
        <v>7.1630000000000003</v>
      </c>
      <c r="E220" s="8">
        <v>7.53</v>
      </c>
      <c r="F220" s="8">
        <f t="shared" si="17"/>
        <v>0.36699999999999999</v>
      </c>
      <c r="G220" s="34">
        <f>F220*0.8598</f>
        <v>0.31554660000000001</v>
      </c>
      <c r="H220" s="42">
        <f t="shared" si="16"/>
        <v>0.20440051886399727</v>
      </c>
      <c r="I220" s="34">
        <f t="shared" si="18"/>
        <v>0.51994711886399725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4">
        <v>196</v>
      </c>
      <c r="B221" s="16">
        <v>34242332</v>
      </c>
      <c r="C221" s="88">
        <v>46.7</v>
      </c>
      <c r="D221" s="8">
        <v>7.3040000000000003</v>
      </c>
      <c r="E221" s="8">
        <v>7.9589999999999996</v>
      </c>
      <c r="F221" s="8">
        <f t="shared" si="17"/>
        <v>0.65499999999999936</v>
      </c>
      <c r="G221" s="34">
        <f t="shared" ref="G221:G244" si="19">F221*0.8598</f>
        <v>0.56316899999999948</v>
      </c>
      <c r="H221" s="42">
        <f t="shared" si="16"/>
        <v>0.16429439295952966</v>
      </c>
      <c r="I221" s="34">
        <f t="shared" si="18"/>
        <v>0.72746339295952911</v>
      </c>
      <c r="J221" s="80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13">
        <v>197</v>
      </c>
      <c r="B222" s="19">
        <v>34242328</v>
      </c>
      <c r="C222" s="47">
        <v>77.5</v>
      </c>
      <c r="D222" s="8">
        <v>15.651999999999999</v>
      </c>
      <c r="E222" s="8">
        <v>17.143000000000001</v>
      </c>
      <c r="F222" s="8">
        <f t="shared" si="17"/>
        <v>1.4910000000000014</v>
      </c>
      <c r="G222" s="34">
        <f t="shared" si="19"/>
        <v>1.2819618000000013</v>
      </c>
      <c r="H222" s="42">
        <f t="shared" si="16"/>
        <v>0.27265129452598602</v>
      </c>
      <c r="I222" s="34">
        <f t="shared" si="18"/>
        <v>1.5546130945259873</v>
      </c>
      <c r="J222" s="80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4">
        <v>198</v>
      </c>
      <c r="B223" s="16">
        <v>34242333</v>
      </c>
      <c r="C223" s="88">
        <v>116.5</v>
      </c>
      <c r="D223" s="8">
        <v>14.634</v>
      </c>
      <c r="E223" s="8">
        <v>15.301</v>
      </c>
      <c r="F223" s="8">
        <f t="shared" si="17"/>
        <v>0.66699999999999982</v>
      </c>
      <c r="G223" s="34">
        <f t="shared" si="19"/>
        <v>0.57348659999999985</v>
      </c>
      <c r="H223" s="42">
        <f t="shared" si="16"/>
        <v>0.40985646209390159</v>
      </c>
      <c r="I223" s="34">
        <f t="shared" si="18"/>
        <v>0.98334306209390143</v>
      </c>
      <c r="J223" s="80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88">
        <v>58.8</v>
      </c>
      <c r="D224" s="8">
        <v>14.816000000000001</v>
      </c>
      <c r="E224" s="8">
        <v>16.102</v>
      </c>
      <c r="F224" s="8">
        <f t="shared" si="17"/>
        <v>1.2859999999999996</v>
      </c>
      <c r="G224" s="34">
        <f t="shared" si="19"/>
        <v>1.1057027999999998</v>
      </c>
      <c r="H224" s="42">
        <f t="shared" si="16"/>
        <v>0.20686317571778037</v>
      </c>
      <c r="I224" s="34">
        <f t="shared" si="18"/>
        <v>1.3125659757177801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88">
        <v>58.6</v>
      </c>
      <c r="D225" s="8">
        <v>3.226</v>
      </c>
      <c r="E225" s="8">
        <v>3.226</v>
      </c>
      <c r="F225" s="8">
        <f t="shared" si="17"/>
        <v>0</v>
      </c>
      <c r="G225" s="34">
        <f t="shared" si="19"/>
        <v>0</v>
      </c>
      <c r="H225" s="42">
        <f t="shared" si="16"/>
        <v>0.20615955947384235</v>
      </c>
      <c r="I225" s="34">
        <f t="shared" si="18"/>
        <v>0.20615955947384235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4">
        <v>201</v>
      </c>
      <c r="B226" s="16">
        <v>34242326</v>
      </c>
      <c r="C226" s="88">
        <v>46.4</v>
      </c>
      <c r="D226" s="8">
        <v>11.972</v>
      </c>
      <c r="E226" s="8">
        <v>13.064</v>
      </c>
      <c r="F226" s="8">
        <f t="shared" si="17"/>
        <v>1.0920000000000005</v>
      </c>
      <c r="G226" s="34">
        <f t="shared" si="19"/>
        <v>0.93890160000000045</v>
      </c>
      <c r="H226" s="42">
        <f t="shared" si="16"/>
        <v>0.16323896859362258</v>
      </c>
      <c r="I226" s="34">
        <f t="shared" si="18"/>
        <v>1.102140568593623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4">
        <v>202</v>
      </c>
      <c r="B227" s="16">
        <v>34242327</v>
      </c>
      <c r="C227" s="88">
        <v>77.5</v>
      </c>
      <c r="D227" s="8">
        <v>16.404</v>
      </c>
      <c r="E227" s="8">
        <v>17.414000000000001</v>
      </c>
      <c r="F227" s="8">
        <f t="shared" si="17"/>
        <v>1.0100000000000016</v>
      </c>
      <c r="G227" s="34">
        <f t="shared" si="19"/>
        <v>0.86839800000000134</v>
      </c>
      <c r="H227" s="42">
        <f t="shared" si="16"/>
        <v>0.27265129452598602</v>
      </c>
      <c r="I227" s="34">
        <f t="shared" si="18"/>
        <v>1.1410492945259874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88">
        <v>117.4</v>
      </c>
      <c r="D228" s="8">
        <v>22.408000000000001</v>
      </c>
      <c r="E228" s="8">
        <v>23.683</v>
      </c>
      <c r="F228" s="8">
        <f t="shared" si="17"/>
        <v>1.2749999999999986</v>
      </c>
      <c r="G228" s="34">
        <f t="shared" si="19"/>
        <v>1.0962449999999988</v>
      </c>
      <c r="H228" s="42">
        <f t="shared" si="16"/>
        <v>0.41302273519162275</v>
      </c>
      <c r="I228" s="34">
        <f t="shared" si="18"/>
        <v>1.5092677351916215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4">
        <v>204</v>
      </c>
      <c r="B229" s="16">
        <v>43441406</v>
      </c>
      <c r="C229" s="88">
        <v>57.9</v>
      </c>
      <c r="D229" s="8">
        <v>3.0470000000000002</v>
      </c>
      <c r="E229" s="8">
        <v>3.5779999999999998</v>
      </c>
      <c r="F229" s="8">
        <f t="shared" si="17"/>
        <v>0.53099999999999969</v>
      </c>
      <c r="G229" s="34">
        <f t="shared" si="19"/>
        <v>0.45655379999999973</v>
      </c>
      <c r="H229" s="42">
        <f t="shared" si="16"/>
        <v>0.20369690262005924</v>
      </c>
      <c r="I229" s="34">
        <f t="shared" si="18"/>
        <v>0.66025070262005903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4">
        <v>205</v>
      </c>
      <c r="B230" s="16">
        <v>43441089</v>
      </c>
      <c r="C230" s="88">
        <v>58.3</v>
      </c>
      <c r="D230" s="8">
        <v>10.478</v>
      </c>
      <c r="E230" s="8">
        <v>11.509</v>
      </c>
      <c r="F230" s="8">
        <f t="shared" si="17"/>
        <v>1.0310000000000006</v>
      </c>
      <c r="G230" s="34">
        <f t="shared" si="19"/>
        <v>0.88645380000000051</v>
      </c>
      <c r="H230" s="42">
        <f t="shared" si="16"/>
        <v>0.20510413510793529</v>
      </c>
      <c r="I230" s="34">
        <f t="shared" si="18"/>
        <v>1.0915579351079359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4">
        <v>206</v>
      </c>
      <c r="B231" s="16">
        <v>20242434</v>
      </c>
      <c r="C231" s="88">
        <v>46.3</v>
      </c>
      <c r="D231" s="8">
        <v>3</v>
      </c>
      <c r="E231" s="8">
        <v>3</v>
      </c>
      <c r="F231" s="8">
        <f t="shared" si="17"/>
        <v>0</v>
      </c>
      <c r="G231" s="34">
        <f t="shared" si="19"/>
        <v>0</v>
      </c>
      <c r="H231" s="42">
        <f t="shared" si="16"/>
        <v>0.16288716047165358</v>
      </c>
      <c r="I231" s="34">
        <f t="shared" si="18"/>
        <v>0.16288716047165358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88">
        <v>77.900000000000006</v>
      </c>
      <c r="D232" s="8">
        <v>5.5449999999999999</v>
      </c>
      <c r="E232" s="8">
        <v>6.2640000000000002</v>
      </c>
      <c r="F232" s="8">
        <f t="shared" si="17"/>
        <v>0.71900000000000031</v>
      </c>
      <c r="G232" s="34">
        <f t="shared" si="19"/>
        <v>0.61819620000000031</v>
      </c>
      <c r="H232" s="42">
        <f t="shared" si="16"/>
        <v>0.27405852701386213</v>
      </c>
      <c r="I232" s="34">
        <f t="shared" si="18"/>
        <v>0.89225472701386244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4">
        <v>208</v>
      </c>
      <c r="B233" s="16">
        <v>43441412</v>
      </c>
      <c r="C233" s="88">
        <v>117.9</v>
      </c>
      <c r="D233" s="8">
        <v>15.696</v>
      </c>
      <c r="E233" s="8">
        <v>17.032</v>
      </c>
      <c r="F233" s="8">
        <f t="shared" si="17"/>
        <v>1.3360000000000003</v>
      </c>
      <c r="G233" s="34">
        <f t="shared" si="19"/>
        <v>1.1486928000000003</v>
      </c>
      <c r="H233" s="42">
        <f t="shared" si="16"/>
        <v>0.4147817758014678</v>
      </c>
      <c r="I233" s="34">
        <f t="shared" si="18"/>
        <v>1.5634745758014681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4">
        <v>209</v>
      </c>
      <c r="B234" s="16">
        <v>43441411</v>
      </c>
      <c r="C234" s="88">
        <v>58.2</v>
      </c>
      <c r="D234" s="8">
        <v>9.4359999999999999</v>
      </c>
      <c r="E234" s="8">
        <v>10.103</v>
      </c>
      <c r="F234" s="8">
        <f t="shared" si="17"/>
        <v>0.66699999999999982</v>
      </c>
      <c r="G234" s="34">
        <f t="shared" si="19"/>
        <v>0.57348659999999985</v>
      </c>
      <c r="H234" s="42">
        <f t="shared" si="16"/>
        <v>0.20475232698596629</v>
      </c>
      <c r="I234" s="34">
        <f t="shared" si="18"/>
        <v>0.7782389269859662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4">
        <v>210</v>
      </c>
      <c r="B235" s="16">
        <v>43441408</v>
      </c>
      <c r="C235" s="88">
        <v>58.6</v>
      </c>
      <c r="D235" s="8">
        <v>3.7210000000000001</v>
      </c>
      <c r="E235" s="8">
        <v>3.8090000000000002</v>
      </c>
      <c r="F235" s="8">
        <f t="shared" si="17"/>
        <v>8.8000000000000078E-2</v>
      </c>
      <c r="G235" s="34">
        <f t="shared" si="19"/>
        <v>7.5662400000000074E-2</v>
      </c>
      <c r="H235" s="42">
        <f t="shared" si="16"/>
        <v>0.20615955947384235</v>
      </c>
      <c r="I235" s="34">
        <f t="shared" si="18"/>
        <v>0.28182195947384242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88">
        <v>46.7</v>
      </c>
      <c r="D236" s="8">
        <v>13.269</v>
      </c>
      <c r="E236" s="8">
        <v>13.974</v>
      </c>
      <c r="F236" s="8">
        <f t="shared" si="17"/>
        <v>0.70500000000000007</v>
      </c>
      <c r="G236" s="34">
        <f t="shared" si="19"/>
        <v>0.60615900000000011</v>
      </c>
      <c r="H236" s="42">
        <f t="shared" si="16"/>
        <v>0.16429439295952966</v>
      </c>
      <c r="I236" s="34">
        <f t="shared" si="18"/>
        <v>0.77045339295952975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4">
        <v>212</v>
      </c>
      <c r="B237" s="16">
        <v>43441410</v>
      </c>
      <c r="C237" s="88">
        <v>78.599999999999994</v>
      </c>
      <c r="D237" s="8">
        <v>14.327999999999999</v>
      </c>
      <c r="E237" s="8">
        <v>15.558999999999999</v>
      </c>
      <c r="F237" s="8">
        <f t="shared" si="17"/>
        <v>1.2309999999999999</v>
      </c>
      <c r="G237" s="34">
        <f t="shared" si="19"/>
        <v>1.0584137999999998</v>
      </c>
      <c r="H237" s="42">
        <f t="shared" si="16"/>
        <v>0.27652118386764518</v>
      </c>
      <c r="I237" s="34">
        <f t="shared" si="18"/>
        <v>1.334934983867645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4">
        <v>213</v>
      </c>
      <c r="B238" s="16">
        <v>43441403</v>
      </c>
      <c r="C238" s="88">
        <v>117.8</v>
      </c>
      <c r="D238" s="8">
        <v>20.329999999999998</v>
      </c>
      <c r="E238" s="8">
        <v>21.863</v>
      </c>
      <c r="F238" s="8">
        <f t="shared" si="17"/>
        <v>1.5330000000000013</v>
      </c>
      <c r="G238" s="34">
        <f t="shared" si="19"/>
        <v>1.3180734000000012</v>
      </c>
      <c r="H238" s="42">
        <f t="shared" si="16"/>
        <v>0.4144299676794988</v>
      </c>
      <c r="I238" s="34">
        <f t="shared" si="18"/>
        <v>1.7325033676795001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4">
        <v>214</v>
      </c>
      <c r="B239" s="16">
        <v>43441398</v>
      </c>
      <c r="C239" s="88">
        <v>57.8</v>
      </c>
      <c r="D239" s="8">
        <v>2.9769999999999999</v>
      </c>
      <c r="E239" s="8">
        <v>3.0339999999999998</v>
      </c>
      <c r="F239" s="8">
        <f t="shared" si="17"/>
        <v>5.699999999999994E-2</v>
      </c>
      <c r="G239" s="34">
        <f t="shared" si="19"/>
        <v>4.9008599999999951E-2</v>
      </c>
      <c r="H239" s="42">
        <f t="shared" si="16"/>
        <v>0.20334509449809021</v>
      </c>
      <c r="I239" s="34">
        <f t="shared" si="18"/>
        <v>0.25235369449809014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88">
        <v>58.8</v>
      </c>
      <c r="D240" s="8">
        <v>10.821</v>
      </c>
      <c r="E240" s="8">
        <v>11.84</v>
      </c>
      <c r="F240" s="8">
        <f t="shared" si="17"/>
        <v>1.0190000000000001</v>
      </c>
      <c r="G240" s="34">
        <f t="shared" si="19"/>
        <v>0.87613620000000014</v>
      </c>
      <c r="H240" s="42">
        <f t="shared" si="16"/>
        <v>0.20686317571778037</v>
      </c>
      <c r="I240" s="34">
        <f t="shared" si="18"/>
        <v>1.0829993757177805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4">
        <v>216</v>
      </c>
      <c r="B241" s="16">
        <v>43441401</v>
      </c>
      <c r="C241" s="88">
        <v>46.6</v>
      </c>
      <c r="D241" s="8">
        <v>11.510999999999999</v>
      </c>
      <c r="E241" s="8">
        <v>12.417999999999999</v>
      </c>
      <c r="F241" s="8">
        <f t="shared" si="17"/>
        <v>0.90700000000000003</v>
      </c>
      <c r="G241" s="34">
        <f t="shared" si="19"/>
        <v>0.77983860000000005</v>
      </c>
      <c r="H241" s="42">
        <f t="shared" si="16"/>
        <v>0.16394258483756063</v>
      </c>
      <c r="I241" s="34">
        <f t="shared" si="18"/>
        <v>0.94378118483756068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4">
        <v>217</v>
      </c>
      <c r="B242" s="16">
        <v>43441404</v>
      </c>
      <c r="C242" s="88">
        <v>78.400000000000006</v>
      </c>
      <c r="D242" s="8">
        <v>9.6370000000000005</v>
      </c>
      <c r="E242" s="8">
        <v>10.308</v>
      </c>
      <c r="F242" s="8">
        <f t="shared" si="17"/>
        <v>0.67099999999999937</v>
      </c>
      <c r="G242" s="34">
        <f t="shared" si="19"/>
        <v>0.57692579999999949</v>
      </c>
      <c r="H242" s="42">
        <f t="shared" si="16"/>
        <v>0.27581756762370718</v>
      </c>
      <c r="I242" s="34">
        <f t="shared" si="18"/>
        <v>0.85274336762370662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4">
        <v>218</v>
      </c>
      <c r="B243" s="16">
        <v>43441396</v>
      </c>
      <c r="C243" s="88">
        <v>118.2</v>
      </c>
      <c r="D243" s="8">
        <v>18.856999999999999</v>
      </c>
      <c r="E243" s="8">
        <v>19.097999999999999</v>
      </c>
      <c r="F243" s="8">
        <f t="shared" si="17"/>
        <v>0.24099999999999966</v>
      </c>
      <c r="G243" s="34">
        <f t="shared" si="19"/>
        <v>0.2072117999999997</v>
      </c>
      <c r="H243" s="42">
        <f t="shared" si="16"/>
        <v>0.41583720016737485</v>
      </c>
      <c r="I243" s="34">
        <f t="shared" si="18"/>
        <v>0.62304900016737452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88">
        <v>58.3</v>
      </c>
      <c r="D244" s="8">
        <v>7.6580000000000004</v>
      </c>
      <c r="E244" s="8">
        <v>8.1329999999999991</v>
      </c>
      <c r="F244" s="8">
        <f t="shared" si="17"/>
        <v>0.47499999999999876</v>
      </c>
      <c r="G244" s="34">
        <f t="shared" si="19"/>
        <v>0.40840499999999891</v>
      </c>
      <c r="H244" s="42">
        <f t="shared" si="16"/>
        <v>0.20510413510793529</v>
      </c>
      <c r="I244" s="34">
        <f t="shared" si="18"/>
        <v>0.61350913510793426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4">
        <v>220</v>
      </c>
      <c r="B245" s="16">
        <v>43441400</v>
      </c>
      <c r="C245" s="88">
        <v>59.4</v>
      </c>
      <c r="D245" s="8">
        <v>9.359</v>
      </c>
      <c r="E245" s="8">
        <v>9.5679999999999996</v>
      </c>
      <c r="F245" s="8">
        <f t="shared" si="17"/>
        <v>0.20899999999999963</v>
      </c>
      <c r="G245" s="34">
        <f>F245*0.8598</f>
        <v>0.1796981999999997</v>
      </c>
      <c r="H245" s="42">
        <f t="shared" si="16"/>
        <v>0.20897402444959443</v>
      </c>
      <c r="I245" s="34">
        <f t="shared" si="18"/>
        <v>0.38867222444959415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4">
        <v>221</v>
      </c>
      <c r="B246" s="16">
        <v>43441397</v>
      </c>
      <c r="C246" s="92">
        <v>46.9</v>
      </c>
      <c r="D246" s="8">
        <v>5.19</v>
      </c>
      <c r="E246" s="8">
        <v>5.3570000000000002</v>
      </c>
      <c r="F246" s="8">
        <f t="shared" si="17"/>
        <v>0.16699999999999982</v>
      </c>
      <c r="G246" s="34">
        <f t="shared" ref="G246:G269" si="20">F246*0.8598</f>
        <v>0.14358659999999984</v>
      </c>
      <c r="H246" s="42">
        <f t="shared" si="16"/>
        <v>0.16499800920346766</v>
      </c>
      <c r="I246" s="34">
        <f t="shared" si="18"/>
        <v>0.30858460920346753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4">
        <v>222</v>
      </c>
      <c r="B247" s="16">
        <v>43441402</v>
      </c>
      <c r="C247" s="92">
        <v>77.7</v>
      </c>
      <c r="D247" s="8">
        <v>23.847000000000001</v>
      </c>
      <c r="E247" s="8">
        <v>25.651</v>
      </c>
      <c r="F247" s="8">
        <f t="shared" si="17"/>
        <v>1.8039999999999985</v>
      </c>
      <c r="G247" s="34">
        <f t="shared" si="20"/>
        <v>1.5510791999999987</v>
      </c>
      <c r="H247" s="42">
        <f t="shared" si="16"/>
        <v>0.27335491076992408</v>
      </c>
      <c r="I247" s="34">
        <f t="shared" si="18"/>
        <v>1.8244341107699227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92">
        <v>118.6</v>
      </c>
      <c r="D248" s="8">
        <v>35.552999999999997</v>
      </c>
      <c r="E248" s="8">
        <f>35.553+2.5</f>
        <v>38.052999999999997</v>
      </c>
      <c r="F248" s="8">
        <f t="shared" si="17"/>
        <v>2.5</v>
      </c>
      <c r="G248" s="34">
        <f t="shared" si="20"/>
        <v>2.1495000000000002</v>
      </c>
      <c r="H248" s="42">
        <f t="shared" si="16"/>
        <v>0.41724443265525085</v>
      </c>
      <c r="I248" s="34">
        <f t="shared" si="18"/>
        <v>2.5667444326552511</v>
      </c>
      <c r="K248" s="25"/>
      <c r="L248" s="7"/>
      <c r="M248" s="7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4">
        <v>224</v>
      </c>
      <c r="B249" s="16">
        <v>43441210</v>
      </c>
      <c r="C249" s="92">
        <v>56.8</v>
      </c>
      <c r="D249" s="8">
        <v>3.548</v>
      </c>
      <c r="E249" s="8">
        <f>3.548+0.2</f>
        <v>3.7480000000000002</v>
      </c>
      <c r="F249" s="8">
        <f t="shared" si="17"/>
        <v>0.20000000000000018</v>
      </c>
      <c r="G249" s="34">
        <f t="shared" si="20"/>
        <v>0.17196000000000017</v>
      </c>
      <c r="H249" s="42">
        <f t="shared" si="16"/>
        <v>0.19982701327840005</v>
      </c>
      <c r="I249" s="34">
        <f t="shared" si="18"/>
        <v>0.37178701327840025</v>
      </c>
      <c r="K249" s="25"/>
      <c r="L249" s="7"/>
      <c r="M249" s="7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4">
        <v>225</v>
      </c>
      <c r="B250" s="16">
        <v>43441214</v>
      </c>
      <c r="C250" s="92">
        <v>58.9</v>
      </c>
      <c r="D250" s="8">
        <v>14.163</v>
      </c>
      <c r="E250" s="8">
        <f>14.163+0.8835</f>
        <v>15.0465</v>
      </c>
      <c r="F250" s="8">
        <f t="shared" si="17"/>
        <v>0.88349999999999973</v>
      </c>
      <c r="G250" s="34">
        <f t="shared" si="20"/>
        <v>0.75963329999999973</v>
      </c>
      <c r="H250" s="42">
        <f t="shared" si="16"/>
        <v>0.2072149838397494</v>
      </c>
      <c r="I250" s="34">
        <f t="shared" si="18"/>
        <v>0.96684828383974919</v>
      </c>
      <c r="K250" s="25"/>
      <c r="L250" s="7"/>
      <c r="M250" s="7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4">
        <v>226</v>
      </c>
      <c r="B251" s="16">
        <v>43441215</v>
      </c>
      <c r="C251" s="92">
        <v>46.8</v>
      </c>
      <c r="D251" s="8">
        <v>6.4880000000000004</v>
      </c>
      <c r="E251" s="8">
        <f>6.488+0.702</f>
        <v>7.19</v>
      </c>
      <c r="F251" s="8">
        <f t="shared" si="17"/>
        <v>0.70199999999999996</v>
      </c>
      <c r="G251" s="34">
        <f t="shared" si="20"/>
        <v>0.60357959999999999</v>
      </c>
      <c r="H251" s="42">
        <f t="shared" si="16"/>
        <v>0.16464620108149863</v>
      </c>
      <c r="I251" s="34">
        <f t="shared" si="18"/>
        <v>0.76822580108149863</v>
      </c>
      <c r="K251" s="25"/>
      <c r="L251" s="7"/>
      <c r="M251" s="7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92">
        <v>78.2</v>
      </c>
      <c r="D252" s="8">
        <v>4.274</v>
      </c>
      <c r="E252" s="8">
        <v>4.274</v>
      </c>
      <c r="F252" s="8">
        <f t="shared" si="17"/>
        <v>0</v>
      </c>
      <c r="G252" s="34">
        <f t="shared" si="20"/>
        <v>0</v>
      </c>
      <c r="H252" s="42">
        <f t="shared" si="16"/>
        <v>0.27511395137976913</v>
      </c>
      <c r="I252" s="34">
        <f t="shared" si="18"/>
        <v>0.27511395137976913</v>
      </c>
      <c r="K252" s="25"/>
      <c r="L252" s="7"/>
      <c r="M252" s="7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4">
        <v>228</v>
      </c>
      <c r="B253" s="16">
        <v>43441212</v>
      </c>
      <c r="C253" s="92">
        <v>117.6</v>
      </c>
      <c r="D253" s="8">
        <v>14.715999999999999</v>
      </c>
      <c r="E253" s="8">
        <v>16.207999999999998</v>
      </c>
      <c r="F253" s="8">
        <f t="shared" si="17"/>
        <v>1.4919999999999991</v>
      </c>
      <c r="G253" s="34">
        <f t="shared" si="20"/>
        <v>1.2828215999999992</v>
      </c>
      <c r="H253" s="42">
        <f t="shared" si="16"/>
        <v>0.41372635143556075</v>
      </c>
      <c r="I253" s="34">
        <f t="shared" si="18"/>
        <v>1.6965479514355599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4">
        <v>229</v>
      </c>
      <c r="B254" s="16">
        <v>43441218</v>
      </c>
      <c r="C254" s="88">
        <v>57.8</v>
      </c>
      <c r="D254" s="8">
        <v>5.4720000000000004</v>
      </c>
      <c r="E254" s="8">
        <v>5.8529999999999998</v>
      </c>
      <c r="F254" s="8">
        <f t="shared" si="17"/>
        <v>0.38099999999999934</v>
      </c>
      <c r="G254" s="34">
        <f t="shared" si="20"/>
        <v>0.32758379999999943</v>
      </c>
      <c r="H254" s="42">
        <f t="shared" si="16"/>
        <v>0.20334509449809021</v>
      </c>
      <c r="I254" s="34">
        <f t="shared" si="18"/>
        <v>0.53092889449808967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88">
        <v>58.4</v>
      </c>
      <c r="D255" s="8">
        <v>2.5939999999999999</v>
      </c>
      <c r="E255" s="8">
        <v>2.5939999999999999</v>
      </c>
      <c r="F255" s="8">
        <f t="shared" si="17"/>
        <v>0</v>
      </c>
      <c r="G255" s="34">
        <f t="shared" si="20"/>
        <v>0</v>
      </c>
      <c r="H255" s="42">
        <f t="shared" si="16"/>
        <v>0.20545594322990432</v>
      </c>
      <c r="I255" s="49">
        <f t="shared" si="18"/>
        <v>0.20545594322990432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88">
        <v>47</v>
      </c>
      <c r="D256" s="8">
        <v>4.07</v>
      </c>
      <c r="E256" s="8">
        <v>4.07</v>
      </c>
      <c r="F256" s="8">
        <f t="shared" si="17"/>
        <v>0</v>
      </c>
      <c r="G256" s="34">
        <f t="shared" si="20"/>
        <v>0</v>
      </c>
      <c r="H256" s="42">
        <f t="shared" si="16"/>
        <v>0.16534981732543669</v>
      </c>
      <c r="I256" s="34">
        <f t="shared" si="18"/>
        <v>0.16534981732543669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4">
        <v>232</v>
      </c>
      <c r="B257" s="16">
        <v>43441217</v>
      </c>
      <c r="C257" s="88">
        <v>78</v>
      </c>
      <c r="D257" s="8">
        <v>15.734999999999999</v>
      </c>
      <c r="E257" s="8">
        <v>17.065999999999999</v>
      </c>
      <c r="F257" s="8">
        <f t="shared" si="17"/>
        <v>1.3309999999999995</v>
      </c>
      <c r="G257" s="34">
        <f t="shared" si="20"/>
        <v>1.1443937999999996</v>
      </c>
      <c r="H257" s="42">
        <f t="shared" si="16"/>
        <v>0.27441033513583107</v>
      </c>
      <c r="I257" s="34">
        <f t="shared" si="18"/>
        <v>1.4188041351358307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4">
        <v>233</v>
      </c>
      <c r="B258" s="16">
        <v>43441226</v>
      </c>
      <c r="C258" s="88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34">
        <f>F258*0.8598</f>
        <v>0</v>
      </c>
      <c r="H258" s="42">
        <f>C258/4660.2*$H$19</f>
        <v>0.41407815955752975</v>
      </c>
      <c r="I258" s="34">
        <f t="shared" si="18"/>
        <v>0.41407815955752975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4">
        <v>234</v>
      </c>
      <c r="B259" s="16">
        <v>43441225</v>
      </c>
      <c r="C259" s="88">
        <v>57.8</v>
      </c>
      <c r="D259" s="8">
        <v>9.6010000000000009</v>
      </c>
      <c r="E259" s="8">
        <v>10.266999999999999</v>
      </c>
      <c r="F259" s="8">
        <f t="shared" si="17"/>
        <v>0.66599999999999859</v>
      </c>
      <c r="G259" s="34">
        <f t="shared" si="20"/>
        <v>0.57262679999999877</v>
      </c>
      <c r="H259" s="42">
        <f t="shared" si="16"/>
        <v>0.20334509449809021</v>
      </c>
      <c r="I259" s="34">
        <f t="shared" si="18"/>
        <v>0.77597189449808901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88">
        <v>58.3</v>
      </c>
      <c r="D260" s="8">
        <v>1.7689999999999999</v>
      </c>
      <c r="E260" s="8">
        <v>2.3079999999999998</v>
      </c>
      <c r="F260" s="8">
        <f t="shared" si="17"/>
        <v>0.53899999999999992</v>
      </c>
      <c r="G260" s="34">
        <f t="shared" si="20"/>
        <v>0.46343219999999996</v>
      </c>
      <c r="H260" s="42">
        <f t="shared" si="16"/>
        <v>0.20510413510793529</v>
      </c>
      <c r="I260" s="34">
        <f t="shared" si="18"/>
        <v>0.6685363351079352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4">
        <v>236</v>
      </c>
      <c r="B261" s="16">
        <v>43441223</v>
      </c>
      <c r="C261" s="88">
        <v>47</v>
      </c>
      <c r="D261" s="8">
        <v>10.782999999999999</v>
      </c>
      <c r="E261" s="8">
        <v>11.4</v>
      </c>
      <c r="F261" s="8">
        <f t="shared" si="17"/>
        <v>0.61700000000000088</v>
      </c>
      <c r="G261" s="34">
        <f t="shared" si="20"/>
        <v>0.53049660000000076</v>
      </c>
      <c r="H261" s="42">
        <f t="shared" si="16"/>
        <v>0.16534981732543669</v>
      </c>
      <c r="I261" s="34">
        <f t="shared" si="18"/>
        <v>0.69584641732543751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4">
        <v>237</v>
      </c>
      <c r="B262" s="16">
        <v>43441224</v>
      </c>
      <c r="C262" s="88">
        <v>77</v>
      </c>
      <c r="D262" s="8">
        <v>18.266999999999999</v>
      </c>
      <c r="E262" s="8">
        <v>19.908000000000001</v>
      </c>
      <c r="F262" s="8">
        <f t="shared" si="17"/>
        <v>1.6410000000000018</v>
      </c>
      <c r="G262" s="34">
        <f t="shared" si="20"/>
        <v>1.4109318000000015</v>
      </c>
      <c r="H262" s="42">
        <f t="shared" si="16"/>
        <v>0.27089225391614091</v>
      </c>
      <c r="I262" s="34">
        <f t="shared" si="18"/>
        <v>1.6818240539161424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4">
        <v>238</v>
      </c>
      <c r="B263" s="16">
        <v>43441221</v>
      </c>
      <c r="C263" s="88">
        <v>117.8</v>
      </c>
      <c r="D263" s="8">
        <v>17.782</v>
      </c>
      <c r="E263" s="8">
        <v>18.702999999999999</v>
      </c>
      <c r="F263" s="8">
        <f t="shared" si="17"/>
        <v>0.92099999999999937</v>
      </c>
      <c r="G263" s="34">
        <f t="shared" si="20"/>
        <v>0.79187579999999946</v>
      </c>
      <c r="H263" s="42">
        <f t="shared" si="16"/>
        <v>0.4144299676794988</v>
      </c>
      <c r="I263" s="34">
        <f t="shared" si="18"/>
        <v>1.2063057676794982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88">
        <v>58.1</v>
      </c>
      <c r="D264" s="8">
        <v>12.263</v>
      </c>
      <c r="E264" s="8">
        <v>13.227</v>
      </c>
      <c r="F264" s="8">
        <f t="shared" si="17"/>
        <v>0.96400000000000041</v>
      </c>
      <c r="G264" s="34">
        <f t="shared" si="20"/>
        <v>0.82884720000000034</v>
      </c>
      <c r="H264" s="42">
        <f t="shared" si="16"/>
        <v>0.20440051886399727</v>
      </c>
      <c r="I264" s="34">
        <f t="shared" si="18"/>
        <v>1.0332477188639977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4">
        <v>240</v>
      </c>
      <c r="B265" s="16">
        <v>20242417</v>
      </c>
      <c r="C265" s="88">
        <v>58.7</v>
      </c>
      <c r="D265" s="8">
        <v>9.8219999999999992</v>
      </c>
      <c r="E265" s="8">
        <v>10.86</v>
      </c>
      <c r="F265" s="8">
        <f t="shared" si="17"/>
        <v>1.0380000000000003</v>
      </c>
      <c r="G265" s="34">
        <f t="shared" si="20"/>
        <v>0.89247240000000028</v>
      </c>
      <c r="H265" s="42">
        <f t="shared" si="16"/>
        <v>0.20651136759581137</v>
      </c>
      <c r="I265" s="34">
        <f t="shared" si="18"/>
        <v>1.0989837675958116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4">
        <v>241</v>
      </c>
      <c r="B266" s="16">
        <v>20242445</v>
      </c>
      <c r="C266" s="88">
        <v>46.5</v>
      </c>
      <c r="D266" s="8">
        <v>7.2220000000000004</v>
      </c>
      <c r="E266" s="8">
        <v>8.2100000000000009</v>
      </c>
      <c r="F266" s="8">
        <f t="shared" si="17"/>
        <v>0.98800000000000043</v>
      </c>
      <c r="G266" s="34">
        <f t="shared" si="20"/>
        <v>0.84948240000000041</v>
      </c>
      <c r="H266" s="42">
        <f t="shared" si="16"/>
        <v>0.16359077671559161</v>
      </c>
      <c r="I266" s="34">
        <f t="shared" si="18"/>
        <v>1.013073176715592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4">
        <v>242</v>
      </c>
      <c r="B267" s="16">
        <v>43441219</v>
      </c>
      <c r="C267" s="88">
        <v>78.3</v>
      </c>
      <c r="D267" s="8">
        <v>23.808</v>
      </c>
      <c r="E267" s="8">
        <v>25.417000000000002</v>
      </c>
      <c r="F267" s="8">
        <f t="shared" si="17"/>
        <v>1.6090000000000018</v>
      </c>
      <c r="G267" s="34">
        <f t="shared" si="20"/>
        <v>1.3834182000000015</v>
      </c>
      <c r="H267" s="42">
        <f t="shared" si="16"/>
        <v>0.27546575950173818</v>
      </c>
      <c r="I267" s="34">
        <f t="shared" si="18"/>
        <v>1.6588839595017397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88">
        <v>117.2</v>
      </c>
      <c r="D268" s="8">
        <v>8.5920000000000005</v>
      </c>
      <c r="E268" s="8">
        <v>8.5920000000000005</v>
      </c>
      <c r="F268" s="8">
        <f t="shared" si="17"/>
        <v>0</v>
      </c>
      <c r="G268" s="34">
        <f t="shared" si="20"/>
        <v>0</v>
      </c>
      <c r="H268" s="42">
        <f t="shared" si="16"/>
        <v>0.41231911894768469</v>
      </c>
      <c r="I268" s="34">
        <f t="shared" si="18"/>
        <v>0.41231911894768469</v>
      </c>
      <c r="J268" s="5"/>
      <c r="K268" s="25"/>
      <c r="L268" s="5"/>
      <c r="M268" s="7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4">
        <v>244</v>
      </c>
      <c r="B269" s="16">
        <v>20242431</v>
      </c>
      <c r="C269" s="88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34">
        <f t="shared" si="20"/>
        <v>0</v>
      </c>
      <c r="H269" s="42">
        <f t="shared" si="16"/>
        <v>0.20334509449809021</v>
      </c>
      <c r="I269" s="34">
        <f t="shared" si="18"/>
        <v>0.20334509449809021</v>
      </c>
      <c r="J269" s="5"/>
      <c r="K269" s="25"/>
      <c r="L269" s="5"/>
      <c r="M269" s="7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4">
        <v>245</v>
      </c>
      <c r="B270" s="16">
        <v>20242432</v>
      </c>
      <c r="C270" s="88">
        <v>58.2</v>
      </c>
      <c r="D270" s="8">
        <v>4.0149999999999997</v>
      </c>
      <c r="E270" s="8">
        <v>4.444</v>
      </c>
      <c r="F270" s="8">
        <f t="shared" si="17"/>
        <v>0.42900000000000027</v>
      </c>
      <c r="G270" s="34">
        <f>F270*0.8598</f>
        <v>0.36885420000000024</v>
      </c>
      <c r="H270" s="42">
        <f t="shared" si="16"/>
        <v>0.20475232698596629</v>
      </c>
      <c r="I270" s="34">
        <f t="shared" si="18"/>
        <v>0.57360652698596648</v>
      </c>
      <c r="J270" s="5"/>
      <c r="K270" s="25"/>
      <c r="L270" s="5"/>
      <c r="M270" s="7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4">
        <v>246</v>
      </c>
      <c r="B271" s="16">
        <v>20242451</v>
      </c>
      <c r="C271" s="88">
        <v>45.8</v>
      </c>
      <c r="D271" s="8">
        <v>6.0469999999999997</v>
      </c>
      <c r="E271" s="8">
        <v>6.4409999999999998</v>
      </c>
      <c r="F271" s="8">
        <f t="shared" si="17"/>
        <v>0.39400000000000013</v>
      </c>
      <c r="G271" s="34">
        <f t="shared" ref="G271" si="21">F271*0.8598</f>
        <v>0.3387612000000001</v>
      </c>
      <c r="H271" s="42">
        <f>C271/4660.2*$H$19</f>
        <v>0.16112811986180853</v>
      </c>
      <c r="I271" s="34">
        <f t="shared" si="18"/>
        <v>0.49988931986180862</v>
      </c>
      <c r="J271" s="5"/>
      <c r="K271" s="25"/>
      <c r="L271" s="5"/>
      <c r="M271" s="7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88">
        <v>77.599999999999994</v>
      </c>
      <c r="D272" s="8">
        <v>10.874000000000001</v>
      </c>
      <c r="E272" s="8">
        <v>12.647</v>
      </c>
      <c r="F272" s="8">
        <f t="shared" si="17"/>
        <v>1.7729999999999997</v>
      </c>
      <c r="G272" s="34">
        <f>F272*0.8598</f>
        <v>1.5244253999999997</v>
      </c>
      <c r="H272" s="42">
        <f t="shared" ref="H272" si="22">C272/4660.2*$H$19</f>
        <v>0.27300310264795502</v>
      </c>
      <c r="I272" s="34">
        <f t="shared" si="18"/>
        <v>1.7974285026479548</v>
      </c>
      <c r="J272" s="5"/>
      <c r="K272" s="24"/>
      <c r="L272" s="14"/>
      <c r="M272" s="7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3" s="2" customFormat="1" x14ac:dyDescent="0.25">
      <c r="A273" s="208" t="s">
        <v>3</v>
      </c>
      <c r="B273" s="208"/>
      <c r="C273" s="43">
        <f>SUM(C26:C272)</f>
        <v>17591.5</v>
      </c>
      <c r="D273" s="44">
        <f t="shared" ref="D273:E273" si="23">SUM(D26:D272)</f>
        <v>3061.766000000001</v>
      </c>
      <c r="E273" s="44">
        <f t="shared" si="23"/>
        <v>3285.5140714285726</v>
      </c>
      <c r="F273" s="8">
        <f t="shared" si="17"/>
        <v>223.74807142857162</v>
      </c>
      <c r="G273" s="44">
        <f>SUM(G26:G272)</f>
        <v>192.37859181428567</v>
      </c>
      <c r="H273" s="44">
        <f>SUM(H26:H272)</f>
        <v>77.216408185714243</v>
      </c>
      <c r="I273" s="44">
        <f>SUM(I26:I272)</f>
        <v>269.59500000000014</v>
      </c>
      <c r="J273" s="61"/>
      <c r="K273" s="62"/>
      <c r="L273" s="5"/>
      <c r="M273" s="7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x14ac:dyDescent="0.25">
      <c r="G274" s="51"/>
      <c r="J274" s="58"/>
      <c r="K274" s="24"/>
      <c r="L274" s="5"/>
      <c r="M274" s="7"/>
      <c r="N274" s="5"/>
      <c r="O274" s="5"/>
      <c r="P274" s="5"/>
      <c r="Q274" s="5"/>
      <c r="R274" s="5"/>
      <c r="S274" s="5"/>
      <c r="T274" s="5"/>
      <c r="U274" s="5"/>
      <c r="V274" s="5"/>
    </row>
    <row r="275" spans="1:23" x14ac:dyDescent="0.25">
      <c r="J275" s="86"/>
      <c r="O275" s="5"/>
      <c r="P275" s="5"/>
      <c r="Q275" s="5"/>
      <c r="R275" s="5"/>
      <c r="S275" s="5"/>
      <c r="T275" s="5"/>
      <c r="U275" s="5"/>
      <c r="V275" s="5"/>
    </row>
    <row r="276" spans="1:23" ht="18.75" customHeight="1" x14ac:dyDescent="0.25">
      <c r="A276" s="209" t="s">
        <v>38</v>
      </c>
      <c r="B276" s="211" t="s">
        <v>39</v>
      </c>
      <c r="C276" s="35" t="s">
        <v>58</v>
      </c>
      <c r="D276" s="35" t="s">
        <v>62</v>
      </c>
      <c r="E276" s="40"/>
      <c r="F276" s="40"/>
      <c r="G276" s="50"/>
      <c r="H276" s="40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3" x14ac:dyDescent="0.25">
      <c r="A277" s="210"/>
      <c r="B277" s="212"/>
      <c r="C277" s="36" t="s">
        <v>40</v>
      </c>
      <c r="D277" s="36" t="s">
        <v>40</v>
      </c>
      <c r="E277" s="40"/>
      <c r="F277" s="40"/>
      <c r="G277" s="40"/>
      <c r="H277" s="40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3" x14ac:dyDescent="0.25">
      <c r="A278" s="99" t="s">
        <v>41</v>
      </c>
      <c r="B278" s="100">
        <v>43441481</v>
      </c>
      <c r="C278" s="101">
        <v>31.434999999999999</v>
      </c>
      <c r="D278" s="101">
        <v>31.434999999999999</v>
      </c>
      <c r="E278" s="24"/>
      <c r="F278" s="40"/>
      <c r="G278" s="40"/>
      <c r="H278" s="40"/>
      <c r="I278" s="40"/>
      <c r="J278" s="40"/>
      <c r="M278" s="40"/>
      <c r="Q278"/>
      <c r="R278"/>
      <c r="S278"/>
      <c r="T278"/>
      <c r="U278"/>
      <c r="V278"/>
      <c r="W278"/>
    </row>
    <row r="279" spans="1:23" x14ac:dyDescent="0.25">
      <c r="A279" s="54" t="s">
        <v>42</v>
      </c>
      <c r="B279" s="55">
        <v>43441178</v>
      </c>
      <c r="C279" s="96">
        <v>29.948</v>
      </c>
      <c r="D279" s="96">
        <v>33.335999999999999</v>
      </c>
      <c r="E279" s="24"/>
      <c r="F279" s="40"/>
      <c r="G279" s="40"/>
      <c r="H279" s="40"/>
      <c r="I279" s="40"/>
      <c r="J279" s="40"/>
      <c r="M279" s="40"/>
      <c r="Q279"/>
      <c r="R279"/>
      <c r="S279"/>
      <c r="T279"/>
      <c r="U279"/>
      <c r="V279"/>
      <c r="W279"/>
    </row>
    <row r="280" spans="1:23" x14ac:dyDescent="0.25">
      <c r="A280" s="54" t="s">
        <v>43</v>
      </c>
      <c r="B280" s="55">
        <v>43441179</v>
      </c>
      <c r="C280" s="96">
        <v>14.555999999999999</v>
      </c>
      <c r="D280" s="96">
        <v>14.555999999999999</v>
      </c>
      <c r="E280" s="24"/>
      <c r="F280" s="40"/>
      <c r="G280" s="40"/>
      <c r="H280" s="40"/>
      <c r="I280" s="40"/>
      <c r="J280" s="40"/>
      <c r="M280" s="40"/>
      <c r="P280"/>
      <c r="Q280"/>
      <c r="R280"/>
      <c r="S280"/>
      <c r="T280"/>
      <c r="U280"/>
      <c r="V280"/>
      <c r="W280"/>
    </row>
    <row r="281" spans="1:23" x14ac:dyDescent="0.25">
      <c r="A281" s="54" t="s">
        <v>44</v>
      </c>
      <c r="B281" s="55">
        <v>43441177</v>
      </c>
      <c r="C281" s="96">
        <v>39.9</v>
      </c>
      <c r="D281" s="96">
        <v>45.594999999999999</v>
      </c>
      <c r="E281" s="24"/>
      <c r="F281" s="40"/>
      <c r="G281" s="40"/>
      <c r="H281" s="40"/>
      <c r="I281" s="40"/>
      <c r="J281" s="40"/>
      <c r="M281"/>
      <c r="N281"/>
      <c r="O281"/>
      <c r="P281"/>
      <c r="Q281"/>
      <c r="R281"/>
      <c r="S281"/>
      <c r="T281"/>
      <c r="U281"/>
      <c r="V281"/>
      <c r="W281"/>
    </row>
    <row r="282" spans="1:23" x14ac:dyDescent="0.25">
      <c r="A282" s="54" t="s">
        <v>45</v>
      </c>
      <c r="B282" s="55">
        <v>41444210</v>
      </c>
      <c r="C282" s="96">
        <v>82.326999999999998</v>
      </c>
      <c r="D282" s="96">
        <v>85.474000000000004</v>
      </c>
      <c r="E282" s="24"/>
      <c r="F282" s="40"/>
      <c r="G282" s="40"/>
      <c r="H282" s="40"/>
      <c r="I282" s="40"/>
      <c r="J282" s="40"/>
      <c r="M282"/>
      <c r="N282"/>
      <c r="O282"/>
      <c r="P282"/>
      <c r="Q282"/>
      <c r="R282"/>
      <c r="S282"/>
      <c r="T282"/>
      <c r="U282"/>
      <c r="V282"/>
      <c r="W282"/>
    </row>
    <row r="283" spans="1:23" x14ac:dyDescent="0.25">
      <c r="A283" s="54" t="s">
        <v>46</v>
      </c>
      <c r="B283" s="55">
        <v>43441483</v>
      </c>
      <c r="C283" s="96">
        <v>109.212</v>
      </c>
      <c r="D283" s="96">
        <v>112.14700000000001</v>
      </c>
      <c r="E283" s="24"/>
      <c r="F283" s="40"/>
      <c r="G283" s="40"/>
      <c r="H283" s="40"/>
      <c r="I283" s="40"/>
      <c r="J283" s="40"/>
      <c r="M283"/>
      <c r="N283"/>
      <c r="O283"/>
      <c r="P283"/>
      <c r="Q283"/>
      <c r="R283"/>
      <c r="S283"/>
      <c r="T283"/>
      <c r="U283"/>
      <c r="V283"/>
      <c r="W283"/>
    </row>
    <row r="284" spans="1:23" x14ac:dyDescent="0.25">
      <c r="A284" s="54" t="s">
        <v>47</v>
      </c>
      <c r="B284" s="55">
        <v>43441482</v>
      </c>
      <c r="C284" s="96">
        <v>94.224000000000004</v>
      </c>
      <c r="D284" s="96">
        <v>94.224000000000004</v>
      </c>
      <c r="E284" s="24"/>
      <c r="F284" s="40"/>
      <c r="G284" s="40"/>
      <c r="H284" s="40"/>
      <c r="I284" s="40"/>
      <c r="J284" s="40"/>
      <c r="M284"/>
      <c r="N284"/>
      <c r="O284"/>
      <c r="P284"/>
      <c r="Q284"/>
      <c r="R284"/>
      <c r="S284"/>
      <c r="T284"/>
      <c r="U284"/>
      <c r="V284"/>
      <c r="W284"/>
    </row>
    <row r="285" spans="1:23" x14ac:dyDescent="0.25">
      <c r="A285" s="54" t="s">
        <v>48</v>
      </c>
      <c r="B285" s="55">
        <v>20242453</v>
      </c>
      <c r="C285" s="96">
        <v>64.412999999999997</v>
      </c>
      <c r="D285" s="96">
        <v>68.456000000000003</v>
      </c>
      <c r="E285" s="24"/>
      <c r="F285" s="40"/>
      <c r="G285" s="40"/>
      <c r="H285" s="40"/>
      <c r="I285" s="40"/>
      <c r="J285" s="40"/>
      <c r="M285"/>
      <c r="N285"/>
      <c r="O285"/>
      <c r="P285"/>
      <c r="Q285"/>
      <c r="R285"/>
      <c r="S285"/>
      <c r="T285"/>
      <c r="U285"/>
      <c r="V285"/>
      <c r="W285"/>
    </row>
    <row r="286" spans="1:23" x14ac:dyDescent="0.25">
      <c r="A286" s="54" t="s">
        <v>49</v>
      </c>
      <c r="B286" s="55">
        <v>20242426</v>
      </c>
      <c r="C286" s="96">
        <v>33.654000000000003</v>
      </c>
      <c r="D286" s="96">
        <v>37.225000000000001</v>
      </c>
      <c r="E286" s="24"/>
      <c r="F286" s="40"/>
      <c r="G286" s="40"/>
      <c r="H286" s="40"/>
      <c r="I286" s="40"/>
      <c r="J286" s="40"/>
      <c r="M286"/>
      <c r="N286"/>
      <c r="O286"/>
      <c r="P286"/>
      <c r="Q286"/>
      <c r="R286"/>
      <c r="S286"/>
      <c r="T286"/>
      <c r="U286"/>
      <c r="V286"/>
      <c r="W286"/>
    </row>
    <row r="287" spans="1:23" x14ac:dyDescent="0.25">
      <c r="A287" s="54" t="s">
        <v>50</v>
      </c>
      <c r="B287" s="55">
        <v>20242457</v>
      </c>
      <c r="C287" s="96">
        <v>47.808</v>
      </c>
      <c r="D287" s="96">
        <v>50.857999999999997</v>
      </c>
      <c r="E287" s="24"/>
      <c r="F287" s="40"/>
      <c r="G287" s="40"/>
      <c r="H287" s="40"/>
      <c r="I287" s="40"/>
      <c r="J287" s="40"/>
      <c r="M287"/>
      <c r="N287"/>
      <c r="O287"/>
      <c r="P287"/>
      <c r="Q287"/>
      <c r="R287"/>
      <c r="S287"/>
      <c r="T287"/>
      <c r="U287"/>
      <c r="V287"/>
      <c r="W287"/>
    </row>
    <row r="288" spans="1:23" x14ac:dyDescent="0.25">
      <c r="A288" s="54" t="s">
        <v>51</v>
      </c>
      <c r="B288" s="55">
        <v>20242455</v>
      </c>
      <c r="C288" s="96">
        <v>33.679000000000002</v>
      </c>
      <c r="D288" s="96">
        <v>36.002000000000002</v>
      </c>
      <c r="E288" s="24"/>
      <c r="F288" s="40"/>
      <c r="G288" s="40"/>
      <c r="H288" s="40"/>
      <c r="I288" s="40"/>
      <c r="J288" s="40"/>
      <c r="M288"/>
      <c r="N288"/>
      <c r="O288"/>
      <c r="P288"/>
      <c r="Q288"/>
      <c r="R288"/>
      <c r="S288"/>
      <c r="T288"/>
      <c r="U288"/>
      <c r="V288"/>
      <c r="W288"/>
    </row>
    <row r="289" spans="1:23" x14ac:dyDescent="0.25">
      <c r="A289" s="54" t="s">
        <v>52</v>
      </c>
      <c r="B289" s="55">
        <v>20442453</v>
      </c>
      <c r="C289" s="96">
        <v>43.292000000000002</v>
      </c>
      <c r="D289" s="96">
        <v>46.347000000000001</v>
      </c>
      <c r="E289" s="24"/>
      <c r="F289" s="40"/>
      <c r="G289" s="40"/>
      <c r="H289" s="40"/>
      <c r="I289" s="40"/>
      <c r="J289" s="40"/>
      <c r="M289"/>
      <c r="N289"/>
      <c r="O289"/>
      <c r="P289"/>
      <c r="Q289"/>
      <c r="R289"/>
      <c r="S289"/>
      <c r="T289"/>
      <c r="U289"/>
      <c r="V289"/>
      <c r="W289"/>
    </row>
    <row r="290" spans="1:23" x14ac:dyDescent="0.25">
      <c r="A290" s="59" t="s">
        <v>53</v>
      </c>
      <c r="B290" s="60">
        <v>20242456</v>
      </c>
      <c r="C290" s="83">
        <v>40.39</v>
      </c>
      <c r="D290" s="83">
        <v>40.39</v>
      </c>
      <c r="E290" s="24"/>
      <c r="F290" s="40"/>
      <c r="G290" s="40"/>
      <c r="H290" s="40"/>
      <c r="I290" s="40"/>
      <c r="J290" s="40"/>
      <c r="M290"/>
      <c r="N290"/>
      <c r="O290"/>
      <c r="P290"/>
      <c r="Q290"/>
      <c r="R290"/>
      <c r="S290"/>
      <c r="T290"/>
      <c r="U290"/>
      <c r="V290"/>
      <c r="W290"/>
    </row>
    <row r="291" spans="1:23" x14ac:dyDescent="0.25">
      <c r="A291" s="59" t="s">
        <v>54</v>
      </c>
      <c r="B291" s="60">
        <v>20242415</v>
      </c>
      <c r="C291" s="83">
        <v>77.363</v>
      </c>
      <c r="D291" s="83">
        <v>80.325000000000003</v>
      </c>
      <c r="E291" s="24"/>
      <c r="F291" s="40"/>
      <c r="G291" s="40"/>
      <c r="H291" s="40"/>
      <c r="I291" s="40"/>
      <c r="J291" s="40"/>
      <c r="M291"/>
      <c r="N291"/>
      <c r="O291"/>
      <c r="P291"/>
      <c r="Q291"/>
      <c r="R291"/>
      <c r="S291"/>
      <c r="T291"/>
      <c r="U291"/>
      <c r="V291"/>
      <c r="W291"/>
    </row>
    <row r="292" spans="1:23" x14ac:dyDescent="0.25">
      <c r="A292" s="59" t="s">
        <v>55</v>
      </c>
      <c r="B292" s="60">
        <v>20242418</v>
      </c>
      <c r="C292" s="83">
        <v>69.819999999999993</v>
      </c>
      <c r="D292" s="83">
        <v>75.983999999999995</v>
      </c>
      <c r="E292" s="24"/>
      <c r="F292" s="40"/>
      <c r="G292" s="40"/>
      <c r="H292" s="40"/>
      <c r="I292" s="40"/>
      <c r="J292" s="40"/>
      <c r="M292"/>
      <c r="N292"/>
      <c r="O292"/>
      <c r="P292"/>
      <c r="Q292"/>
      <c r="R292"/>
      <c r="S292"/>
      <c r="T292"/>
      <c r="U292"/>
      <c r="V292"/>
      <c r="W292"/>
    </row>
    <row r="293" spans="1:23" x14ac:dyDescent="0.25">
      <c r="B293" s="41"/>
      <c r="C293" s="87">
        <f t="shared" ref="C293:D293" si="24">SUM(C278:C292)</f>
        <v>812.02099999999996</v>
      </c>
      <c r="D293" s="87">
        <f t="shared" si="24"/>
        <v>852.35399999999993</v>
      </c>
      <c r="E293" s="50"/>
      <c r="F293" s="40"/>
      <c r="G293" s="40"/>
      <c r="H293" s="40"/>
      <c r="I293" s="40"/>
      <c r="J293" s="40"/>
      <c r="M293" s="40"/>
      <c r="Q293"/>
      <c r="R293"/>
      <c r="S293"/>
      <c r="T293"/>
      <c r="U293"/>
      <c r="V293"/>
      <c r="W293"/>
    </row>
    <row r="294" spans="1:23" x14ac:dyDescent="0.25">
      <c r="A294" s="56"/>
      <c r="B294" s="56"/>
      <c r="C294" s="56"/>
      <c r="D294" s="56"/>
      <c r="S294"/>
      <c r="T294"/>
      <c r="U294"/>
      <c r="V294"/>
    </row>
    <row r="295" spans="1:23" x14ac:dyDescent="0.25">
      <c r="A295" s="57" t="s">
        <v>15</v>
      </c>
      <c r="D295" s="56"/>
      <c r="S295"/>
      <c r="T295"/>
      <c r="U295"/>
      <c r="V295"/>
    </row>
    <row r="296" spans="1:23" x14ac:dyDescent="0.25">
      <c r="A296" s="56"/>
      <c r="D296" s="56"/>
      <c r="S296"/>
      <c r="T296"/>
      <c r="U296"/>
      <c r="V296"/>
    </row>
    <row r="297" spans="1:23" x14ac:dyDescent="0.25">
      <c r="S297"/>
      <c r="T297"/>
      <c r="U297"/>
    </row>
  </sheetData>
  <mergeCells count="35">
    <mergeCell ref="E22:G22"/>
    <mergeCell ref="E23:G23"/>
    <mergeCell ref="A273:B273"/>
    <mergeCell ref="A276:A277"/>
    <mergeCell ref="B276:B277"/>
    <mergeCell ref="A18:D19"/>
    <mergeCell ref="E18:G18"/>
    <mergeCell ref="E19:G19"/>
    <mergeCell ref="E20:G20"/>
    <mergeCell ref="H20:H21"/>
    <mergeCell ref="E21:G21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scale="1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97"/>
  <sheetViews>
    <sheetView zoomScaleNormal="100" workbookViewId="0">
      <selection activeCell="H2" sqref="H1:H1048576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5" width="10.5703125" customWidth="1"/>
    <col min="6" max="6" width="9.140625" customWidth="1"/>
    <col min="7" max="7" width="9.42578125" style="53" customWidth="1"/>
    <col min="8" max="8" width="11.28515625" style="171" customWidth="1"/>
    <col min="9" max="9" width="9.42578125" style="52" customWidth="1"/>
    <col min="10" max="10" width="2.140625" customWidth="1"/>
    <col min="11" max="11" width="26" style="40" customWidth="1"/>
    <col min="12" max="12" width="8.7109375" style="40" customWidth="1"/>
    <col min="13" max="13" width="10.7109375" style="50" bestFit="1" customWidth="1"/>
    <col min="14" max="14" width="9.5703125" style="40" bestFit="1" customWidth="1"/>
    <col min="15" max="15" width="9.140625" style="40"/>
    <col min="16" max="16" width="17.42578125" style="40" customWidth="1"/>
    <col min="17" max="17" width="9.85546875" style="40" bestFit="1" customWidth="1"/>
    <col min="18" max="18" width="9.85546875" style="40" customWidth="1"/>
    <col min="19" max="19" width="9.140625" style="40"/>
    <col min="20" max="20" width="11.42578125" style="40" bestFit="1" customWidth="1"/>
    <col min="21" max="21" width="9.140625" style="40"/>
    <col min="22" max="22" width="9.7109375" style="40" customWidth="1"/>
    <col min="23" max="23" width="9.140625" style="40"/>
  </cols>
  <sheetData>
    <row r="1" spans="1:23" s="1" customFormat="1" ht="20.25" x14ac:dyDescent="0.3">
      <c r="A1" s="173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97"/>
      <c r="B2" s="97"/>
      <c r="C2" s="97"/>
      <c r="D2" s="97"/>
      <c r="E2" s="97"/>
      <c r="F2" s="97"/>
      <c r="G2" s="97"/>
      <c r="H2" s="165"/>
      <c r="I2" s="63"/>
      <c r="J2" s="97"/>
      <c r="K2" s="90"/>
      <c r="L2" s="90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74" t="s">
        <v>16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74" t="s">
        <v>63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98"/>
      <c r="B5" s="98"/>
      <c r="C5" s="98"/>
      <c r="D5" s="98"/>
      <c r="E5" s="98"/>
      <c r="F5" s="98"/>
      <c r="G5" s="98"/>
      <c r="H5" s="91"/>
      <c r="I5" s="98"/>
      <c r="J5" s="98"/>
      <c r="K5" s="91"/>
      <c r="L5" s="91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75" t="s">
        <v>9</v>
      </c>
      <c r="B6" s="176"/>
      <c r="C6" s="176"/>
      <c r="D6" s="176"/>
      <c r="E6" s="176"/>
      <c r="F6" s="176"/>
      <c r="G6" s="176"/>
      <c r="H6" s="177"/>
      <c r="I6" s="64"/>
      <c r="J6" s="65" t="s">
        <v>11</v>
      </c>
      <c r="K6" s="178" t="s">
        <v>12</v>
      </c>
      <c r="L6" s="179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184" t="s">
        <v>4</v>
      </c>
      <c r="B7" s="184"/>
      <c r="C7" s="184"/>
      <c r="D7" s="184"/>
      <c r="E7" s="184" t="s">
        <v>5</v>
      </c>
      <c r="F7" s="184"/>
      <c r="G7" s="184"/>
      <c r="H7" s="166" t="s">
        <v>64</v>
      </c>
      <c r="I7" s="67"/>
      <c r="J7" s="65"/>
      <c r="K7" s="180"/>
      <c r="L7" s="181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85" t="s">
        <v>32</v>
      </c>
      <c r="B8" s="186"/>
      <c r="C8" s="186"/>
      <c r="D8" s="186"/>
      <c r="E8" s="187" t="s">
        <v>17</v>
      </c>
      <c r="F8" s="187"/>
      <c r="G8" s="187"/>
      <c r="H8" s="154">
        <v>95.866</v>
      </c>
      <c r="I8" s="68"/>
      <c r="J8" s="65"/>
      <c r="K8" s="180"/>
      <c r="L8" s="181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8" t="s">
        <v>6</v>
      </c>
      <c r="B9" s="189"/>
      <c r="C9" s="189"/>
      <c r="D9" s="190"/>
      <c r="E9" s="194" t="s">
        <v>18</v>
      </c>
      <c r="F9" s="194"/>
      <c r="G9" s="194"/>
      <c r="H9" s="10">
        <f>SUM(G26:G99)</f>
        <v>78.256907914285719</v>
      </c>
      <c r="I9" s="68"/>
      <c r="J9" s="65"/>
      <c r="K9" s="180"/>
      <c r="L9" s="181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91"/>
      <c r="B10" s="192"/>
      <c r="C10" s="192"/>
      <c r="D10" s="193"/>
      <c r="E10" s="195" t="s">
        <v>21</v>
      </c>
      <c r="F10" s="195"/>
      <c r="G10" s="195"/>
      <c r="H10" s="11">
        <f>H8-H9</f>
        <v>17.609092085714281</v>
      </c>
      <c r="I10" s="68"/>
      <c r="J10" s="65"/>
      <c r="K10" s="182"/>
      <c r="L10" s="183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85" t="s">
        <v>33</v>
      </c>
      <c r="B11" s="186"/>
      <c r="C11" s="186"/>
      <c r="D11" s="186"/>
      <c r="E11" s="187" t="s">
        <v>19</v>
      </c>
      <c r="F11" s="187"/>
      <c r="G11" s="187"/>
      <c r="H11" s="154">
        <v>78.16</v>
      </c>
      <c r="I11" s="68"/>
      <c r="J11" s="65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8" t="s">
        <v>6</v>
      </c>
      <c r="B12" s="189"/>
      <c r="C12" s="189"/>
      <c r="D12" s="190"/>
      <c r="E12" s="194" t="s">
        <v>20</v>
      </c>
      <c r="F12" s="194"/>
      <c r="G12" s="194"/>
      <c r="H12" s="10">
        <f>SUM(G100:G155)</f>
        <v>54.705020657142846</v>
      </c>
      <c r="I12" s="68"/>
      <c r="J12" s="65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91"/>
      <c r="B13" s="192"/>
      <c r="C13" s="192"/>
      <c r="D13" s="193"/>
      <c r="E13" s="195" t="s">
        <v>22</v>
      </c>
      <c r="F13" s="195"/>
      <c r="G13" s="195"/>
      <c r="H13" s="11">
        <f>H11-H12</f>
        <v>23.45497934285715</v>
      </c>
      <c r="I13" s="68"/>
      <c r="J13" s="65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85" t="s">
        <v>34</v>
      </c>
      <c r="B14" s="186"/>
      <c r="C14" s="186"/>
      <c r="D14" s="186"/>
      <c r="E14" s="187" t="s">
        <v>23</v>
      </c>
      <c r="F14" s="187"/>
      <c r="G14" s="187"/>
      <c r="H14" s="154">
        <v>60.488</v>
      </c>
      <c r="I14" s="68"/>
      <c r="J14" s="65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8" t="s">
        <v>6</v>
      </c>
      <c r="B15" s="189"/>
      <c r="C15" s="189"/>
      <c r="D15" s="190"/>
      <c r="E15" s="194" t="s">
        <v>24</v>
      </c>
      <c r="F15" s="194"/>
      <c r="G15" s="194"/>
      <c r="H15" s="10">
        <f>SUM(G156:G207)</f>
        <v>45.517197857142854</v>
      </c>
      <c r="I15" s="68"/>
      <c r="J15" s="65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91"/>
      <c r="B16" s="192"/>
      <c r="C16" s="192"/>
      <c r="D16" s="193"/>
      <c r="E16" s="195" t="s">
        <v>25</v>
      </c>
      <c r="F16" s="195"/>
      <c r="G16" s="195"/>
      <c r="H16" s="11">
        <f>H14-H15</f>
        <v>14.970802142857146</v>
      </c>
      <c r="I16" s="68"/>
      <c r="J16" s="65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85" t="s">
        <v>35</v>
      </c>
      <c r="B17" s="186"/>
      <c r="C17" s="186"/>
      <c r="D17" s="186"/>
      <c r="E17" s="187" t="s">
        <v>26</v>
      </c>
      <c r="F17" s="187"/>
      <c r="G17" s="187"/>
      <c r="H17" s="154">
        <v>66.34</v>
      </c>
      <c r="I17" s="68"/>
      <c r="J17" s="65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8" t="s">
        <v>6</v>
      </c>
      <c r="B18" s="189"/>
      <c r="C18" s="189"/>
      <c r="D18" s="190"/>
      <c r="E18" s="194" t="s">
        <v>27</v>
      </c>
      <c r="F18" s="194"/>
      <c r="G18" s="194"/>
      <c r="H18" s="10">
        <f>SUM(G208:G272)</f>
        <v>52.111372542857154</v>
      </c>
      <c r="I18" s="68"/>
      <c r="J18" s="65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91"/>
      <c r="B19" s="192"/>
      <c r="C19" s="192"/>
      <c r="D19" s="193"/>
      <c r="E19" s="195" t="s">
        <v>28</v>
      </c>
      <c r="F19" s="195"/>
      <c r="G19" s="195"/>
      <c r="H19" s="11">
        <f>H17-H18</f>
        <v>14.228627457142849</v>
      </c>
      <c r="I19" s="68"/>
      <c r="J19" s="65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69"/>
      <c r="B20" s="69"/>
      <c r="C20" s="69"/>
      <c r="D20" s="69"/>
      <c r="E20" s="196" t="s">
        <v>29</v>
      </c>
      <c r="F20" s="197"/>
      <c r="G20" s="187"/>
      <c r="H20" s="198">
        <f>H8+H11+H14+H17</f>
        <v>300.85400000000004</v>
      </c>
      <c r="I20" s="68"/>
      <c r="J20" s="65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69"/>
      <c r="B21" s="69"/>
      <c r="C21" s="69"/>
      <c r="D21" s="69"/>
      <c r="E21" s="200" t="s">
        <v>30</v>
      </c>
      <c r="F21" s="201"/>
      <c r="G21" s="202"/>
      <c r="H21" s="199"/>
      <c r="I21" s="68"/>
      <c r="J21" s="65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69"/>
      <c r="B22" s="69"/>
      <c r="C22" s="69"/>
      <c r="D22" s="69"/>
      <c r="E22" s="203" t="s">
        <v>31</v>
      </c>
      <c r="F22" s="202"/>
      <c r="G22" s="204"/>
      <c r="H22" s="167">
        <f>H9+H12+H15+H18</f>
        <v>230.59049897142859</v>
      </c>
      <c r="I22" s="68"/>
      <c r="J22" s="65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69"/>
      <c r="B23" s="69"/>
      <c r="C23" s="69"/>
      <c r="D23" s="69"/>
      <c r="E23" s="205" t="s">
        <v>10</v>
      </c>
      <c r="F23" s="206"/>
      <c r="G23" s="207"/>
      <c r="H23" s="168">
        <f>H10+H13+H16+H19</f>
        <v>70.263501028571426</v>
      </c>
      <c r="I23" s="68"/>
      <c r="J23" s="65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169"/>
      <c r="I24" s="72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73" t="s">
        <v>0</v>
      </c>
      <c r="B25" s="74" t="s">
        <v>1</v>
      </c>
      <c r="C25" s="73" t="s">
        <v>2</v>
      </c>
      <c r="D25" s="75" t="s">
        <v>61</v>
      </c>
      <c r="E25" s="75" t="s">
        <v>65</v>
      </c>
      <c r="F25" s="76" t="s">
        <v>37</v>
      </c>
      <c r="G25" s="76" t="s">
        <v>13</v>
      </c>
      <c r="H25" s="170" t="s">
        <v>7</v>
      </c>
      <c r="I25" s="78" t="s">
        <v>14</v>
      </c>
      <c r="J25" s="79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105">
        <v>1</v>
      </c>
      <c r="B26" s="16">
        <v>43441363</v>
      </c>
      <c r="C26" s="106">
        <v>112.5</v>
      </c>
      <c r="D26" s="8">
        <v>32.219000000000001</v>
      </c>
      <c r="E26" s="8">
        <v>34.472999999999999</v>
      </c>
      <c r="F26" s="8">
        <f t="shared" ref="F26:F89" si="0">E26-D26</f>
        <v>2.2539999999999978</v>
      </c>
      <c r="G26" s="107">
        <f>F26*0.8598</f>
        <v>1.9379891999999981</v>
      </c>
      <c r="H26" s="34">
        <f>C26/5339.7*$H$10</f>
        <v>0.37099890623871318</v>
      </c>
      <c r="I26" s="107">
        <f>G26+H26</f>
        <v>2.3089881062387114</v>
      </c>
      <c r="K26" s="25"/>
      <c r="M26" s="24"/>
      <c r="N26" s="5"/>
      <c r="O26" s="25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106">
        <v>58.7</v>
      </c>
      <c r="D27" s="8">
        <v>20.218</v>
      </c>
      <c r="E27" s="8">
        <v>22.292999999999999</v>
      </c>
      <c r="F27" s="8">
        <f t="shared" si="0"/>
        <v>2.0749999999999993</v>
      </c>
      <c r="G27" s="107">
        <f t="shared" ref="G27:G90" si="1">F27*0.8598</f>
        <v>1.7840849999999995</v>
      </c>
      <c r="H27" s="34">
        <f t="shared" ref="H27:H90" si="2">C27/5339.7*$H$10</f>
        <v>0.1935789848552219</v>
      </c>
      <c r="I27" s="107">
        <f t="shared" ref="I27:I90" si="3">G27+H27</f>
        <v>1.9776639848552213</v>
      </c>
      <c r="K27" s="25"/>
      <c r="M27" s="82"/>
      <c r="N27" s="25"/>
      <c r="O27" s="14"/>
      <c r="X27" s="21"/>
      <c r="Y27" s="21"/>
    </row>
    <row r="28" spans="1:25" s="1" customFormat="1" x14ac:dyDescent="0.25">
      <c r="A28" s="105">
        <v>3</v>
      </c>
      <c r="B28" s="16">
        <v>43242247</v>
      </c>
      <c r="C28" s="106">
        <v>50.5</v>
      </c>
      <c r="D28" s="8">
        <v>13.396000000000001</v>
      </c>
      <c r="E28" s="8">
        <v>13.988</v>
      </c>
      <c r="F28" s="8">
        <f t="shared" si="0"/>
        <v>0.59199999999999875</v>
      </c>
      <c r="G28" s="107">
        <f t="shared" si="1"/>
        <v>0.50900159999999894</v>
      </c>
      <c r="H28" s="34">
        <f t="shared" si="2"/>
        <v>0.16653728680048902</v>
      </c>
      <c r="I28" s="107">
        <f t="shared" si="3"/>
        <v>0.6755388868004879</v>
      </c>
      <c r="K28" s="37"/>
      <c r="M28" s="7"/>
      <c r="N28" s="7"/>
      <c r="O28" s="5"/>
      <c r="P28" s="5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105">
        <v>4</v>
      </c>
      <c r="B29" s="16">
        <v>43441362</v>
      </c>
      <c r="C29" s="108">
        <v>51.8</v>
      </c>
      <c r="D29" s="8">
        <v>15.611000000000001</v>
      </c>
      <c r="E29" s="8">
        <v>16.957000000000001</v>
      </c>
      <c r="F29" s="84">
        <f t="shared" si="0"/>
        <v>1.3460000000000001</v>
      </c>
      <c r="G29" s="107">
        <f t="shared" si="1"/>
        <v>1.1572908000000002</v>
      </c>
      <c r="H29" s="34">
        <f t="shared" si="2"/>
        <v>0.17082438527258081</v>
      </c>
      <c r="I29" s="107">
        <f t="shared" si="3"/>
        <v>1.328115185272581</v>
      </c>
      <c r="K29" s="37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108">
        <v>52.9</v>
      </c>
      <c r="D30" s="8">
        <v>11.525</v>
      </c>
      <c r="E30" s="8">
        <v>12.589</v>
      </c>
      <c r="F30" s="84">
        <f t="shared" si="0"/>
        <v>1.0640000000000001</v>
      </c>
      <c r="G30" s="107">
        <f t="shared" si="1"/>
        <v>0.91482720000000006</v>
      </c>
      <c r="H30" s="34">
        <f t="shared" si="2"/>
        <v>0.17445193013358157</v>
      </c>
      <c r="I30" s="107">
        <f t="shared" si="3"/>
        <v>1.0892791301335816</v>
      </c>
      <c r="K30" s="25"/>
      <c r="L30" s="7"/>
      <c r="M30" s="7"/>
      <c r="N30" s="7"/>
      <c r="X30" s="21"/>
      <c r="Y30" s="21"/>
    </row>
    <row r="31" spans="1:25" s="1" customFormat="1" x14ac:dyDescent="0.25">
      <c r="A31" s="105">
        <v>6</v>
      </c>
      <c r="B31" s="16">
        <v>43242242</v>
      </c>
      <c r="C31" s="108">
        <v>99.6</v>
      </c>
      <c r="D31" s="132">
        <v>25.132999999999999</v>
      </c>
      <c r="E31" s="132">
        <v>26.568000000000001</v>
      </c>
      <c r="F31" s="84">
        <f t="shared" si="0"/>
        <v>1.4350000000000023</v>
      </c>
      <c r="G31" s="107">
        <f t="shared" si="1"/>
        <v>1.233813000000002</v>
      </c>
      <c r="H31" s="34">
        <f t="shared" si="2"/>
        <v>0.32845769832334071</v>
      </c>
      <c r="I31" s="107">
        <f t="shared" si="3"/>
        <v>1.5622706983233428</v>
      </c>
      <c r="K31" s="25"/>
      <c r="L31" s="7"/>
      <c r="M31" s="14"/>
      <c r="N31" s="7"/>
      <c r="O31" s="21"/>
      <c r="P31" s="21"/>
    </row>
    <row r="32" spans="1:25" s="1" customFormat="1" x14ac:dyDescent="0.25">
      <c r="A32" s="105">
        <v>7</v>
      </c>
      <c r="B32" s="16">
        <v>43441364</v>
      </c>
      <c r="C32" s="108">
        <v>112.6</v>
      </c>
      <c r="D32" s="8">
        <v>29.199000000000002</v>
      </c>
      <c r="E32" s="8">
        <v>32.154000000000003</v>
      </c>
      <c r="F32" s="84">
        <f t="shared" si="0"/>
        <v>2.9550000000000018</v>
      </c>
      <c r="G32" s="107">
        <f t="shared" si="1"/>
        <v>2.5407090000000014</v>
      </c>
      <c r="H32" s="34">
        <f t="shared" si="2"/>
        <v>0.3713286830442587</v>
      </c>
      <c r="I32" s="107">
        <f t="shared" si="3"/>
        <v>2.91203768304426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108">
        <v>62.5</v>
      </c>
      <c r="D33" s="8">
        <v>12.209</v>
      </c>
      <c r="E33" s="8">
        <v>12.711</v>
      </c>
      <c r="F33" s="84">
        <f t="shared" si="0"/>
        <v>0.50200000000000067</v>
      </c>
      <c r="G33" s="107">
        <f t="shared" si="1"/>
        <v>0.4316196000000006</v>
      </c>
      <c r="H33" s="34">
        <f t="shared" si="2"/>
        <v>0.20611050346595178</v>
      </c>
      <c r="I33" s="107">
        <f t="shared" si="3"/>
        <v>0.63773010346595238</v>
      </c>
      <c r="K33" s="25"/>
      <c r="L33" s="7"/>
      <c r="M33" s="14"/>
      <c r="N33" s="15"/>
      <c r="O33" s="21"/>
      <c r="P33" s="21"/>
    </row>
    <row r="34" spans="1:16" s="1" customFormat="1" x14ac:dyDescent="0.25">
      <c r="A34" s="105">
        <v>9</v>
      </c>
      <c r="B34" s="16">
        <v>43441366</v>
      </c>
      <c r="C34" s="106">
        <v>50.5</v>
      </c>
      <c r="D34" s="8">
        <v>16.893999999999998</v>
      </c>
      <c r="E34" s="8">
        <v>18.34</v>
      </c>
      <c r="F34" s="8">
        <f t="shared" si="0"/>
        <v>1.4460000000000015</v>
      </c>
      <c r="G34" s="107">
        <f t="shared" si="1"/>
        <v>1.2432708000000012</v>
      </c>
      <c r="H34" s="34">
        <f t="shared" si="2"/>
        <v>0.16653728680048902</v>
      </c>
      <c r="I34" s="107">
        <f t="shared" si="3"/>
        <v>1.4098080868004903</v>
      </c>
      <c r="K34" s="25"/>
      <c r="L34" s="7"/>
      <c r="M34" s="7"/>
      <c r="N34" s="7"/>
      <c r="O34" s="21"/>
      <c r="P34" s="21"/>
    </row>
    <row r="35" spans="1:16" s="1" customFormat="1" x14ac:dyDescent="0.25">
      <c r="A35" s="105">
        <v>10</v>
      </c>
      <c r="B35" s="16">
        <v>43441367</v>
      </c>
      <c r="C35" s="106">
        <v>52.3</v>
      </c>
      <c r="D35" s="8">
        <v>6.4039999999999999</v>
      </c>
      <c r="E35" s="8">
        <v>7.1619999999999999</v>
      </c>
      <c r="F35" s="8">
        <f t="shared" si="0"/>
        <v>0.75800000000000001</v>
      </c>
      <c r="G35" s="107">
        <f t="shared" si="1"/>
        <v>0.65172839999999999</v>
      </c>
      <c r="H35" s="34">
        <f t="shared" si="2"/>
        <v>0.17247326930030843</v>
      </c>
      <c r="I35" s="107">
        <f t="shared" si="3"/>
        <v>0.82420166930030847</v>
      </c>
      <c r="K35" s="25"/>
      <c r="L35" s="7"/>
      <c r="M35" s="14"/>
      <c r="N35" s="7"/>
      <c r="O35" s="21"/>
      <c r="P35" s="21"/>
    </row>
    <row r="36" spans="1:16" s="1" customFormat="1" x14ac:dyDescent="0.25">
      <c r="A36" s="105">
        <v>11</v>
      </c>
      <c r="B36" s="16">
        <v>43441360</v>
      </c>
      <c r="C36" s="106">
        <v>53</v>
      </c>
      <c r="D36" s="8">
        <v>7.9580000000000002</v>
      </c>
      <c r="E36" s="8">
        <v>8.6579999999999995</v>
      </c>
      <c r="F36" s="8">
        <f t="shared" si="0"/>
        <v>0.69999999999999929</v>
      </c>
      <c r="G36" s="107">
        <f t="shared" si="1"/>
        <v>0.6018599999999994</v>
      </c>
      <c r="H36" s="34">
        <f t="shared" si="2"/>
        <v>0.17478170693912706</v>
      </c>
      <c r="I36" s="107">
        <f t="shared" si="3"/>
        <v>0.77664170693912649</v>
      </c>
      <c r="K36" s="25"/>
      <c r="L36" s="7"/>
      <c r="M36" s="7"/>
      <c r="N36" s="7"/>
      <c r="O36" s="21"/>
      <c r="P36" s="21"/>
    </row>
    <row r="37" spans="1:16" s="1" customFormat="1" x14ac:dyDescent="0.25">
      <c r="A37" s="105">
        <v>12</v>
      </c>
      <c r="B37" s="16">
        <v>43441365</v>
      </c>
      <c r="C37" s="106">
        <v>100.2</v>
      </c>
      <c r="D37" s="8">
        <v>22.071999999999999</v>
      </c>
      <c r="E37" s="8">
        <v>24.207000000000001</v>
      </c>
      <c r="F37" s="8">
        <f t="shared" si="0"/>
        <v>2.1350000000000016</v>
      </c>
      <c r="G37" s="107">
        <f t="shared" si="1"/>
        <v>1.8356730000000014</v>
      </c>
      <c r="H37" s="34">
        <f t="shared" si="2"/>
        <v>0.33043635915661385</v>
      </c>
      <c r="I37" s="107">
        <f t="shared" si="3"/>
        <v>2.1661093591566152</v>
      </c>
      <c r="K37" s="25"/>
      <c r="L37" s="7"/>
      <c r="M37" s="7"/>
      <c r="N37" s="7"/>
      <c r="O37" s="21"/>
      <c r="P37" s="21"/>
    </row>
    <row r="38" spans="1:16" s="5" customFormat="1" x14ac:dyDescent="0.25">
      <c r="A38" s="4">
        <v>13</v>
      </c>
      <c r="B38" s="17">
        <v>43441377</v>
      </c>
      <c r="C38" s="106">
        <v>112.4</v>
      </c>
      <c r="D38" s="8">
        <v>25.09</v>
      </c>
      <c r="E38" s="8">
        <v>27.488</v>
      </c>
      <c r="F38" s="8">
        <f t="shared" si="0"/>
        <v>2.3979999999999997</v>
      </c>
      <c r="G38" s="107">
        <f t="shared" si="1"/>
        <v>2.0618003999999996</v>
      </c>
      <c r="H38" s="34">
        <f t="shared" si="2"/>
        <v>0.37066912943316765</v>
      </c>
      <c r="I38" s="107">
        <f t="shared" si="3"/>
        <v>2.4324695294331673</v>
      </c>
      <c r="K38" s="25"/>
      <c r="L38" s="7"/>
      <c r="M38" s="14"/>
      <c r="N38" s="7"/>
      <c r="O38" s="21"/>
      <c r="P38" s="21"/>
    </row>
    <row r="39" spans="1:16" s="1" customFormat="1" x14ac:dyDescent="0.25">
      <c r="A39" s="105">
        <v>14</v>
      </c>
      <c r="B39" s="17">
        <v>43441370</v>
      </c>
      <c r="C39" s="106">
        <v>63.8</v>
      </c>
      <c r="D39" s="8">
        <v>27.071999999999999</v>
      </c>
      <c r="E39" s="8">
        <v>29.78</v>
      </c>
      <c r="F39" s="8">
        <f t="shared" si="0"/>
        <v>2.708000000000002</v>
      </c>
      <c r="G39" s="107">
        <f t="shared" si="1"/>
        <v>2.3283384000000016</v>
      </c>
      <c r="H39" s="34">
        <f t="shared" si="2"/>
        <v>0.21039760193804352</v>
      </c>
      <c r="I39" s="107">
        <f t="shared" si="3"/>
        <v>2.5387360019380449</v>
      </c>
      <c r="K39" s="25"/>
      <c r="L39" s="5"/>
      <c r="M39" s="5"/>
      <c r="N39" s="5"/>
      <c r="O39" s="21"/>
      <c r="P39" s="21"/>
    </row>
    <row r="40" spans="1:16" s="1" customFormat="1" x14ac:dyDescent="0.25">
      <c r="A40" s="105">
        <v>15</v>
      </c>
      <c r="B40" s="16">
        <v>43441369</v>
      </c>
      <c r="C40" s="106">
        <v>50.9</v>
      </c>
      <c r="D40" s="8">
        <v>13.403</v>
      </c>
      <c r="E40" s="8">
        <v>14.696999999999999</v>
      </c>
      <c r="F40" s="8">
        <f t="shared" si="0"/>
        <v>1.2939999999999987</v>
      </c>
      <c r="G40" s="107">
        <f t="shared" si="1"/>
        <v>1.1125811999999988</v>
      </c>
      <c r="H40" s="34">
        <f t="shared" si="2"/>
        <v>0.16785639402267111</v>
      </c>
      <c r="I40" s="107">
        <f t="shared" si="3"/>
        <v>1.28043759402267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106">
        <v>52.4</v>
      </c>
      <c r="D41" s="8">
        <v>17.132000000000001</v>
      </c>
      <c r="E41" s="8">
        <v>17.134</v>
      </c>
      <c r="F41" s="8">
        <f t="shared" si="0"/>
        <v>1.9999999999988916E-3</v>
      </c>
      <c r="G41" s="107">
        <f t="shared" si="1"/>
        <v>1.7195999999990469E-3</v>
      </c>
      <c r="H41" s="34">
        <f t="shared" si="2"/>
        <v>0.17280304610585392</v>
      </c>
      <c r="I41" s="107">
        <f t="shared" si="3"/>
        <v>0.17452264610585297</v>
      </c>
      <c r="K41" s="25"/>
      <c r="M41" s="14"/>
      <c r="O41" s="21"/>
      <c r="P41" s="21"/>
    </row>
    <row r="42" spans="1:16" s="1" customFormat="1" x14ac:dyDescent="0.25">
      <c r="A42" s="105">
        <v>17</v>
      </c>
      <c r="B42" s="16">
        <v>43441376</v>
      </c>
      <c r="C42" s="106">
        <v>53.3</v>
      </c>
      <c r="D42" s="8">
        <v>15.81</v>
      </c>
      <c r="E42" s="8">
        <v>17.715</v>
      </c>
      <c r="F42" s="8">
        <f t="shared" si="0"/>
        <v>1.9049999999999994</v>
      </c>
      <c r="G42" s="107">
        <f t="shared" si="1"/>
        <v>1.6379189999999995</v>
      </c>
      <c r="H42" s="34">
        <f t="shared" si="2"/>
        <v>0.17577103735576366</v>
      </c>
      <c r="I42" s="107">
        <f t="shared" si="3"/>
        <v>1.8136900373557632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106">
        <v>100.6</v>
      </c>
      <c r="D43" s="8">
        <v>4.6040000000000001</v>
      </c>
      <c r="E43" s="8">
        <v>4.6040000000000001</v>
      </c>
      <c r="F43" s="8">
        <f t="shared" si="0"/>
        <v>0</v>
      </c>
      <c r="G43" s="107">
        <f t="shared" si="1"/>
        <v>0</v>
      </c>
      <c r="H43" s="34">
        <f t="shared" si="2"/>
        <v>0.33175546637879588</v>
      </c>
      <c r="I43" s="107">
        <f t="shared" si="3"/>
        <v>0.33175546637879588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106">
        <v>112.4</v>
      </c>
      <c r="D44" s="8">
        <v>14.294</v>
      </c>
      <c r="E44" s="8">
        <v>15.515000000000001</v>
      </c>
      <c r="F44" s="8">
        <f t="shared" si="0"/>
        <v>1.2210000000000001</v>
      </c>
      <c r="G44" s="107">
        <f t="shared" si="1"/>
        <v>1.0498158000000002</v>
      </c>
      <c r="H44" s="34">
        <f t="shared" si="2"/>
        <v>0.37066912943316765</v>
      </c>
      <c r="I44" s="107">
        <f t="shared" si="3"/>
        <v>1.4204849294331678</v>
      </c>
      <c r="K44" s="25"/>
      <c r="M44" s="14"/>
      <c r="O44" s="21"/>
      <c r="P44" s="21"/>
    </row>
    <row r="45" spans="1:16" s="1" customFormat="1" x14ac:dyDescent="0.25">
      <c r="A45" s="105">
        <v>20</v>
      </c>
      <c r="B45" s="16">
        <v>43441271</v>
      </c>
      <c r="C45" s="106">
        <v>63</v>
      </c>
      <c r="D45" s="8">
        <v>10.532999999999999</v>
      </c>
      <c r="E45" s="8">
        <v>11.065</v>
      </c>
      <c r="F45" s="8">
        <f t="shared" si="0"/>
        <v>0.53200000000000003</v>
      </c>
      <c r="G45" s="107">
        <f t="shared" si="1"/>
        <v>0.45741360000000003</v>
      </c>
      <c r="H45" s="34">
        <f t="shared" si="2"/>
        <v>0.20775938749367936</v>
      </c>
      <c r="I45" s="107">
        <f t="shared" si="3"/>
        <v>0.66517298749367937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105">
        <v>21</v>
      </c>
      <c r="B46" s="16">
        <v>43441274</v>
      </c>
      <c r="C46" s="106">
        <v>50.5</v>
      </c>
      <c r="D46" s="8">
        <v>10.848000000000001</v>
      </c>
      <c r="E46" s="8">
        <v>11.054</v>
      </c>
      <c r="F46" s="8">
        <f t="shared" si="0"/>
        <v>0.20599999999999952</v>
      </c>
      <c r="G46" s="107">
        <f t="shared" si="1"/>
        <v>0.17711879999999958</v>
      </c>
      <c r="H46" s="34">
        <f t="shared" si="2"/>
        <v>0.16653728680048902</v>
      </c>
      <c r="I46" s="107">
        <f t="shared" si="3"/>
        <v>0.34365608680048859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105">
        <v>22</v>
      </c>
      <c r="B47" s="16">
        <v>43441273</v>
      </c>
      <c r="C47" s="106">
        <v>52.4</v>
      </c>
      <c r="D47" s="8">
        <v>11.912000000000001</v>
      </c>
      <c r="E47" s="8">
        <v>13.792999999999999</v>
      </c>
      <c r="F47" s="8">
        <f t="shared" si="0"/>
        <v>1.8809999999999985</v>
      </c>
      <c r="G47" s="107">
        <f t="shared" si="1"/>
        <v>1.6172837999999987</v>
      </c>
      <c r="H47" s="34">
        <f t="shared" si="2"/>
        <v>0.17280304610585392</v>
      </c>
      <c r="I47" s="107">
        <f t="shared" si="3"/>
        <v>1.7900868461058526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106">
        <v>53.1</v>
      </c>
      <c r="D48" s="8">
        <v>5.9409999999999998</v>
      </c>
      <c r="E48" s="8">
        <v>6.383</v>
      </c>
      <c r="F48" s="8">
        <f t="shared" si="0"/>
        <v>0.44200000000000017</v>
      </c>
      <c r="G48" s="107">
        <f t="shared" si="1"/>
        <v>0.38003160000000014</v>
      </c>
      <c r="H48" s="34">
        <f t="shared" si="2"/>
        <v>0.17511148374467261</v>
      </c>
      <c r="I48" s="49">
        <f t="shared" si="3"/>
        <v>0.55514308374467269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105">
        <v>24</v>
      </c>
      <c r="B49" s="16">
        <v>43441374</v>
      </c>
      <c r="C49" s="106">
        <v>100.7</v>
      </c>
      <c r="D49" s="8">
        <v>29.536000000000001</v>
      </c>
      <c r="E49" s="8">
        <v>32.939</v>
      </c>
      <c r="F49" s="8">
        <f t="shared" si="0"/>
        <v>3.4029999999999987</v>
      </c>
      <c r="G49" s="107">
        <f t="shared" si="1"/>
        <v>2.9258993999999987</v>
      </c>
      <c r="H49" s="34">
        <f t="shared" si="2"/>
        <v>0.33208524318434146</v>
      </c>
      <c r="I49" s="107">
        <f t="shared" si="3"/>
        <v>3.25798464318434</v>
      </c>
      <c r="K49" s="25"/>
      <c r="L49" s="7"/>
      <c r="M49" s="7"/>
      <c r="N49" s="7"/>
      <c r="O49" s="21"/>
      <c r="P49" s="21"/>
    </row>
    <row r="50" spans="1:16" s="1" customFormat="1" x14ac:dyDescent="0.25">
      <c r="A50" s="105">
        <v>25</v>
      </c>
      <c r="B50" s="16">
        <v>43441275</v>
      </c>
      <c r="C50" s="106">
        <v>112.5</v>
      </c>
      <c r="D50" s="8">
        <v>27.754000000000001</v>
      </c>
      <c r="E50" s="8">
        <v>29.204999999999998</v>
      </c>
      <c r="F50" s="8">
        <f t="shared" si="0"/>
        <v>1.450999999999997</v>
      </c>
      <c r="G50" s="107">
        <f t="shared" si="1"/>
        <v>1.2475697999999975</v>
      </c>
      <c r="H50" s="34">
        <f t="shared" si="2"/>
        <v>0.37099890623871318</v>
      </c>
      <c r="I50" s="107">
        <f t="shared" si="3"/>
        <v>1.6185687062387106</v>
      </c>
      <c r="K50" s="25"/>
      <c r="L50" s="7"/>
      <c r="M50" s="14"/>
      <c r="N50" s="7"/>
      <c r="O50" s="21"/>
      <c r="P50" s="21"/>
    </row>
    <row r="51" spans="1:16" s="1" customFormat="1" x14ac:dyDescent="0.25">
      <c r="A51" s="105">
        <v>26</v>
      </c>
      <c r="B51" s="16">
        <v>43441269</v>
      </c>
      <c r="C51" s="106">
        <v>62.5</v>
      </c>
      <c r="D51" s="8">
        <v>9.8239999999999998</v>
      </c>
      <c r="E51" s="8">
        <v>10.657</v>
      </c>
      <c r="F51" s="8">
        <f t="shared" si="0"/>
        <v>0.83300000000000018</v>
      </c>
      <c r="G51" s="107">
        <f t="shared" si="1"/>
        <v>0.71621340000000011</v>
      </c>
      <c r="H51" s="34">
        <f t="shared" si="2"/>
        <v>0.20611050346595178</v>
      </c>
      <c r="I51" s="107">
        <f t="shared" si="3"/>
        <v>0.92232390346595183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106">
        <v>51.2</v>
      </c>
      <c r="D52" s="8">
        <v>0.93</v>
      </c>
      <c r="E52" s="8">
        <v>0.94799999999999995</v>
      </c>
      <c r="F52" s="8">
        <f t="shared" si="0"/>
        <v>1.7999999999999905E-2</v>
      </c>
      <c r="G52" s="107">
        <f t="shared" si="1"/>
        <v>1.5476399999999918E-2</v>
      </c>
      <c r="H52" s="34">
        <f t="shared" si="2"/>
        <v>0.16884572443930768</v>
      </c>
      <c r="I52" s="107">
        <f t="shared" si="3"/>
        <v>0.18432212443930759</v>
      </c>
      <c r="K52" s="25"/>
      <c r="L52" s="7"/>
      <c r="M52" s="7"/>
      <c r="N52" s="7"/>
      <c r="O52" s="21"/>
      <c r="P52" s="21"/>
    </row>
    <row r="53" spans="1:16" s="1" customFormat="1" x14ac:dyDescent="0.25">
      <c r="A53" s="105">
        <v>28</v>
      </c>
      <c r="B53" s="16">
        <v>43441264</v>
      </c>
      <c r="C53" s="106">
        <v>52.5</v>
      </c>
      <c r="D53" s="8">
        <v>7.0739999999999998</v>
      </c>
      <c r="E53" s="8">
        <v>7.47</v>
      </c>
      <c r="F53" s="8">
        <f t="shared" si="0"/>
        <v>0.39599999999999991</v>
      </c>
      <c r="G53" s="107">
        <f t="shared" si="1"/>
        <v>0.34048079999999992</v>
      </c>
      <c r="H53" s="34">
        <f t="shared" si="2"/>
        <v>0.17313282291139948</v>
      </c>
      <c r="I53" s="107">
        <f t="shared" si="3"/>
        <v>0.51361362291139945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106">
        <v>52.8</v>
      </c>
      <c r="D54" s="8">
        <v>7.6790000000000003</v>
      </c>
      <c r="E54" s="8">
        <v>8.5329999999999995</v>
      </c>
      <c r="F54" s="8">
        <f t="shared" si="0"/>
        <v>0.8539999999999992</v>
      </c>
      <c r="G54" s="107">
        <f t="shared" si="1"/>
        <v>0.73426919999999929</v>
      </c>
      <c r="H54" s="34">
        <f t="shared" si="2"/>
        <v>0.17412215332803604</v>
      </c>
      <c r="I54" s="107">
        <f t="shared" si="3"/>
        <v>0.90839135332803533</v>
      </c>
      <c r="K54" s="25"/>
      <c r="L54" s="7"/>
      <c r="M54" s="7"/>
      <c r="N54" s="7"/>
      <c r="O54" s="21"/>
      <c r="P54" s="21"/>
    </row>
    <row r="55" spans="1:16" s="1" customFormat="1" x14ac:dyDescent="0.25">
      <c r="A55" s="105">
        <v>30</v>
      </c>
      <c r="B55" s="16">
        <v>43441265</v>
      </c>
      <c r="C55" s="106">
        <v>101.4</v>
      </c>
      <c r="D55" s="8">
        <v>23.228999999999999</v>
      </c>
      <c r="E55" s="8">
        <v>24.295999999999999</v>
      </c>
      <c r="F55" s="8">
        <f t="shared" si="0"/>
        <v>1.0670000000000002</v>
      </c>
      <c r="G55" s="107">
        <f t="shared" si="1"/>
        <v>0.91740660000000018</v>
      </c>
      <c r="H55" s="34">
        <f t="shared" si="2"/>
        <v>0.33439368082316012</v>
      </c>
      <c r="I55" s="107">
        <f t="shared" si="3"/>
        <v>1.2518002808231603</v>
      </c>
      <c r="K55" s="25"/>
      <c r="L55" s="7"/>
      <c r="M55" s="7"/>
      <c r="N55" s="7"/>
      <c r="O55" s="21"/>
      <c r="P55" s="21"/>
    </row>
    <row r="56" spans="1:16" s="1" customFormat="1" x14ac:dyDescent="0.25">
      <c r="A56" s="105">
        <v>31</v>
      </c>
      <c r="B56" s="16">
        <v>43441277</v>
      </c>
      <c r="C56" s="106">
        <v>112.5</v>
      </c>
      <c r="D56" s="8">
        <v>25.199000000000002</v>
      </c>
      <c r="E56" s="8">
        <v>28.646000000000001</v>
      </c>
      <c r="F56" s="8">
        <f t="shared" si="0"/>
        <v>3.4469999999999992</v>
      </c>
      <c r="G56" s="107">
        <f t="shared" si="1"/>
        <v>2.9637305999999994</v>
      </c>
      <c r="H56" s="34">
        <f t="shared" si="2"/>
        <v>0.37099890623871318</v>
      </c>
      <c r="I56" s="107">
        <f t="shared" si="3"/>
        <v>3.3347295062387126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105">
        <v>32</v>
      </c>
      <c r="B57" s="16">
        <v>43441276</v>
      </c>
      <c r="C57" s="106">
        <v>63.1</v>
      </c>
      <c r="D57" s="8">
        <v>24.027000000000001</v>
      </c>
      <c r="E57" s="8">
        <v>26.445</v>
      </c>
      <c r="F57" s="8">
        <f t="shared" si="0"/>
        <v>2.4179999999999993</v>
      </c>
      <c r="G57" s="107">
        <f t="shared" si="1"/>
        <v>2.0789963999999994</v>
      </c>
      <c r="H57" s="34">
        <f t="shared" si="2"/>
        <v>0.20808916429922489</v>
      </c>
      <c r="I57" s="107">
        <f t="shared" si="3"/>
        <v>2.2870855642992245</v>
      </c>
      <c r="K57" s="25"/>
      <c r="L57" s="7"/>
      <c r="M57" s="7"/>
      <c r="N57" s="7"/>
      <c r="O57" s="21"/>
      <c r="P57" s="21"/>
    </row>
    <row r="58" spans="1:16" s="1" customFormat="1" x14ac:dyDescent="0.25">
      <c r="A58" s="105">
        <v>33</v>
      </c>
      <c r="B58" s="16">
        <v>43441279</v>
      </c>
      <c r="C58" s="106">
        <v>50.9</v>
      </c>
      <c r="D58" s="8">
        <v>16.280999999999999</v>
      </c>
      <c r="E58" s="8">
        <v>17.759</v>
      </c>
      <c r="F58" s="8">
        <f t="shared" si="0"/>
        <v>1.4780000000000015</v>
      </c>
      <c r="G58" s="107">
        <f t="shared" si="1"/>
        <v>1.2707844000000013</v>
      </c>
      <c r="H58" s="34">
        <f t="shared" si="2"/>
        <v>0.16785639402267111</v>
      </c>
      <c r="I58" s="107">
        <f t="shared" si="3"/>
        <v>1.4386407940226724</v>
      </c>
      <c r="K58" s="25"/>
      <c r="L58" s="7"/>
      <c r="M58" s="7"/>
      <c r="N58" s="7"/>
      <c r="O58" s="21"/>
      <c r="P58" s="21"/>
    </row>
    <row r="59" spans="1:16" s="1" customFormat="1" x14ac:dyDescent="0.25">
      <c r="A59" s="105">
        <v>34</v>
      </c>
      <c r="B59" s="16">
        <v>43441281</v>
      </c>
      <c r="C59" s="106">
        <v>52.2</v>
      </c>
      <c r="D59" s="8">
        <v>14.707000000000001</v>
      </c>
      <c r="E59" s="8">
        <v>16.443000000000001</v>
      </c>
      <c r="F59" s="8">
        <f t="shared" si="0"/>
        <v>1.7360000000000007</v>
      </c>
      <c r="G59" s="107">
        <f t="shared" si="1"/>
        <v>1.4926128000000005</v>
      </c>
      <c r="H59" s="34">
        <f t="shared" si="2"/>
        <v>0.17214349249476293</v>
      </c>
      <c r="I59" s="107">
        <f t="shared" si="3"/>
        <v>1.6647562924947634</v>
      </c>
      <c r="K59" s="25"/>
      <c r="L59" s="7"/>
      <c r="M59" s="7"/>
      <c r="N59" s="7"/>
      <c r="O59" s="21"/>
      <c r="P59" s="21"/>
    </row>
    <row r="60" spans="1:16" s="1" customFormat="1" x14ac:dyDescent="0.25">
      <c r="A60" s="105">
        <v>35</v>
      </c>
      <c r="B60" s="16">
        <v>43441282</v>
      </c>
      <c r="C60" s="106">
        <v>53</v>
      </c>
      <c r="D60" s="8">
        <v>13.272</v>
      </c>
      <c r="E60" s="8">
        <v>15.042999999999999</v>
      </c>
      <c r="F60" s="8">
        <f t="shared" si="0"/>
        <v>1.770999999999999</v>
      </c>
      <c r="G60" s="107">
        <f t="shared" si="1"/>
        <v>1.5227057999999991</v>
      </c>
      <c r="H60" s="34">
        <f t="shared" si="2"/>
        <v>0.17478170693912706</v>
      </c>
      <c r="I60" s="107">
        <f t="shared" si="3"/>
        <v>1.6974875069391262</v>
      </c>
      <c r="K60" s="25"/>
      <c r="L60" s="7"/>
      <c r="M60" s="7"/>
      <c r="N60" s="7"/>
      <c r="O60" s="21"/>
      <c r="P60" s="21"/>
    </row>
    <row r="61" spans="1:16" s="1" customFormat="1" x14ac:dyDescent="0.25">
      <c r="A61" s="105">
        <v>36</v>
      </c>
      <c r="B61" s="16">
        <v>43441280</v>
      </c>
      <c r="C61" s="106">
        <v>103.1</v>
      </c>
      <c r="D61" s="8">
        <v>23.675999999999998</v>
      </c>
      <c r="E61" s="8">
        <v>25.408000000000001</v>
      </c>
      <c r="F61" s="8">
        <f t="shared" si="0"/>
        <v>1.7320000000000029</v>
      </c>
      <c r="G61" s="107">
        <f t="shared" si="1"/>
        <v>1.4891736000000024</v>
      </c>
      <c r="H61" s="34">
        <f t="shared" si="2"/>
        <v>0.33999988651743401</v>
      </c>
      <c r="I61" s="107">
        <f t="shared" si="3"/>
        <v>1.8291734865174365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106">
        <v>112.4</v>
      </c>
      <c r="D62" s="8">
        <v>15.068</v>
      </c>
      <c r="E62" s="8">
        <v>15.353</v>
      </c>
      <c r="F62" s="8">
        <f t="shared" si="0"/>
        <v>0.28500000000000014</v>
      </c>
      <c r="G62" s="107">
        <f t="shared" si="1"/>
        <v>0.24504300000000012</v>
      </c>
      <c r="H62" s="34">
        <f t="shared" si="2"/>
        <v>0.37066912943316765</v>
      </c>
      <c r="I62" s="107">
        <f t="shared" si="3"/>
        <v>0.61571212943316778</v>
      </c>
      <c r="K62" s="25"/>
      <c r="L62" s="7"/>
      <c r="M62" s="7"/>
      <c r="N62" s="7"/>
      <c r="O62" s="21"/>
      <c r="P62" s="21"/>
    </row>
    <row r="63" spans="1:16" s="1" customFormat="1" x14ac:dyDescent="0.25">
      <c r="A63" s="105">
        <v>38</v>
      </c>
      <c r="B63" s="16">
        <v>43441344</v>
      </c>
      <c r="C63" s="106">
        <v>62.8</v>
      </c>
      <c r="D63" s="8">
        <v>7.5670000000000002</v>
      </c>
      <c r="E63" s="8">
        <v>8.5449999999999999</v>
      </c>
      <c r="F63" s="8">
        <f t="shared" si="0"/>
        <v>0.97799999999999976</v>
      </c>
      <c r="G63" s="107">
        <f t="shared" si="1"/>
        <v>0.84088439999999975</v>
      </c>
      <c r="H63" s="34">
        <f t="shared" si="2"/>
        <v>0.20709983388258832</v>
      </c>
      <c r="I63" s="107">
        <f t="shared" si="3"/>
        <v>1.047984233882588</v>
      </c>
      <c r="K63" s="25"/>
      <c r="L63" s="7"/>
      <c r="M63" s="7"/>
      <c r="N63" s="7"/>
      <c r="O63" s="21"/>
      <c r="P63" s="21"/>
    </row>
    <row r="64" spans="1:16" s="1" customFormat="1" x14ac:dyDescent="0.25">
      <c r="A64" s="105">
        <v>39</v>
      </c>
      <c r="B64" s="16">
        <v>43441341</v>
      </c>
      <c r="C64" s="106">
        <v>50.5</v>
      </c>
      <c r="D64" s="8">
        <v>1.667</v>
      </c>
      <c r="E64" s="8">
        <v>1.667</v>
      </c>
      <c r="F64" s="8">
        <f t="shared" si="0"/>
        <v>0</v>
      </c>
      <c r="G64" s="107">
        <f t="shared" si="1"/>
        <v>0</v>
      </c>
      <c r="H64" s="34">
        <f t="shared" si="2"/>
        <v>0.16653728680048902</v>
      </c>
      <c r="I64" s="107">
        <f t="shared" si="3"/>
        <v>0.16653728680048902</v>
      </c>
      <c r="K64" s="25"/>
      <c r="L64" s="7"/>
      <c r="M64" s="7"/>
      <c r="N64" s="7"/>
      <c r="O64" s="21"/>
      <c r="P64" s="21"/>
    </row>
    <row r="65" spans="1:16" s="1" customFormat="1" x14ac:dyDescent="0.25">
      <c r="A65" s="105">
        <v>40</v>
      </c>
      <c r="B65" s="16">
        <v>43441347</v>
      </c>
      <c r="C65" s="106">
        <v>52.3</v>
      </c>
      <c r="D65" s="8">
        <v>5.7430000000000003</v>
      </c>
      <c r="E65" s="8">
        <v>6.1929999999999996</v>
      </c>
      <c r="F65" s="8">
        <f t="shared" si="0"/>
        <v>0.44999999999999929</v>
      </c>
      <c r="G65" s="107">
        <f t="shared" si="1"/>
        <v>0.38690999999999937</v>
      </c>
      <c r="H65" s="34">
        <f t="shared" si="2"/>
        <v>0.17247326930030843</v>
      </c>
      <c r="I65" s="107">
        <f t="shared" si="3"/>
        <v>0.55938326930030779</v>
      </c>
      <c r="K65" s="25"/>
      <c r="L65" s="7"/>
      <c r="M65" s="7"/>
      <c r="N65" s="7"/>
      <c r="O65" s="21"/>
      <c r="P65" s="21"/>
    </row>
    <row r="66" spans="1:16" s="1" customFormat="1" x14ac:dyDescent="0.25">
      <c r="A66" s="105">
        <v>41</v>
      </c>
      <c r="B66" s="16">
        <v>43441283</v>
      </c>
      <c r="C66" s="106">
        <v>53</v>
      </c>
      <c r="D66" s="8">
        <v>4.4779999999999998</v>
      </c>
      <c r="E66" s="8">
        <v>5.3479999999999999</v>
      </c>
      <c r="F66" s="8">
        <f t="shared" si="0"/>
        <v>0.87000000000000011</v>
      </c>
      <c r="G66" s="107">
        <f t="shared" si="1"/>
        <v>0.74802600000000008</v>
      </c>
      <c r="H66" s="34">
        <f t="shared" si="2"/>
        <v>0.17478170693912706</v>
      </c>
      <c r="I66" s="107">
        <f t="shared" si="3"/>
        <v>0.92280770693912717</v>
      </c>
      <c r="K66" s="25"/>
      <c r="L66" s="7"/>
      <c r="M66" s="7"/>
      <c r="N66" s="7"/>
      <c r="O66" s="21"/>
      <c r="P66" s="21"/>
    </row>
    <row r="67" spans="1:16" s="1" customFormat="1" x14ac:dyDescent="0.25">
      <c r="A67" s="105">
        <v>42</v>
      </c>
      <c r="B67" s="16">
        <v>43441284</v>
      </c>
      <c r="C67" s="106">
        <v>100.1</v>
      </c>
      <c r="D67" s="8">
        <v>21.763000000000002</v>
      </c>
      <c r="E67" s="8">
        <v>23.88</v>
      </c>
      <c r="F67" s="8">
        <f t="shared" si="0"/>
        <v>2.1169999999999973</v>
      </c>
      <c r="G67" s="107">
        <f t="shared" si="1"/>
        <v>1.8201965999999976</v>
      </c>
      <c r="H67" s="34">
        <f t="shared" si="2"/>
        <v>0.33010658235106832</v>
      </c>
      <c r="I67" s="107">
        <f t="shared" si="3"/>
        <v>2.1503031823510659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106">
        <v>69.3</v>
      </c>
      <c r="D68" s="8">
        <v>7.0640000000000001</v>
      </c>
      <c r="E68" s="8">
        <v>7.0640000000000001</v>
      </c>
      <c r="F68" s="8">
        <f t="shared" si="0"/>
        <v>0</v>
      </c>
      <c r="G68" s="107">
        <f t="shared" si="1"/>
        <v>0</v>
      </c>
      <c r="H68" s="34">
        <f t="shared" si="2"/>
        <v>0.22853532624304732</v>
      </c>
      <c r="I68" s="107">
        <f t="shared" si="3"/>
        <v>0.22853532624304732</v>
      </c>
      <c r="K68" s="25"/>
      <c r="L68" s="7"/>
      <c r="M68" s="7"/>
      <c r="N68" s="7"/>
      <c r="O68" s="21"/>
      <c r="P68" s="21"/>
    </row>
    <row r="69" spans="1:16" s="1" customFormat="1" x14ac:dyDescent="0.25">
      <c r="A69" s="105">
        <v>44</v>
      </c>
      <c r="B69" s="16">
        <v>43441345</v>
      </c>
      <c r="C69" s="106">
        <v>53.3</v>
      </c>
      <c r="D69" s="8">
        <v>10.396000000000001</v>
      </c>
      <c r="E69" s="8">
        <v>11.116</v>
      </c>
      <c r="F69" s="8">
        <f t="shared" si="0"/>
        <v>0.71999999999999886</v>
      </c>
      <c r="G69" s="107">
        <f t="shared" si="1"/>
        <v>0.61905599999999905</v>
      </c>
      <c r="H69" s="34">
        <f t="shared" si="2"/>
        <v>0.17577103735576366</v>
      </c>
      <c r="I69" s="107">
        <f t="shared" si="3"/>
        <v>0.79482703735576266</v>
      </c>
      <c r="K69" s="25"/>
      <c r="L69" s="7"/>
      <c r="M69" s="7"/>
      <c r="N69" s="7"/>
      <c r="O69" s="21"/>
      <c r="P69" s="21"/>
    </row>
    <row r="70" spans="1:16" s="1" customFormat="1" x14ac:dyDescent="0.25">
      <c r="A70" s="105">
        <v>45</v>
      </c>
      <c r="B70" s="16">
        <v>43441348</v>
      </c>
      <c r="C70" s="106">
        <v>52.9</v>
      </c>
      <c r="D70" s="8">
        <v>19.472000000000001</v>
      </c>
      <c r="E70" s="8">
        <v>21.524999999999999</v>
      </c>
      <c r="F70" s="8">
        <f t="shared" si="0"/>
        <v>2.0529999999999973</v>
      </c>
      <c r="G70" s="107">
        <f t="shared" si="1"/>
        <v>1.7651693999999978</v>
      </c>
      <c r="H70" s="34">
        <f t="shared" si="2"/>
        <v>0.17445193013358157</v>
      </c>
      <c r="I70" s="107">
        <f t="shared" si="3"/>
        <v>1.9396213301335794</v>
      </c>
      <c r="K70" s="25"/>
      <c r="L70" s="7"/>
      <c r="M70" s="7"/>
      <c r="N70" s="7"/>
      <c r="O70" s="21"/>
      <c r="P70" s="21"/>
    </row>
    <row r="71" spans="1:16" s="1" customFormat="1" x14ac:dyDescent="0.25">
      <c r="A71" s="105">
        <v>46</v>
      </c>
      <c r="B71" s="16">
        <v>43441349</v>
      </c>
      <c r="C71" s="106">
        <v>100.9</v>
      </c>
      <c r="D71" s="8">
        <v>17.699000000000002</v>
      </c>
      <c r="E71" s="8">
        <v>18.617999999999999</v>
      </c>
      <c r="F71" s="8">
        <f t="shared" si="0"/>
        <v>0.91899999999999693</v>
      </c>
      <c r="G71" s="107">
        <f t="shared" si="1"/>
        <v>0.79015619999999742</v>
      </c>
      <c r="H71" s="34">
        <f t="shared" si="2"/>
        <v>0.33274479679543256</v>
      </c>
      <c r="I71" s="107">
        <f t="shared" si="3"/>
        <v>1.12290099679543</v>
      </c>
      <c r="K71" s="25"/>
      <c r="L71" s="7"/>
      <c r="M71" s="7"/>
      <c r="N71" s="7"/>
      <c r="O71" s="21"/>
      <c r="P71" s="21"/>
    </row>
    <row r="72" spans="1:16" s="1" customFormat="1" x14ac:dyDescent="0.25">
      <c r="A72" s="4">
        <v>47</v>
      </c>
      <c r="B72" s="16">
        <v>43441351</v>
      </c>
      <c r="C72" s="88">
        <v>85.4</v>
      </c>
      <c r="D72" s="8">
        <f>20.465+1.281</f>
        <v>21.745999999999999</v>
      </c>
      <c r="E72" s="8">
        <v>22.085999999999999</v>
      </c>
      <c r="F72" s="8">
        <f t="shared" si="0"/>
        <v>0.33999999999999986</v>
      </c>
      <c r="G72" s="34">
        <f t="shared" si="1"/>
        <v>0.29233199999999987</v>
      </c>
      <c r="H72" s="34">
        <f t="shared" si="2"/>
        <v>0.28162939193587644</v>
      </c>
      <c r="I72" s="34">
        <f t="shared" si="3"/>
        <v>0.57396139193587636</v>
      </c>
      <c r="K72" s="25"/>
      <c r="L72" s="7"/>
      <c r="M72" s="7"/>
      <c r="N72" s="7"/>
      <c r="O72" s="21"/>
      <c r="P72" s="21"/>
    </row>
    <row r="73" spans="1:16" s="1" customFormat="1" x14ac:dyDescent="0.25">
      <c r="A73" s="109">
        <v>48</v>
      </c>
      <c r="B73" s="16">
        <v>43441356</v>
      </c>
      <c r="C73" s="106">
        <v>53.2</v>
      </c>
      <c r="D73" s="8">
        <v>8.4779999999999998</v>
      </c>
      <c r="E73" s="8">
        <v>9.6850000000000005</v>
      </c>
      <c r="F73" s="8">
        <f t="shared" si="0"/>
        <v>1.2070000000000007</v>
      </c>
      <c r="G73" s="107">
        <f t="shared" si="1"/>
        <v>1.0377786000000007</v>
      </c>
      <c r="H73" s="34">
        <f t="shared" si="2"/>
        <v>0.17544126055021814</v>
      </c>
      <c r="I73" s="107">
        <f t="shared" si="3"/>
        <v>1.2132198605502187</v>
      </c>
      <c r="K73" s="25"/>
      <c r="L73" s="7"/>
      <c r="M73" s="7"/>
      <c r="N73" s="7"/>
      <c r="O73" s="21"/>
      <c r="P73" s="21"/>
    </row>
    <row r="74" spans="1:16" s="1" customFormat="1" x14ac:dyDescent="0.25">
      <c r="A74" s="109">
        <v>49</v>
      </c>
      <c r="B74" s="16">
        <v>43441343</v>
      </c>
      <c r="C74" s="106">
        <v>53.3</v>
      </c>
      <c r="D74" s="8">
        <v>5.4210000000000003</v>
      </c>
      <c r="E74" s="8">
        <v>5.5389999999999997</v>
      </c>
      <c r="F74" s="8">
        <f t="shared" si="0"/>
        <v>0.11799999999999944</v>
      </c>
      <c r="G74" s="107">
        <f t="shared" si="1"/>
        <v>0.10145639999999952</v>
      </c>
      <c r="H74" s="34">
        <f t="shared" si="2"/>
        <v>0.17577103735576366</v>
      </c>
      <c r="I74" s="107">
        <f t="shared" si="3"/>
        <v>0.27722743735576316</v>
      </c>
      <c r="J74" s="80"/>
      <c r="K74" s="25"/>
      <c r="L74" s="7"/>
      <c r="M74" s="7"/>
      <c r="N74" s="7"/>
      <c r="O74" s="21"/>
      <c r="P74" s="21"/>
    </row>
    <row r="75" spans="1:16" s="1" customFormat="1" x14ac:dyDescent="0.25">
      <c r="A75" s="109">
        <v>50</v>
      </c>
      <c r="B75" s="16">
        <v>43441352</v>
      </c>
      <c r="C75" s="106">
        <v>100.5</v>
      </c>
      <c r="D75" s="8">
        <v>31.803999999999998</v>
      </c>
      <c r="E75" s="8">
        <v>35.712000000000003</v>
      </c>
      <c r="F75" s="8">
        <f t="shared" si="0"/>
        <v>3.9080000000000048</v>
      </c>
      <c r="G75" s="107">
        <f t="shared" si="1"/>
        <v>3.360098400000004</v>
      </c>
      <c r="H75" s="34">
        <f t="shared" si="2"/>
        <v>0.33142568957325041</v>
      </c>
      <c r="I75" s="107">
        <f t="shared" si="3"/>
        <v>3.6915240895732544</v>
      </c>
      <c r="J75" s="80"/>
      <c r="K75" s="25"/>
      <c r="L75" s="7"/>
      <c r="M75" s="7"/>
      <c r="N75" s="7"/>
      <c r="O75" s="21"/>
    </row>
    <row r="76" spans="1:16" s="112" customFormat="1" x14ac:dyDescent="0.25">
      <c r="A76" s="4">
        <v>51</v>
      </c>
      <c r="B76" s="16">
        <v>43441357</v>
      </c>
      <c r="C76" s="88">
        <v>84.8</v>
      </c>
      <c r="D76" s="8">
        <v>37.393999999999998</v>
      </c>
      <c r="E76" s="8">
        <f>D76+(C76*0.015*12/7)</f>
        <v>39.574571428571424</v>
      </c>
      <c r="F76" s="8">
        <f t="shared" si="0"/>
        <v>2.1805714285714259</v>
      </c>
      <c r="G76" s="34">
        <f t="shared" si="1"/>
        <v>1.8748553142857121</v>
      </c>
      <c r="H76" s="34">
        <f t="shared" si="2"/>
        <v>0.2796507311026033</v>
      </c>
      <c r="I76" s="34">
        <f t="shared" si="3"/>
        <v>2.1545060453883154</v>
      </c>
      <c r="J76" s="110"/>
      <c r="K76" s="111"/>
      <c r="M76" s="113"/>
      <c r="N76" s="113"/>
    </row>
    <row r="77" spans="1:16" s="1" customFormat="1" x14ac:dyDescent="0.25">
      <c r="A77" s="109">
        <v>52</v>
      </c>
      <c r="B77" s="16">
        <v>43441355</v>
      </c>
      <c r="C77" s="106">
        <v>52.9</v>
      </c>
      <c r="D77" s="8">
        <v>18.984000000000002</v>
      </c>
      <c r="E77" s="8">
        <v>20.503</v>
      </c>
      <c r="F77" s="8">
        <f t="shared" si="0"/>
        <v>1.5189999999999984</v>
      </c>
      <c r="G77" s="107">
        <f>F77*0.8598</f>
        <v>1.3060361999999985</v>
      </c>
      <c r="H77" s="34">
        <f t="shared" si="2"/>
        <v>0.17445193013358157</v>
      </c>
      <c r="I77" s="107">
        <f t="shared" si="3"/>
        <v>1.4804881301335802</v>
      </c>
      <c r="J77" s="80"/>
      <c r="K77" s="25"/>
      <c r="L77" s="7"/>
      <c r="M77" s="14"/>
      <c r="N77" s="7"/>
      <c r="O77" s="21"/>
      <c r="P77" s="21"/>
    </row>
    <row r="78" spans="1:16" s="1" customFormat="1" x14ac:dyDescent="0.25">
      <c r="A78" s="109">
        <v>53</v>
      </c>
      <c r="B78" s="16">
        <v>43441054</v>
      </c>
      <c r="C78" s="106">
        <v>52.8</v>
      </c>
      <c r="D78" s="8">
        <v>15.512</v>
      </c>
      <c r="E78" s="8">
        <v>16.154</v>
      </c>
      <c r="F78" s="8">
        <f t="shared" si="0"/>
        <v>0.64199999999999946</v>
      </c>
      <c r="G78" s="107">
        <f t="shared" si="1"/>
        <v>0.55199159999999958</v>
      </c>
      <c r="H78" s="34">
        <f t="shared" si="2"/>
        <v>0.17412215332803604</v>
      </c>
      <c r="I78" s="107">
        <f t="shared" si="3"/>
        <v>0.72611375332803563</v>
      </c>
      <c r="J78" s="80"/>
      <c r="K78" s="25"/>
      <c r="L78" s="7"/>
      <c r="M78" s="14"/>
      <c r="N78" s="7"/>
      <c r="O78" s="21"/>
      <c r="P78" s="21"/>
    </row>
    <row r="79" spans="1:16" s="1" customFormat="1" x14ac:dyDescent="0.25">
      <c r="A79" s="105">
        <v>54</v>
      </c>
      <c r="B79" s="16">
        <v>43441359</v>
      </c>
      <c r="C79" s="114">
        <v>101</v>
      </c>
      <c r="D79" s="8">
        <v>21.366</v>
      </c>
      <c r="E79" s="8">
        <v>22.428000000000001</v>
      </c>
      <c r="F79" s="8">
        <f t="shared" si="0"/>
        <v>1.0620000000000012</v>
      </c>
      <c r="G79" s="107">
        <f t="shared" si="1"/>
        <v>0.91310760000000102</v>
      </c>
      <c r="H79" s="34">
        <f t="shared" si="2"/>
        <v>0.33307457360097803</v>
      </c>
      <c r="I79" s="107">
        <f t="shared" si="3"/>
        <v>1.246182173600979</v>
      </c>
      <c r="J79" s="80"/>
      <c r="L79" s="25"/>
      <c r="M79" s="14"/>
      <c r="N79" s="7"/>
      <c r="O79" s="21"/>
      <c r="P79" s="21"/>
    </row>
    <row r="80" spans="1:16" s="1" customFormat="1" x14ac:dyDescent="0.25">
      <c r="A80" s="105">
        <v>55</v>
      </c>
      <c r="B80" s="16">
        <v>43441053</v>
      </c>
      <c r="C80" s="106">
        <v>85.2</v>
      </c>
      <c r="D80" s="8">
        <f>15.406</f>
        <v>15.406000000000001</v>
      </c>
      <c r="E80" s="8">
        <f>15.838</f>
        <v>15.837999999999999</v>
      </c>
      <c r="F80" s="8">
        <f>E80-D80</f>
        <v>0.43199999999999861</v>
      </c>
      <c r="G80" s="107">
        <f t="shared" si="1"/>
        <v>0.37143359999999881</v>
      </c>
      <c r="H80" s="34">
        <f t="shared" si="2"/>
        <v>0.28096983832478545</v>
      </c>
      <c r="I80" s="107">
        <f t="shared" si="3"/>
        <v>0.65240343832478431</v>
      </c>
      <c r="J80" s="80"/>
      <c r="L80" s="25"/>
      <c r="M80" s="14"/>
      <c r="N80" s="7"/>
      <c r="O80" s="21"/>
      <c r="P80" s="21"/>
    </row>
    <row r="81" spans="1:16" s="1" customFormat="1" x14ac:dyDescent="0.25">
      <c r="A81" s="109">
        <v>56</v>
      </c>
      <c r="B81" s="16">
        <v>43441050</v>
      </c>
      <c r="C81" s="106">
        <v>52.5</v>
      </c>
      <c r="D81" s="8">
        <v>10.297000000000001</v>
      </c>
      <c r="E81" s="8">
        <v>11.725</v>
      </c>
      <c r="F81" s="8">
        <f t="shared" si="0"/>
        <v>1.427999999999999</v>
      </c>
      <c r="G81" s="107">
        <f t="shared" si="1"/>
        <v>1.2277943999999992</v>
      </c>
      <c r="H81" s="34">
        <f t="shared" si="2"/>
        <v>0.17313282291139948</v>
      </c>
      <c r="I81" s="107">
        <f t="shared" si="3"/>
        <v>1.4009272229113987</v>
      </c>
      <c r="J81" s="80"/>
      <c r="K81" s="25"/>
      <c r="L81" s="7"/>
      <c r="M81" s="7"/>
      <c r="N81" s="7"/>
      <c r="O81" s="21"/>
      <c r="P81" s="21"/>
    </row>
    <row r="82" spans="1:16" s="1" customFormat="1" x14ac:dyDescent="0.25">
      <c r="A82" s="105">
        <v>57</v>
      </c>
      <c r="B82" s="16">
        <v>43441051</v>
      </c>
      <c r="C82" s="106">
        <v>52.4</v>
      </c>
      <c r="D82" s="8">
        <v>17.146000000000001</v>
      </c>
      <c r="E82" s="8">
        <v>18.379000000000001</v>
      </c>
      <c r="F82" s="8">
        <f t="shared" si="0"/>
        <v>1.2330000000000005</v>
      </c>
      <c r="G82" s="107">
        <f t="shared" si="1"/>
        <v>1.0601334000000004</v>
      </c>
      <c r="H82" s="34">
        <f t="shared" si="2"/>
        <v>0.17280304610585392</v>
      </c>
      <c r="I82" s="107">
        <f t="shared" si="3"/>
        <v>1.2329364461058543</v>
      </c>
      <c r="J82" s="80"/>
      <c r="K82" s="25"/>
      <c r="L82" s="7"/>
      <c r="M82" s="7"/>
      <c r="N82" s="7"/>
      <c r="O82" s="21"/>
      <c r="P82" s="21"/>
    </row>
    <row r="83" spans="1:16" s="1" customFormat="1" x14ac:dyDescent="0.25">
      <c r="A83" s="105">
        <v>58</v>
      </c>
      <c r="B83" s="16">
        <v>43441052</v>
      </c>
      <c r="C83" s="106">
        <v>101.3</v>
      </c>
      <c r="D83" s="8">
        <v>18.693000000000001</v>
      </c>
      <c r="E83" s="8">
        <v>20.542000000000002</v>
      </c>
      <c r="F83" s="8">
        <f t="shared" si="0"/>
        <v>1.8490000000000002</v>
      </c>
      <c r="G83" s="107">
        <f t="shared" si="1"/>
        <v>1.5897702000000002</v>
      </c>
      <c r="H83" s="34">
        <f t="shared" si="2"/>
        <v>0.3340639040176146</v>
      </c>
      <c r="I83" s="107">
        <f t="shared" si="3"/>
        <v>1.9238341040176148</v>
      </c>
      <c r="J83" s="80"/>
      <c r="K83" s="25"/>
      <c r="L83" s="7"/>
      <c r="M83" s="7"/>
      <c r="N83" s="7"/>
      <c r="O83" s="21"/>
      <c r="P83" s="21"/>
    </row>
    <row r="84" spans="1:16" s="1" customFormat="1" x14ac:dyDescent="0.25">
      <c r="A84" s="105">
        <v>59</v>
      </c>
      <c r="B84" s="16">
        <v>43441057</v>
      </c>
      <c r="C84" s="106">
        <v>85.3</v>
      </c>
      <c r="D84" s="8">
        <v>7.008</v>
      </c>
      <c r="E84" s="8">
        <v>7.008</v>
      </c>
      <c r="F84" s="8">
        <f t="shared" si="0"/>
        <v>0</v>
      </c>
      <c r="G84" s="107">
        <f t="shared" si="1"/>
        <v>0</v>
      </c>
      <c r="H84" s="34">
        <f t="shared" si="2"/>
        <v>0.28129961513033097</v>
      </c>
      <c r="I84" s="107">
        <f t="shared" si="3"/>
        <v>0.28129961513033097</v>
      </c>
      <c r="J84" s="80"/>
      <c r="K84" s="25"/>
      <c r="L84" s="7"/>
      <c r="M84" s="7"/>
      <c r="N84" s="7"/>
      <c r="O84" s="21"/>
      <c r="P84" s="21"/>
    </row>
    <row r="85" spans="1:16" s="1" customFormat="1" x14ac:dyDescent="0.25">
      <c r="A85" s="105">
        <v>60</v>
      </c>
      <c r="B85" s="16">
        <v>43441058</v>
      </c>
      <c r="C85" s="106">
        <v>52.5</v>
      </c>
      <c r="D85" s="8">
        <v>3.1579999999999999</v>
      </c>
      <c r="E85" s="8">
        <v>3.1669999999999998</v>
      </c>
      <c r="F85" s="8">
        <f t="shared" si="0"/>
        <v>8.999999999999897E-3</v>
      </c>
      <c r="G85" s="107">
        <f t="shared" si="1"/>
        <v>7.7381999999999113E-3</v>
      </c>
      <c r="H85" s="34">
        <f t="shared" si="2"/>
        <v>0.17313282291139948</v>
      </c>
      <c r="I85" s="107">
        <f t="shared" si="3"/>
        <v>0.18087102291139939</v>
      </c>
      <c r="K85" s="25"/>
      <c r="L85" s="7"/>
      <c r="M85" s="7"/>
      <c r="N85" s="7"/>
      <c r="O85" s="21"/>
      <c r="P85" s="21"/>
    </row>
    <row r="86" spans="1:16" s="1" customFormat="1" x14ac:dyDescent="0.25">
      <c r="A86" s="105">
        <v>61</v>
      </c>
      <c r="B86" s="16">
        <v>43441358</v>
      </c>
      <c r="C86" s="106">
        <v>52.3</v>
      </c>
      <c r="D86" s="8">
        <v>5.0579999999999998</v>
      </c>
      <c r="E86" s="8">
        <v>5.14</v>
      </c>
      <c r="F86" s="8">
        <f t="shared" si="0"/>
        <v>8.1999999999999851E-2</v>
      </c>
      <c r="G86" s="107">
        <f t="shared" si="1"/>
        <v>7.0503599999999875E-2</v>
      </c>
      <c r="H86" s="34">
        <f t="shared" si="2"/>
        <v>0.17247326930030843</v>
      </c>
      <c r="I86" s="107">
        <f t="shared" si="3"/>
        <v>0.24297686930030832</v>
      </c>
      <c r="K86" s="25"/>
      <c r="L86" s="7"/>
      <c r="M86" s="7"/>
      <c r="N86" s="7"/>
      <c r="O86" s="21"/>
      <c r="P86" s="21"/>
    </row>
    <row r="87" spans="1:16" s="1" customFormat="1" x14ac:dyDescent="0.25">
      <c r="A87" s="105">
        <v>62</v>
      </c>
      <c r="B87" s="16">
        <v>43441056</v>
      </c>
      <c r="C87" s="106">
        <v>100.5</v>
      </c>
      <c r="D87" s="8">
        <v>19.579000000000001</v>
      </c>
      <c r="E87" s="8">
        <v>20.989000000000001</v>
      </c>
      <c r="F87" s="8">
        <f t="shared" si="0"/>
        <v>1.4100000000000001</v>
      </c>
      <c r="G87" s="107">
        <f t="shared" si="1"/>
        <v>1.2123180000000002</v>
      </c>
      <c r="H87" s="34">
        <f t="shared" si="2"/>
        <v>0.33142568957325041</v>
      </c>
      <c r="I87" s="107">
        <f t="shared" si="3"/>
        <v>1.5437436895732506</v>
      </c>
      <c r="K87" s="25"/>
      <c r="L87" s="7"/>
      <c r="M87" s="7"/>
      <c r="N87" s="7"/>
      <c r="O87" s="21"/>
      <c r="P87" s="21"/>
    </row>
    <row r="88" spans="1:16" s="1" customFormat="1" x14ac:dyDescent="0.25">
      <c r="A88" s="105">
        <v>63</v>
      </c>
      <c r="B88" s="16">
        <v>43441064</v>
      </c>
      <c r="C88" s="106">
        <v>85.2</v>
      </c>
      <c r="D88" s="8">
        <v>4.556</v>
      </c>
      <c r="E88" s="8">
        <v>8.0790000000000006</v>
      </c>
      <c r="F88" s="8">
        <f t="shared" si="0"/>
        <v>3.5230000000000006</v>
      </c>
      <c r="G88" s="107">
        <f t="shared" si="1"/>
        <v>3.0290754000000004</v>
      </c>
      <c r="H88" s="34">
        <f t="shared" si="2"/>
        <v>0.28096983832478545</v>
      </c>
      <c r="I88" s="107">
        <f>G88+H88</f>
        <v>3.3100452383247858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106">
        <v>52.7</v>
      </c>
      <c r="D89" s="8">
        <v>12.458</v>
      </c>
      <c r="E89" s="8">
        <v>13.861000000000001</v>
      </c>
      <c r="F89" s="8">
        <f t="shared" si="0"/>
        <v>1.4030000000000005</v>
      </c>
      <c r="G89" s="107">
        <f t="shared" si="1"/>
        <v>1.2062994000000005</v>
      </c>
      <c r="H89" s="34">
        <f t="shared" si="2"/>
        <v>0.17379237652249052</v>
      </c>
      <c r="I89" s="107">
        <f t="shared" si="3"/>
        <v>1.3800917765224909</v>
      </c>
      <c r="K89" s="25"/>
      <c r="L89" s="7"/>
      <c r="M89" s="7"/>
      <c r="N89" s="7"/>
      <c r="O89" s="21"/>
      <c r="P89" s="21"/>
    </row>
    <row r="90" spans="1:16" s="1" customFormat="1" x14ac:dyDescent="0.25">
      <c r="A90" s="105">
        <v>65</v>
      </c>
      <c r="B90" s="16">
        <v>43441055</v>
      </c>
      <c r="C90" s="106">
        <v>53.1</v>
      </c>
      <c r="D90" s="8">
        <v>9.7219999999999995</v>
      </c>
      <c r="E90" s="8">
        <v>10.778</v>
      </c>
      <c r="F90" s="8">
        <f t="shared" ref="F90:F153" si="4">E90-D90</f>
        <v>1.0560000000000009</v>
      </c>
      <c r="G90" s="107">
        <f t="shared" si="1"/>
        <v>0.90794880000000078</v>
      </c>
      <c r="H90" s="34">
        <f t="shared" si="2"/>
        <v>0.17511148374467261</v>
      </c>
      <c r="I90" s="107">
        <f t="shared" si="3"/>
        <v>1.0830602837446734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106">
        <v>101.1</v>
      </c>
      <c r="D91" s="8">
        <v>7.5579999999999998</v>
      </c>
      <c r="E91" s="8">
        <v>7.5579999999999998</v>
      </c>
      <c r="F91" s="8">
        <f t="shared" si="4"/>
        <v>0</v>
      </c>
      <c r="G91" s="107">
        <f t="shared" ref="G91:G105" si="5">F91*0.8598</f>
        <v>0</v>
      </c>
      <c r="H91" s="34">
        <f t="shared" ref="H91:H99" si="6">C91/5339.7*$H$10</f>
        <v>0.33340435040652355</v>
      </c>
      <c r="I91" s="107">
        <f t="shared" ref="I91:I154" si="7">G91+H91</f>
        <v>0.33340435040652355</v>
      </c>
      <c r="K91" s="25"/>
      <c r="L91" s="7"/>
      <c r="M91" s="7"/>
      <c r="N91" s="7"/>
      <c r="O91" s="21"/>
      <c r="P91" s="21"/>
    </row>
    <row r="92" spans="1:16" s="1" customFormat="1" x14ac:dyDescent="0.25">
      <c r="A92" s="105">
        <v>67</v>
      </c>
      <c r="B92" s="16">
        <v>43441067</v>
      </c>
      <c r="C92" s="106">
        <v>84.7</v>
      </c>
      <c r="D92" s="8">
        <v>9.7040000000000006</v>
      </c>
      <c r="E92" s="8">
        <v>9.7040000000000006</v>
      </c>
      <c r="F92" s="8">
        <f t="shared" si="4"/>
        <v>0</v>
      </c>
      <c r="G92" s="107">
        <f t="shared" si="5"/>
        <v>0</v>
      </c>
      <c r="H92" s="34">
        <f t="shared" si="6"/>
        <v>0.27932095429705783</v>
      </c>
      <c r="I92" s="107">
        <f t="shared" si="7"/>
        <v>0.27932095429705783</v>
      </c>
      <c r="K92" s="25"/>
      <c r="L92" s="7"/>
      <c r="M92" s="7"/>
      <c r="N92" s="7"/>
      <c r="O92" s="21"/>
      <c r="P92" s="21"/>
    </row>
    <row r="93" spans="1:16" s="1" customFormat="1" x14ac:dyDescent="0.25">
      <c r="A93" s="105">
        <v>68</v>
      </c>
      <c r="B93" s="16">
        <v>43441065</v>
      </c>
      <c r="C93" s="106">
        <v>52.7</v>
      </c>
      <c r="D93" s="8">
        <v>8.6280000000000001</v>
      </c>
      <c r="E93" s="8">
        <v>9.8800000000000008</v>
      </c>
      <c r="F93" s="8">
        <f t="shared" si="4"/>
        <v>1.2520000000000007</v>
      </c>
      <c r="G93" s="107">
        <f t="shared" si="5"/>
        <v>1.0764696000000007</v>
      </c>
      <c r="H93" s="34">
        <f t="shared" si="6"/>
        <v>0.17379237652249052</v>
      </c>
      <c r="I93" s="107">
        <f t="shared" si="7"/>
        <v>1.2502619765224912</v>
      </c>
      <c r="J93" s="5"/>
      <c r="K93" s="25"/>
      <c r="L93" s="7"/>
      <c r="M93" s="7"/>
      <c r="N93" s="7"/>
      <c r="O93" s="21"/>
      <c r="P93" s="21"/>
    </row>
    <row r="94" spans="1:16" s="1" customFormat="1" x14ac:dyDescent="0.25">
      <c r="A94" s="105">
        <v>69</v>
      </c>
      <c r="B94" s="16">
        <v>43441060</v>
      </c>
      <c r="C94" s="106">
        <v>53.3</v>
      </c>
      <c r="D94" s="8">
        <v>9.4960000000000004</v>
      </c>
      <c r="E94" s="8">
        <v>10.356</v>
      </c>
      <c r="F94" s="8">
        <f t="shared" si="4"/>
        <v>0.85999999999999943</v>
      </c>
      <c r="G94" s="107">
        <f t="shared" si="5"/>
        <v>0.73942799999999953</v>
      </c>
      <c r="H94" s="34">
        <f t="shared" si="6"/>
        <v>0.17577103735576366</v>
      </c>
      <c r="I94" s="107">
        <f t="shared" si="7"/>
        <v>0.91519903735576325</v>
      </c>
      <c r="K94" s="25"/>
      <c r="L94" s="7"/>
      <c r="M94" s="7"/>
      <c r="N94" s="7"/>
      <c r="O94" s="21"/>
      <c r="P94" s="21"/>
    </row>
    <row r="95" spans="1:16" s="1" customFormat="1" x14ac:dyDescent="0.25">
      <c r="A95" s="105">
        <v>70</v>
      </c>
      <c r="B95" s="16">
        <v>43441066</v>
      </c>
      <c r="C95" s="106">
        <v>101.3</v>
      </c>
      <c r="D95" s="8">
        <v>30.323</v>
      </c>
      <c r="E95" s="8">
        <v>31.673999999999999</v>
      </c>
      <c r="F95" s="8">
        <f t="shared" si="4"/>
        <v>1.3509999999999991</v>
      </c>
      <c r="G95" s="107">
        <f t="shared" si="5"/>
        <v>1.1615897999999993</v>
      </c>
      <c r="H95" s="34">
        <f t="shared" si="6"/>
        <v>0.3340639040176146</v>
      </c>
      <c r="I95" s="107">
        <f t="shared" si="7"/>
        <v>1.4956537040176139</v>
      </c>
      <c r="K95" s="25"/>
      <c r="L95" s="7"/>
      <c r="M95" s="7"/>
      <c r="N95" s="7"/>
      <c r="O95" s="21"/>
      <c r="P95" s="21"/>
    </row>
    <row r="96" spans="1:16" s="1" customFormat="1" x14ac:dyDescent="0.25">
      <c r="A96" s="105">
        <v>71</v>
      </c>
      <c r="B96" s="16">
        <v>43441350</v>
      </c>
      <c r="C96" s="106">
        <v>85.7</v>
      </c>
      <c r="D96" s="8">
        <v>30.3</v>
      </c>
      <c r="E96" s="8">
        <v>32.82</v>
      </c>
      <c r="F96" s="8">
        <f t="shared" si="4"/>
        <v>2.5199999999999996</v>
      </c>
      <c r="G96" s="107">
        <f t="shared" si="5"/>
        <v>2.1666959999999995</v>
      </c>
      <c r="H96" s="34">
        <f t="shared" si="6"/>
        <v>0.28261872235251306</v>
      </c>
      <c r="I96" s="107">
        <f t="shared" si="7"/>
        <v>2.4493147223525127</v>
      </c>
      <c r="K96" s="25"/>
      <c r="L96" s="7"/>
      <c r="M96" s="7"/>
      <c r="N96" s="7"/>
      <c r="O96" s="21"/>
      <c r="P96" s="21"/>
    </row>
    <row r="97" spans="1:16" s="1" customFormat="1" x14ac:dyDescent="0.25">
      <c r="A97" s="105">
        <v>72</v>
      </c>
      <c r="B97" s="16">
        <v>43441353</v>
      </c>
      <c r="C97" s="106">
        <v>52.8</v>
      </c>
      <c r="D97" s="8">
        <v>7.3490000000000002</v>
      </c>
      <c r="E97" s="8">
        <v>8.5640000000000001</v>
      </c>
      <c r="F97" s="8">
        <f t="shared" si="4"/>
        <v>1.2149999999999999</v>
      </c>
      <c r="G97" s="107">
        <f t="shared" si="5"/>
        <v>1.0446569999999999</v>
      </c>
      <c r="H97" s="34">
        <f t="shared" si="6"/>
        <v>0.17412215332803604</v>
      </c>
      <c r="I97" s="107">
        <f t="shared" si="7"/>
        <v>1.2187791533280361</v>
      </c>
      <c r="K97" s="25"/>
      <c r="L97" s="7"/>
      <c r="M97" s="7"/>
      <c r="N97" s="7"/>
      <c r="O97" s="21"/>
      <c r="P97" s="21"/>
    </row>
    <row r="98" spans="1:16" s="1" customFormat="1" x14ac:dyDescent="0.25">
      <c r="A98" s="105">
        <v>73</v>
      </c>
      <c r="B98" s="16">
        <v>43441062</v>
      </c>
      <c r="C98" s="106">
        <v>52.8</v>
      </c>
      <c r="D98" s="8">
        <v>6.258</v>
      </c>
      <c r="E98" s="8">
        <v>6.41</v>
      </c>
      <c r="F98" s="8">
        <f t="shared" si="4"/>
        <v>0.15200000000000014</v>
      </c>
      <c r="G98" s="107">
        <f t="shared" si="5"/>
        <v>0.13068960000000013</v>
      </c>
      <c r="H98" s="34">
        <f t="shared" si="6"/>
        <v>0.17412215332803604</v>
      </c>
      <c r="I98" s="107">
        <f t="shared" si="7"/>
        <v>0.30481175332803617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115">
        <v>100.6</v>
      </c>
      <c r="D99" s="12">
        <v>19.145</v>
      </c>
      <c r="E99" s="12">
        <v>20.564</v>
      </c>
      <c r="F99" s="12">
        <f t="shared" si="4"/>
        <v>1.4190000000000005</v>
      </c>
      <c r="G99" s="116">
        <f t="shared" si="5"/>
        <v>1.2200562000000004</v>
      </c>
      <c r="H99" s="46">
        <f t="shared" si="6"/>
        <v>0.33175546637879588</v>
      </c>
      <c r="I99" s="116">
        <f t="shared" si="7"/>
        <v>1.5518116663787962</v>
      </c>
      <c r="K99" s="25"/>
      <c r="L99" s="14"/>
      <c r="M99" s="7"/>
      <c r="N99" s="7"/>
      <c r="O99" s="21"/>
      <c r="P99" s="21"/>
    </row>
    <row r="100" spans="1:16" s="1" customFormat="1" x14ac:dyDescent="0.25">
      <c r="A100" s="117">
        <v>75</v>
      </c>
      <c r="B100" s="19">
        <v>43441332</v>
      </c>
      <c r="C100" s="118">
        <v>85</v>
      </c>
      <c r="D100" s="9">
        <v>28.001000000000001</v>
      </c>
      <c r="E100" s="9">
        <v>30.524000000000001</v>
      </c>
      <c r="F100" s="9">
        <f t="shared" si="4"/>
        <v>2.5229999999999997</v>
      </c>
      <c r="G100" s="119">
        <f t="shared" si="5"/>
        <v>2.1692753999999996</v>
      </c>
      <c r="H100" s="42">
        <f t="shared" ref="H100:H155" si="8">C100/3919*$H$13</f>
        <v>0.50871988878358199</v>
      </c>
      <c r="I100" s="119">
        <f t="shared" si="7"/>
        <v>2.6779952887835816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105">
        <v>76</v>
      </c>
      <c r="B101" s="16">
        <v>43441335</v>
      </c>
      <c r="C101" s="106">
        <v>58.3</v>
      </c>
      <c r="D101" s="8">
        <v>13.09</v>
      </c>
      <c r="E101" s="8">
        <v>14.526999999999999</v>
      </c>
      <c r="F101" s="8">
        <f t="shared" si="4"/>
        <v>1.4369999999999994</v>
      </c>
      <c r="G101" s="107">
        <f t="shared" si="5"/>
        <v>1.2355325999999995</v>
      </c>
      <c r="H101" s="42">
        <f t="shared" si="8"/>
        <v>0.34892199430685683</v>
      </c>
      <c r="I101" s="107">
        <f t="shared" si="7"/>
        <v>1.5844545943068564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106">
        <v>58.5</v>
      </c>
      <c r="D102" s="8">
        <v>20.966999999999999</v>
      </c>
      <c r="E102" s="8">
        <v>23.085999999999999</v>
      </c>
      <c r="F102" s="8">
        <f t="shared" si="4"/>
        <v>2.1189999999999998</v>
      </c>
      <c r="G102" s="107">
        <f t="shared" si="5"/>
        <v>1.8219161999999998</v>
      </c>
      <c r="H102" s="42">
        <f t="shared" si="8"/>
        <v>0.35011898228046523</v>
      </c>
      <c r="I102" s="107">
        <f t="shared" si="7"/>
        <v>2.1720351822804651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106">
        <v>76.599999999999994</v>
      </c>
      <c r="D103" s="8">
        <v>21.574000000000002</v>
      </c>
      <c r="E103" s="8">
        <v>23.009</v>
      </c>
      <c r="F103" s="8">
        <f t="shared" si="4"/>
        <v>1.4349999999999987</v>
      </c>
      <c r="G103" s="107">
        <f t="shared" si="5"/>
        <v>1.2338129999999989</v>
      </c>
      <c r="H103" s="42">
        <f t="shared" si="8"/>
        <v>0.45844639389202801</v>
      </c>
      <c r="I103" s="107">
        <f t="shared" si="7"/>
        <v>1.692259393892027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105">
        <v>79</v>
      </c>
      <c r="B104" s="16">
        <v>43441336</v>
      </c>
      <c r="C104" s="106">
        <v>85.7</v>
      </c>
      <c r="D104" s="8">
        <v>8.516</v>
      </c>
      <c r="E104" s="8">
        <v>9.7780000000000005</v>
      </c>
      <c r="F104" s="8">
        <f t="shared" si="4"/>
        <v>1.2620000000000005</v>
      </c>
      <c r="G104" s="107">
        <f t="shared" si="5"/>
        <v>1.0850676000000004</v>
      </c>
      <c r="H104" s="42">
        <f t="shared" si="8"/>
        <v>0.51290934669121147</v>
      </c>
      <c r="I104" s="107">
        <f t="shared" si="7"/>
        <v>1.5979769466912117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105">
        <v>80</v>
      </c>
      <c r="B105" s="16">
        <v>43441339</v>
      </c>
      <c r="C105" s="106">
        <v>58.3</v>
      </c>
      <c r="D105" s="8">
        <v>18.716999999999999</v>
      </c>
      <c r="E105" s="8">
        <v>20.311</v>
      </c>
      <c r="F105" s="8">
        <f t="shared" si="4"/>
        <v>1.5940000000000012</v>
      </c>
      <c r="G105" s="107">
        <f t="shared" si="5"/>
        <v>1.3705212000000011</v>
      </c>
      <c r="H105" s="42">
        <f t="shared" si="8"/>
        <v>0.34892199430685683</v>
      </c>
      <c r="I105" s="107">
        <f t="shared" si="7"/>
        <v>1.719443194306858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105">
        <v>81</v>
      </c>
      <c r="B106" s="16">
        <v>43441337</v>
      </c>
      <c r="C106" s="106">
        <v>58.4</v>
      </c>
      <c r="D106" s="8">
        <v>13.323</v>
      </c>
      <c r="E106" s="8">
        <v>14.249000000000001</v>
      </c>
      <c r="F106" s="8">
        <f t="shared" si="4"/>
        <v>0.92600000000000016</v>
      </c>
      <c r="G106" s="107">
        <f>F106*0.8598</f>
        <v>0.79617480000000018</v>
      </c>
      <c r="H106" s="42">
        <f t="shared" si="8"/>
        <v>0.34952048829366106</v>
      </c>
      <c r="I106" s="107">
        <f t="shared" si="7"/>
        <v>1.1456952882936613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105">
        <v>82</v>
      </c>
      <c r="B107" s="16">
        <v>43441334</v>
      </c>
      <c r="C107" s="106">
        <v>76.400000000000006</v>
      </c>
      <c r="D107" s="8">
        <v>7.1859999999999999</v>
      </c>
      <c r="E107" s="8">
        <v>7.4269999999999996</v>
      </c>
      <c r="F107" s="8">
        <f t="shared" si="4"/>
        <v>0.24099999999999966</v>
      </c>
      <c r="G107" s="107">
        <f t="shared" ref="G107:G135" si="9">F107*0.8598</f>
        <v>0.2072117999999997</v>
      </c>
      <c r="H107" s="42">
        <f t="shared" si="8"/>
        <v>0.45724940591841956</v>
      </c>
      <c r="I107" s="107">
        <f t="shared" si="7"/>
        <v>0.66446120591841928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105">
        <v>83</v>
      </c>
      <c r="B108" s="16">
        <v>43441340</v>
      </c>
      <c r="C108" s="106">
        <v>85.5</v>
      </c>
      <c r="D108" s="8">
        <v>20.135000000000002</v>
      </c>
      <c r="E108" s="8">
        <v>21.751000000000001</v>
      </c>
      <c r="F108" s="8">
        <f t="shared" si="4"/>
        <v>1.6159999999999997</v>
      </c>
      <c r="G108" s="107">
        <f t="shared" si="9"/>
        <v>1.3894367999999997</v>
      </c>
      <c r="H108" s="42">
        <f t="shared" si="8"/>
        <v>0.51171235871760301</v>
      </c>
      <c r="I108" s="107">
        <f t="shared" si="7"/>
        <v>1.9011491587176028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105">
        <v>84</v>
      </c>
      <c r="B109" s="16">
        <v>43441326</v>
      </c>
      <c r="C109" s="106">
        <v>58.6</v>
      </c>
      <c r="D109" s="8">
        <v>5.9950000000000001</v>
      </c>
      <c r="E109" s="8">
        <v>6.1130000000000004</v>
      </c>
      <c r="F109" s="8">
        <f t="shared" si="4"/>
        <v>0.11800000000000033</v>
      </c>
      <c r="G109" s="107">
        <f t="shared" si="9"/>
        <v>0.10145640000000028</v>
      </c>
      <c r="H109" s="42">
        <f t="shared" si="8"/>
        <v>0.35071747626726946</v>
      </c>
      <c r="I109" s="107">
        <f t="shared" si="7"/>
        <v>0.45217387626726974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106">
        <v>59.6</v>
      </c>
      <c r="D110" s="8">
        <v>6.2530000000000001</v>
      </c>
      <c r="E110" s="8">
        <v>7.3179999999999996</v>
      </c>
      <c r="F110" s="8">
        <f t="shared" si="4"/>
        <v>1.0649999999999995</v>
      </c>
      <c r="G110" s="107">
        <f t="shared" si="9"/>
        <v>0.91568699999999958</v>
      </c>
      <c r="H110" s="42">
        <f t="shared" si="8"/>
        <v>0.35670241613531162</v>
      </c>
      <c r="I110" s="107">
        <f t="shared" si="7"/>
        <v>1.2723894161353111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105">
        <v>86</v>
      </c>
      <c r="B111" s="16">
        <v>43441329</v>
      </c>
      <c r="C111" s="106">
        <v>76.5</v>
      </c>
      <c r="D111" s="8">
        <v>7.4379999999999997</v>
      </c>
      <c r="E111" s="8">
        <v>7.4379999999999997</v>
      </c>
      <c r="F111" s="8">
        <f t="shared" si="4"/>
        <v>0</v>
      </c>
      <c r="G111" s="107">
        <f t="shared" si="9"/>
        <v>0</v>
      </c>
      <c r="H111" s="42">
        <f t="shared" si="8"/>
        <v>0.45784789990522379</v>
      </c>
      <c r="I111" s="107">
        <f t="shared" si="7"/>
        <v>0.45784789990522379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105">
        <v>87</v>
      </c>
      <c r="B112" s="16">
        <v>43441330</v>
      </c>
      <c r="C112" s="106">
        <v>85.1</v>
      </c>
      <c r="D112" s="8">
        <v>19.395</v>
      </c>
      <c r="E112" s="8">
        <v>21.2</v>
      </c>
      <c r="F112" s="8">
        <f t="shared" si="4"/>
        <v>1.8049999999999997</v>
      </c>
      <c r="G112" s="107">
        <f t="shared" si="9"/>
        <v>1.5519389999999997</v>
      </c>
      <c r="H112" s="42">
        <f t="shared" si="8"/>
        <v>0.50931838277038621</v>
      </c>
      <c r="I112" s="107">
        <f t="shared" si="7"/>
        <v>2.0612573827703859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105">
        <v>88</v>
      </c>
      <c r="B113" s="16">
        <v>43441327</v>
      </c>
      <c r="C113" s="106">
        <v>58.4</v>
      </c>
      <c r="D113" s="8">
        <v>13.301</v>
      </c>
      <c r="E113" s="8">
        <v>14.372</v>
      </c>
      <c r="F113" s="8">
        <f t="shared" si="4"/>
        <v>1.0709999999999997</v>
      </c>
      <c r="G113" s="107">
        <f t="shared" si="9"/>
        <v>0.92084579999999983</v>
      </c>
      <c r="H113" s="42">
        <f t="shared" si="8"/>
        <v>0.34952048829366106</v>
      </c>
      <c r="I113" s="107">
        <f t="shared" si="7"/>
        <v>1.2703662882936608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105">
        <v>89</v>
      </c>
      <c r="B114" s="16">
        <v>43441324</v>
      </c>
      <c r="C114" s="106">
        <v>58.7</v>
      </c>
      <c r="D114" s="8">
        <v>10.096</v>
      </c>
      <c r="E114" s="8">
        <v>10.965999999999999</v>
      </c>
      <c r="F114" s="8">
        <f t="shared" si="4"/>
        <v>0.86999999999999922</v>
      </c>
      <c r="G114" s="107">
        <f t="shared" si="9"/>
        <v>0.7480259999999993</v>
      </c>
      <c r="H114" s="42">
        <f t="shared" si="8"/>
        <v>0.35131597025407368</v>
      </c>
      <c r="I114" s="107">
        <f t="shared" si="7"/>
        <v>1.099341970254073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105">
        <v>90</v>
      </c>
      <c r="B115" s="16">
        <v>43441325</v>
      </c>
      <c r="C115" s="106">
        <v>77.7</v>
      </c>
      <c r="D115" s="8">
        <v>15.833</v>
      </c>
      <c r="E115" s="8">
        <v>17.126000000000001</v>
      </c>
      <c r="F115" s="8">
        <f t="shared" si="4"/>
        <v>1.293000000000001</v>
      </c>
      <c r="G115" s="107">
        <f t="shared" si="9"/>
        <v>1.1117214000000009</v>
      </c>
      <c r="H115" s="42">
        <f t="shared" si="8"/>
        <v>0.4650298277468744</v>
      </c>
      <c r="I115" s="107">
        <f t="shared" si="7"/>
        <v>1.5767512277468754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106">
        <v>85.3</v>
      </c>
      <c r="D116" s="8">
        <v>13.891</v>
      </c>
      <c r="E116" s="8">
        <v>13.972</v>
      </c>
      <c r="F116" s="8">
        <f t="shared" si="4"/>
        <v>8.0999999999999517E-2</v>
      </c>
      <c r="G116" s="107">
        <f t="shared" si="9"/>
        <v>6.9643799999999589E-2</v>
      </c>
      <c r="H116" s="42">
        <f t="shared" si="8"/>
        <v>0.51051537074399467</v>
      </c>
      <c r="I116" s="107">
        <f t="shared" si="7"/>
        <v>0.58015917074399426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105">
        <v>92</v>
      </c>
      <c r="B117" s="16">
        <v>43441331</v>
      </c>
      <c r="C117" s="106">
        <v>58.5</v>
      </c>
      <c r="D117" s="8">
        <v>16.762</v>
      </c>
      <c r="E117" s="8">
        <v>18.422000000000001</v>
      </c>
      <c r="F117" s="8">
        <f t="shared" si="4"/>
        <v>1.6600000000000001</v>
      </c>
      <c r="G117" s="107">
        <f t="shared" si="9"/>
        <v>1.4272680000000002</v>
      </c>
      <c r="H117" s="42">
        <f t="shared" si="8"/>
        <v>0.35011898228046523</v>
      </c>
      <c r="I117" s="107">
        <f t="shared" si="7"/>
        <v>1.7773869822804653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106">
        <v>59.3</v>
      </c>
      <c r="D118" s="8">
        <v>7.7110000000000003</v>
      </c>
      <c r="E118" s="8">
        <v>8.9719999999999995</v>
      </c>
      <c r="F118" s="8">
        <f t="shared" si="4"/>
        <v>1.2609999999999992</v>
      </c>
      <c r="G118" s="107">
        <f t="shared" si="9"/>
        <v>1.0842077999999993</v>
      </c>
      <c r="H118" s="42">
        <f t="shared" si="8"/>
        <v>0.35490693417489894</v>
      </c>
      <c r="I118" s="107">
        <f t="shared" si="7"/>
        <v>1.4391147341748982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105">
        <v>94</v>
      </c>
      <c r="B119" s="16">
        <v>34242158</v>
      </c>
      <c r="C119" s="106">
        <v>76.8</v>
      </c>
      <c r="D119" s="8">
        <v>14.182</v>
      </c>
      <c r="E119" s="8">
        <v>15.324</v>
      </c>
      <c r="F119" s="8">
        <f t="shared" si="4"/>
        <v>1.1419999999999995</v>
      </c>
      <c r="G119" s="107">
        <f t="shared" si="9"/>
        <v>0.98189159999999953</v>
      </c>
      <c r="H119" s="42">
        <f t="shared" si="8"/>
        <v>0.45964338186563641</v>
      </c>
      <c r="I119" s="107">
        <f t="shared" si="7"/>
        <v>1.441534981865636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105">
        <v>95</v>
      </c>
      <c r="B120" s="16">
        <v>34242124</v>
      </c>
      <c r="C120" s="106">
        <v>85.2</v>
      </c>
      <c r="D120" s="8">
        <v>13.021000000000001</v>
      </c>
      <c r="E120" s="8">
        <v>15.839</v>
      </c>
      <c r="F120" s="8">
        <f t="shared" si="4"/>
        <v>2.8179999999999996</v>
      </c>
      <c r="G120" s="107">
        <f t="shared" si="9"/>
        <v>2.4229163999999996</v>
      </c>
      <c r="H120" s="42">
        <f t="shared" si="8"/>
        <v>0.50991687675719044</v>
      </c>
      <c r="I120" s="107">
        <f t="shared" si="7"/>
        <v>2.9328332767571901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106">
        <v>58.1</v>
      </c>
      <c r="D121" s="8">
        <v>8.4990000000000006</v>
      </c>
      <c r="E121" s="8">
        <v>8.4990000000000006</v>
      </c>
      <c r="F121" s="8">
        <f t="shared" si="4"/>
        <v>0</v>
      </c>
      <c r="G121" s="107">
        <f t="shared" si="9"/>
        <v>0</v>
      </c>
      <c r="H121" s="42">
        <f t="shared" si="8"/>
        <v>0.34772500633324838</v>
      </c>
      <c r="I121" s="107">
        <f t="shared" si="7"/>
        <v>0.34772500633324838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108">
        <v>57.5</v>
      </c>
      <c r="D122" s="8">
        <v>14.340999999999999</v>
      </c>
      <c r="E122" s="8">
        <v>16.241</v>
      </c>
      <c r="F122" s="84">
        <f t="shared" si="4"/>
        <v>1.9000000000000004</v>
      </c>
      <c r="G122" s="107">
        <f t="shared" si="9"/>
        <v>1.6336200000000003</v>
      </c>
      <c r="H122" s="42">
        <f t="shared" si="8"/>
        <v>0.34413404241242312</v>
      </c>
      <c r="I122" s="107">
        <f t="shared" si="7"/>
        <v>1.9777540424124234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105">
        <v>98</v>
      </c>
      <c r="B123" s="16">
        <v>34242159</v>
      </c>
      <c r="C123" s="108">
        <v>77</v>
      </c>
      <c r="D123" s="8">
        <f>13.115+0.875</f>
        <v>13.99</v>
      </c>
      <c r="E123" s="8">
        <v>15.683999999999999</v>
      </c>
      <c r="F123" s="84">
        <f t="shared" si="4"/>
        <v>1.6939999999999991</v>
      </c>
      <c r="G123" s="107">
        <f t="shared" si="9"/>
        <v>1.4565011999999993</v>
      </c>
      <c r="H123" s="42">
        <f t="shared" si="8"/>
        <v>0.46084036983924487</v>
      </c>
      <c r="I123" s="107">
        <f t="shared" si="7"/>
        <v>1.9173415698392442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108">
        <v>85.4</v>
      </c>
      <c r="D124" s="8">
        <v>13.382999999999999</v>
      </c>
      <c r="E124" s="8">
        <v>13.382999999999999</v>
      </c>
      <c r="F124" s="84">
        <f t="shared" si="4"/>
        <v>0</v>
      </c>
      <c r="G124" s="107">
        <f t="shared" si="9"/>
        <v>0</v>
      </c>
      <c r="H124" s="42">
        <f t="shared" si="8"/>
        <v>0.51111386473079878</v>
      </c>
      <c r="I124" s="107">
        <f t="shared" si="7"/>
        <v>0.51111386473079878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92">
        <v>58.2</v>
      </c>
      <c r="D125" s="8">
        <v>5.6619999999999999</v>
      </c>
      <c r="E125" s="8">
        <v>7.3689999999999998</v>
      </c>
      <c r="F125" s="84">
        <f t="shared" si="4"/>
        <v>1.7069999999999999</v>
      </c>
      <c r="G125" s="34">
        <f t="shared" si="9"/>
        <v>1.4676785999999999</v>
      </c>
      <c r="H125" s="42">
        <f t="shared" si="8"/>
        <v>0.3483235003200526</v>
      </c>
      <c r="I125" s="34">
        <f t="shared" si="7"/>
        <v>1.8160021003200526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108">
        <v>59</v>
      </c>
      <c r="D126" s="8">
        <v>11.958</v>
      </c>
      <c r="E126" s="8">
        <v>12.879</v>
      </c>
      <c r="F126" s="84">
        <f t="shared" si="4"/>
        <v>0.92099999999999937</v>
      </c>
      <c r="G126" s="107">
        <f t="shared" si="9"/>
        <v>0.79187579999999946</v>
      </c>
      <c r="H126" s="42">
        <f t="shared" si="8"/>
        <v>0.35311145221448631</v>
      </c>
      <c r="I126" s="107">
        <f t="shared" si="7"/>
        <v>1.1449872522144857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105">
        <v>102</v>
      </c>
      <c r="B127" s="16">
        <v>34242123</v>
      </c>
      <c r="C127" s="108">
        <v>77.599999999999994</v>
      </c>
      <c r="D127" s="8">
        <v>10.843999999999999</v>
      </c>
      <c r="E127" s="8">
        <v>11.61</v>
      </c>
      <c r="F127" s="84">
        <f t="shared" si="4"/>
        <v>0.76600000000000001</v>
      </c>
      <c r="G127" s="107">
        <f t="shared" si="9"/>
        <v>0.65860680000000005</v>
      </c>
      <c r="H127" s="42">
        <f t="shared" si="8"/>
        <v>0.46443133376007012</v>
      </c>
      <c r="I127" s="107">
        <f t="shared" si="7"/>
        <v>1.1230381337600701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112" customFormat="1" x14ac:dyDescent="0.25">
      <c r="A128" s="4">
        <v>103</v>
      </c>
      <c r="B128" s="16">
        <v>34242126</v>
      </c>
      <c r="C128" s="92">
        <v>85.4</v>
      </c>
      <c r="D128" s="8">
        <v>25.094999999999999</v>
      </c>
      <c r="E128" s="8">
        <f>D128+(C128*0.015*12/7)</f>
        <v>27.291</v>
      </c>
      <c r="F128" s="84">
        <f t="shared" si="4"/>
        <v>2.1960000000000015</v>
      </c>
      <c r="G128" s="34">
        <f t="shared" si="9"/>
        <v>1.8881208000000014</v>
      </c>
      <c r="H128" s="42">
        <f t="shared" si="8"/>
        <v>0.51111386473079878</v>
      </c>
      <c r="I128" s="34">
        <f t="shared" si="7"/>
        <v>2.3992346647308</v>
      </c>
      <c r="J128" s="5"/>
      <c r="K128" s="81"/>
      <c r="L128" s="120"/>
      <c r="M128" s="120"/>
      <c r="N128" s="120"/>
    </row>
    <row r="129" spans="1:25" s="112" customFormat="1" x14ac:dyDescent="0.25">
      <c r="A129" s="4">
        <v>104</v>
      </c>
      <c r="B129" s="18">
        <v>34242116</v>
      </c>
      <c r="C129" s="102">
        <v>58.8</v>
      </c>
      <c r="D129" s="8">
        <v>23.27</v>
      </c>
      <c r="E129" s="8">
        <f>D129+(C129*0.015*12/7)</f>
        <v>24.782</v>
      </c>
      <c r="F129" s="84">
        <f t="shared" si="4"/>
        <v>1.5120000000000005</v>
      </c>
      <c r="G129" s="34">
        <f t="shared" si="9"/>
        <v>1.3000176000000003</v>
      </c>
      <c r="H129" s="42">
        <f t="shared" si="8"/>
        <v>0.35191446424087786</v>
      </c>
      <c r="I129" s="34">
        <f t="shared" si="7"/>
        <v>1.6519320642408781</v>
      </c>
      <c r="J129" s="5"/>
      <c r="K129" s="81"/>
      <c r="L129" s="120"/>
      <c r="M129" s="120"/>
      <c r="N129" s="120"/>
    </row>
    <row r="130" spans="1:25" s="1" customFormat="1" x14ac:dyDescent="0.25">
      <c r="A130" s="4">
        <v>105</v>
      </c>
      <c r="B130" s="16">
        <v>34242113</v>
      </c>
      <c r="C130" s="92">
        <v>59.2</v>
      </c>
      <c r="D130" s="8">
        <v>13.845000000000001</v>
      </c>
      <c r="E130" s="8">
        <f>D130+(C130*0.015*12/7)</f>
        <v>15.367285714285716</v>
      </c>
      <c r="F130" s="84">
        <f t="shared" si="4"/>
        <v>1.5222857142857151</v>
      </c>
      <c r="G130" s="34">
        <f t="shared" si="9"/>
        <v>1.3088612571428579</v>
      </c>
      <c r="H130" s="42">
        <f t="shared" si="8"/>
        <v>0.35430844018809476</v>
      </c>
      <c r="I130" s="34">
        <f t="shared" si="7"/>
        <v>1.6631696973309527</v>
      </c>
      <c r="J130" s="5"/>
      <c r="K130" s="25"/>
      <c r="L130" s="7"/>
      <c r="M130" s="7"/>
      <c r="N130" s="7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92">
        <v>76.8</v>
      </c>
      <c r="D131" s="8">
        <f>15.017+1.5</f>
        <v>16.516999999999999</v>
      </c>
      <c r="E131" s="8">
        <f>D131+(C131*0.015*12/7)</f>
        <v>18.491857142857143</v>
      </c>
      <c r="F131" s="84">
        <f t="shared" si="4"/>
        <v>1.9748571428571431</v>
      </c>
      <c r="G131" s="34">
        <f t="shared" si="9"/>
        <v>1.6979821714285717</v>
      </c>
      <c r="H131" s="42">
        <f t="shared" si="8"/>
        <v>0.45964338186563641</v>
      </c>
      <c r="I131" s="34">
        <f t="shared" si="7"/>
        <v>2.1576255532942081</v>
      </c>
      <c r="J131" s="133"/>
      <c r="K131" s="25"/>
      <c r="L131" s="7"/>
      <c r="M131" s="7"/>
      <c r="N131" s="7"/>
      <c r="O131" s="5"/>
      <c r="P131" s="5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92">
        <v>85.1</v>
      </c>
      <c r="D132" s="8">
        <v>13.702</v>
      </c>
      <c r="E132" s="8">
        <v>15.427</v>
      </c>
      <c r="F132" s="84">
        <f t="shared" si="4"/>
        <v>1.7249999999999996</v>
      </c>
      <c r="G132" s="34">
        <f t="shared" si="9"/>
        <v>1.4831549999999998</v>
      </c>
      <c r="H132" s="42">
        <f t="shared" si="8"/>
        <v>0.50931838277038621</v>
      </c>
      <c r="I132" s="34">
        <f t="shared" si="7"/>
        <v>1.992473382770386</v>
      </c>
      <c r="K132" s="25"/>
      <c r="L132" s="7"/>
      <c r="M132" s="7"/>
      <c r="N132" s="7"/>
      <c r="X132" s="21"/>
      <c r="Y132" s="21"/>
    </row>
    <row r="133" spans="1:25" s="1" customFormat="1" x14ac:dyDescent="0.25">
      <c r="A133" s="4">
        <v>108</v>
      </c>
      <c r="B133" s="16">
        <v>34242115</v>
      </c>
      <c r="C133" s="92">
        <v>58.5</v>
      </c>
      <c r="D133" s="8">
        <v>10.473000000000001</v>
      </c>
      <c r="E133" s="8">
        <v>11.144</v>
      </c>
      <c r="F133" s="84">
        <f t="shared" si="4"/>
        <v>0.67099999999999937</v>
      </c>
      <c r="G133" s="34">
        <f t="shared" si="9"/>
        <v>0.57692579999999949</v>
      </c>
      <c r="H133" s="42">
        <f t="shared" si="8"/>
        <v>0.35011898228046523</v>
      </c>
      <c r="I133" s="34">
        <f t="shared" si="7"/>
        <v>0.92704478228046472</v>
      </c>
      <c r="J133" s="133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106">
        <v>59.1</v>
      </c>
      <c r="D134" s="8">
        <v>16.295000000000002</v>
      </c>
      <c r="E134" s="8">
        <v>17.948</v>
      </c>
      <c r="F134" s="8">
        <f t="shared" si="4"/>
        <v>1.6529999999999987</v>
      </c>
      <c r="G134" s="107">
        <f t="shared" si="9"/>
        <v>1.4212493999999989</v>
      </c>
      <c r="H134" s="42">
        <f t="shared" si="8"/>
        <v>0.35370994620129054</v>
      </c>
      <c r="I134" s="107">
        <f t="shared" si="7"/>
        <v>1.7749593462012894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88">
        <v>77.099999999999994</v>
      </c>
      <c r="D135" s="8">
        <v>8.6080000000000005</v>
      </c>
      <c r="E135" s="8">
        <v>9.1679999999999993</v>
      </c>
      <c r="F135" s="8">
        <f t="shared" si="4"/>
        <v>0.55999999999999872</v>
      </c>
      <c r="G135" s="107">
        <f t="shared" si="9"/>
        <v>0.48148799999999892</v>
      </c>
      <c r="H135" s="42">
        <f t="shared" si="8"/>
        <v>0.46143886382604904</v>
      </c>
      <c r="I135" s="107">
        <f t="shared" si="7"/>
        <v>0.94292686382604796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105">
        <v>111</v>
      </c>
      <c r="B136" s="16">
        <v>34242114</v>
      </c>
      <c r="C136" s="106">
        <v>85.1</v>
      </c>
      <c r="D136" s="8">
        <v>21.663</v>
      </c>
      <c r="E136" s="8">
        <v>22.315999999999999</v>
      </c>
      <c r="F136" s="8">
        <f t="shared" si="4"/>
        <v>0.65299999999999869</v>
      </c>
      <c r="G136" s="107">
        <f>F136*0.8598</f>
        <v>0.56144939999999888</v>
      </c>
      <c r="H136" s="42">
        <f t="shared" si="8"/>
        <v>0.50931838277038621</v>
      </c>
      <c r="I136" s="107">
        <f t="shared" si="7"/>
        <v>1.070767782770385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105">
        <v>112</v>
      </c>
      <c r="B137" s="16">
        <v>34242117</v>
      </c>
      <c r="C137" s="106">
        <v>57.5</v>
      </c>
      <c r="D137" s="8">
        <v>5.0170000000000003</v>
      </c>
      <c r="E137" s="8">
        <v>5.593</v>
      </c>
      <c r="F137" s="8">
        <f t="shared" si="4"/>
        <v>0.57599999999999962</v>
      </c>
      <c r="G137" s="107">
        <f t="shared" ref="G137:G165" si="10">F137*0.8598</f>
        <v>0.49524479999999971</v>
      </c>
      <c r="H137" s="42">
        <f t="shared" si="8"/>
        <v>0.34413404241242312</v>
      </c>
      <c r="I137" s="107">
        <f t="shared" si="7"/>
        <v>0.83937884241242289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105">
        <v>113</v>
      </c>
      <c r="B138" s="16">
        <v>34242125</v>
      </c>
      <c r="C138" s="106">
        <v>58.9</v>
      </c>
      <c r="D138" s="8">
        <v>12.579000000000001</v>
      </c>
      <c r="E138" s="8">
        <v>12.579000000000001</v>
      </c>
      <c r="F138" s="8">
        <f t="shared" si="4"/>
        <v>0</v>
      </c>
      <c r="G138" s="107">
        <f t="shared" si="10"/>
        <v>0</v>
      </c>
      <c r="H138" s="42">
        <f t="shared" si="8"/>
        <v>0.35251295822768208</v>
      </c>
      <c r="I138" s="107">
        <f t="shared" si="7"/>
        <v>0.35251295822768208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106">
        <v>77.099999999999994</v>
      </c>
      <c r="D139" s="8">
        <v>6.423</v>
      </c>
      <c r="E139" s="8">
        <v>6.423</v>
      </c>
      <c r="F139" s="8">
        <f t="shared" si="4"/>
        <v>0</v>
      </c>
      <c r="G139" s="107">
        <f t="shared" si="10"/>
        <v>0</v>
      </c>
      <c r="H139" s="42">
        <f t="shared" si="8"/>
        <v>0.46143886382604904</v>
      </c>
      <c r="I139" s="107">
        <f t="shared" si="7"/>
        <v>0.46143886382604904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106">
        <v>85.3</v>
      </c>
      <c r="D140" s="8">
        <v>12.204000000000001</v>
      </c>
      <c r="E140" s="8">
        <v>13.808999999999999</v>
      </c>
      <c r="F140" s="8">
        <f t="shared" si="4"/>
        <v>1.6049999999999986</v>
      </c>
      <c r="G140" s="107">
        <f t="shared" si="10"/>
        <v>1.379978999999999</v>
      </c>
      <c r="H140" s="42">
        <f t="shared" si="8"/>
        <v>0.51051537074399467</v>
      </c>
      <c r="I140" s="107">
        <f t="shared" si="7"/>
        <v>1.8904943707439936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105">
        <v>116</v>
      </c>
      <c r="B141" s="16">
        <v>34242157</v>
      </c>
      <c r="C141" s="106">
        <v>59.6</v>
      </c>
      <c r="D141" s="8">
        <v>10.611000000000001</v>
      </c>
      <c r="E141" s="8">
        <v>11.718</v>
      </c>
      <c r="F141" s="8">
        <f t="shared" si="4"/>
        <v>1.1069999999999993</v>
      </c>
      <c r="G141" s="107">
        <f t="shared" si="10"/>
        <v>0.95179859999999938</v>
      </c>
      <c r="H141" s="42">
        <f t="shared" si="8"/>
        <v>0.35670241613531162</v>
      </c>
      <c r="I141" s="107">
        <f t="shared" si="7"/>
        <v>1.308501016135311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105">
        <v>117</v>
      </c>
      <c r="B142" s="16">
        <v>41341239</v>
      </c>
      <c r="C142" s="106">
        <v>59</v>
      </c>
      <c r="D142" s="8">
        <v>6.04</v>
      </c>
      <c r="E142" s="8">
        <v>6.9429999999999996</v>
      </c>
      <c r="F142" s="8">
        <f t="shared" si="4"/>
        <v>0.90299999999999958</v>
      </c>
      <c r="G142" s="107">
        <f t="shared" si="10"/>
        <v>0.77639939999999963</v>
      </c>
      <c r="H142" s="42">
        <f t="shared" si="8"/>
        <v>0.35311145221448631</v>
      </c>
      <c r="I142" s="107">
        <f t="shared" si="7"/>
        <v>1.1295108522144859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105">
        <v>118</v>
      </c>
      <c r="B143" s="16">
        <v>34242156</v>
      </c>
      <c r="C143" s="106">
        <v>78</v>
      </c>
      <c r="D143" s="8">
        <v>7.9340000000000002</v>
      </c>
      <c r="E143" s="8">
        <v>8.0039999999999996</v>
      </c>
      <c r="F143" s="8">
        <f t="shared" si="4"/>
        <v>6.9999999999999396E-2</v>
      </c>
      <c r="G143" s="107">
        <f t="shared" si="10"/>
        <v>6.0185999999999483E-2</v>
      </c>
      <c r="H143" s="42">
        <f t="shared" si="8"/>
        <v>0.46682530970728697</v>
      </c>
      <c r="I143" s="107">
        <f t="shared" si="7"/>
        <v>0.52701130970728649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105">
        <v>119</v>
      </c>
      <c r="B144" s="16">
        <v>34242162</v>
      </c>
      <c r="C144" s="106">
        <v>85.5</v>
      </c>
      <c r="D144" s="8">
        <v>17.216999999999999</v>
      </c>
      <c r="E144" s="8">
        <v>18.683</v>
      </c>
      <c r="F144" s="8">
        <f t="shared" si="4"/>
        <v>1.4660000000000011</v>
      </c>
      <c r="G144" s="107">
        <f t="shared" si="10"/>
        <v>1.260466800000001</v>
      </c>
      <c r="H144" s="42">
        <f t="shared" si="8"/>
        <v>0.51171235871760301</v>
      </c>
      <c r="I144" s="107">
        <f t="shared" si="7"/>
        <v>1.7721791587176039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106">
        <v>58.9</v>
      </c>
      <c r="D145" s="8">
        <v>12.397</v>
      </c>
      <c r="E145" s="8">
        <v>13.241</v>
      </c>
      <c r="F145" s="8">
        <f t="shared" si="4"/>
        <v>0.84399999999999942</v>
      </c>
      <c r="G145" s="107">
        <f t="shared" si="10"/>
        <v>0.72567119999999952</v>
      </c>
      <c r="H145" s="42">
        <f t="shared" si="8"/>
        <v>0.35251295822768208</v>
      </c>
      <c r="I145" s="107">
        <f t="shared" si="7"/>
        <v>1.0781841582276817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105">
        <v>121</v>
      </c>
      <c r="B146" s="16">
        <v>34242161</v>
      </c>
      <c r="C146" s="106">
        <v>59.2</v>
      </c>
      <c r="D146" s="8">
        <v>14.481</v>
      </c>
      <c r="E146" s="8">
        <v>15.682</v>
      </c>
      <c r="F146" s="8">
        <f t="shared" si="4"/>
        <v>1.2010000000000005</v>
      </c>
      <c r="G146" s="107">
        <f t="shared" si="10"/>
        <v>1.0326198000000004</v>
      </c>
      <c r="H146" s="42">
        <f t="shared" si="8"/>
        <v>0.35430844018809476</v>
      </c>
      <c r="I146" s="107">
        <f t="shared" si="7"/>
        <v>1.3869282401880951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105">
        <v>122</v>
      </c>
      <c r="B147" s="16">
        <v>34242151</v>
      </c>
      <c r="C147" s="106">
        <v>78.099999999999994</v>
      </c>
      <c r="D147" s="85">
        <v>5.859</v>
      </c>
      <c r="E147" s="85">
        <v>5.859</v>
      </c>
      <c r="F147" s="8">
        <f t="shared" si="4"/>
        <v>0</v>
      </c>
      <c r="G147" s="107">
        <f t="shared" si="10"/>
        <v>0</v>
      </c>
      <c r="H147" s="42">
        <f t="shared" si="8"/>
        <v>0.4674238036940912</v>
      </c>
      <c r="I147" s="107">
        <f t="shared" si="7"/>
        <v>0.4674238036940912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108">
        <v>85.2</v>
      </c>
      <c r="D148" s="8">
        <v>8.3529999999999998</v>
      </c>
      <c r="E148" s="8">
        <f>D148+1.278</f>
        <v>9.6310000000000002</v>
      </c>
      <c r="F148" s="84">
        <f>E148-D148</f>
        <v>1.2780000000000005</v>
      </c>
      <c r="G148" s="107">
        <f t="shared" si="10"/>
        <v>1.0988244000000005</v>
      </c>
      <c r="H148" s="42">
        <f>C148/3919*$H$13</f>
        <v>0.50991687675719044</v>
      </c>
      <c r="I148" s="107">
        <f t="shared" si="7"/>
        <v>1.6087412767571909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105">
        <v>124</v>
      </c>
      <c r="B149" s="16">
        <v>34242163</v>
      </c>
      <c r="C149" s="108">
        <v>59.3</v>
      </c>
      <c r="D149" s="8">
        <v>15.574999999999999</v>
      </c>
      <c r="E149" s="8">
        <f>D149+(C149*0.015*12/7)</f>
        <v>17.099857142857143</v>
      </c>
      <c r="F149" s="84">
        <f>E149-D149</f>
        <v>1.5248571428571438</v>
      </c>
      <c r="G149" s="107">
        <f t="shared" si="10"/>
        <v>1.3110721714285722</v>
      </c>
      <c r="H149" s="42">
        <f t="shared" si="8"/>
        <v>0.35490693417489894</v>
      </c>
      <c r="I149" s="107">
        <f t="shared" si="7"/>
        <v>1.6659791056034712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105">
        <v>125</v>
      </c>
      <c r="B150" s="16">
        <v>34242153</v>
      </c>
      <c r="C150" s="108">
        <v>59.2</v>
      </c>
      <c r="D150" s="8">
        <v>14.438000000000001</v>
      </c>
      <c r="E150" s="8">
        <f>D150+(C150*0.015*12/7)</f>
        <v>15.960285714285716</v>
      </c>
      <c r="F150" s="84">
        <f>E150-D150</f>
        <v>1.5222857142857151</v>
      </c>
      <c r="G150" s="107">
        <f t="shared" si="10"/>
        <v>1.3088612571428579</v>
      </c>
      <c r="H150" s="42">
        <f t="shared" si="8"/>
        <v>0.35430844018809476</v>
      </c>
      <c r="I150" s="107">
        <f t="shared" si="7"/>
        <v>1.6631696973309527</v>
      </c>
      <c r="K150" s="25"/>
      <c r="L150" s="7"/>
      <c r="M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105">
        <v>126</v>
      </c>
      <c r="B151" s="16">
        <v>20140213</v>
      </c>
      <c r="C151" s="108">
        <v>77.599999999999994</v>
      </c>
      <c r="D151" s="8">
        <v>6.8150000000000004</v>
      </c>
      <c r="E151" s="8">
        <v>6.8150000000000004</v>
      </c>
      <c r="F151" s="84">
        <f>E151-D151</f>
        <v>0</v>
      </c>
      <c r="G151" s="107">
        <f t="shared" si="10"/>
        <v>0</v>
      </c>
      <c r="H151" s="42">
        <f t="shared" si="8"/>
        <v>0.46443133376007012</v>
      </c>
      <c r="I151" s="107">
        <f t="shared" si="7"/>
        <v>0.46443133376007012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106">
        <v>85.2</v>
      </c>
      <c r="D152" s="9">
        <v>29.908000000000001</v>
      </c>
      <c r="E152" s="9">
        <v>32.863999999999997</v>
      </c>
      <c r="F152" s="8">
        <f t="shared" si="4"/>
        <v>2.955999999999996</v>
      </c>
      <c r="G152" s="107">
        <f t="shared" si="10"/>
        <v>2.5415687999999967</v>
      </c>
      <c r="H152" s="42">
        <f t="shared" si="8"/>
        <v>0.50991687675719044</v>
      </c>
      <c r="I152" s="107">
        <f t="shared" si="7"/>
        <v>3.0514856767571872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106">
        <v>58.9</v>
      </c>
      <c r="D153" s="8">
        <v>11.207000000000001</v>
      </c>
      <c r="E153" s="8">
        <v>12.14</v>
      </c>
      <c r="F153" s="8">
        <f t="shared" si="4"/>
        <v>0.93299999999999983</v>
      </c>
      <c r="G153" s="107">
        <f t="shared" si="10"/>
        <v>0.80219339999999983</v>
      </c>
      <c r="H153" s="42">
        <f t="shared" si="8"/>
        <v>0.35251295822768208</v>
      </c>
      <c r="I153" s="107">
        <f t="shared" si="7"/>
        <v>1.154706358227682</v>
      </c>
      <c r="K153" s="25"/>
      <c r="L153" s="7"/>
      <c r="M153" s="7"/>
      <c r="N153" s="7"/>
      <c r="X153" s="21"/>
      <c r="Y153" s="21"/>
    </row>
    <row r="154" spans="1:25" s="1" customFormat="1" x14ac:dyDescent="0.25">
      <c r="A154" s="105">
        <v>129</v>
      </c>
      <c r="B154" s="16">
        <v>34242155</v>
      </c>
      <c r="C154" s="106">
        <v>58.6</v>
      </c>
      <c r="D154" s="8">
        <v>11.318</v>
      </c>
      <c r="E154" s="8">
        <v>13.164999999999999</v>
      </c>
      <c r="F154" s="8">
        <f t="shared" ref="F154:F217" si="11">E154-D154</f>
        <v>1.8469999999999995</v>
      </c>
      <c r="G154" s="107">
        <f t="shared" si="10"/>
        <v>1.5880505999999996</v>
      </c>
      <c r="H154" s="42">
        <f t="shared" si="8"/>
        <v>0.35071747626726946</v>
      </c>
      <c r="I154" s="107">
        <f t="shared" si="7"/>
        <v>1.938768076267269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121">
        <v>130</v>
      </c>
      <c r="B155" s="20">
        <v>34242150</v>
      </c>
      <c r="C155" s="115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116">
        <f t="shared" si="10"/>
        <v>0</v>
      </c>
      <c r="H155" s="46">
        <f t="shared" si="8"/>
        <v>0.46443133376007012</v>
      </c>
      <c r="I155" s="116">
        <f t="shared" ref="I155:I218" si="12">G155+H155</f>
        <v>0.46443133376007012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117">
        <v>131</v>
      </c>
      <c r="B156" s="19">
        <v>20442446</v>
      </c>
      <c r="C156" s="118">
        <v>84.1</v>
      </c>
      <c r="D156" s="122">
        <v>28.690999999999999</v>
      </c>
      <c r="E156" s="9">
        <f>D156+(C156*0.015*12/7)</f>
        <v>30.853571428571428</v>
      </c>
      <c r="F156" s="123">
        <f t="shared" si="11"/>
        <v>2.1625714285714288</v>
      </c>
      <c r="G156" s="119">
        <f>F156*0.8598</f>
        <v>1.8593789142857144</v>
      </c>
      <c r="H156" s="42">
        <f t="shared" ref="H156:H207" si="13">C156/3672.6*$H$16</f>
        <v>0.34282101514302837</v>
      </c>
      <c r="I156" s="119">
        <f t="shared" si="12"/>
        <v>2.2021999294287427</v>
      </c>
      <c r="K156" s="24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105">
        <v>132</v>
      </c>
      <c r="B157" s="16">
        <v>43242256</v>
      </c>
      <c r="C157" s="106">
        <v>56.3</v>
      </c>
      <c r="D157" s="124">
        <v>14.64</v>
      </c>
      <c r="E157" s="8">
        <f>D157+(C157*0.015*12/7)</f>
        <v>16.087714285714284</v>
      </c>
      <c r="F157" s="84">
        <f t="shared" si="11"/>
        <v>1.4477142857142837</v>
      </c>
      <c r="G157" s="107">
        <f t="shared" si="10"/>
        <v>1.2447447428571412</v>
      </c>
      <c r="H157" s="42">
        <f t="shared" si="13"/>
        <v>0.22949849170692624</v>
      </c>
      <c r="I157" s="107">
        <f t="shared" si="12"/>
        <v>1.4742432345640675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105">
        <v>133</v>
      </c>
      <c r="B158" s="16">
        <v>43242235</v>
      </c>
      <c r="C158" s="106">
        <v>56.1</v>
      </c>
      <c r="D158" s="8">
        <v>9.6839999999999993</v>
      </c>
      <c r="E158" s="9">
        <v>10.17</v>
      </c>
      <c r="F158" s="8">
        <f t="shared" si="11"/>
        <v>0.48600000000000065</v>
      </c>
      <c r="G158" s="107">
        <f t="shared" si="10"/>
        <v>0.41786280000000059</v>
      </c>
      <c r="H158" s="42">
        <f t="shared" si="13"/>
        <v>0.22868322175414851</v>
      </c>
      <c r="I158" s="107">
        <f t="shared" si="12"/>
        <v>0.6465460217541491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105">
        <v>134</v>
      </c>
      <c r="B159" s="16">
        <v>43242250</v>
      </c>
      <c r="C159" s="106">
        <v>85.2</v>
      </c>
      <c r="D159" s="8">
        <v>11.641</v>
      </c>
      <c r="E159" s="8">
        <v>13.348000000000001</v>
      </c>
      <c r="F159" s="8">
        <f t="shared" si="11"/>
        <v>1.7070000000000007</v>
      </c>
      <c r="G159" s="107">
        <f t="shared" si="10"/>
        <v>1.4676786000000006</v>
      </c>
      <c r="H159" s="42">
        <f t="shared" si="13"/>
        <v>0.34730499988330576</v>
      </c>
      <c r="I159" s="107">
        <f t="shared" si="12"/>
        <v>1.8149835998833064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106">
        <v>84.4</v>
      </c>
      <c r="D160" s="8">
        <v>23.84</v>
      </c>
      <c r="E160" s="8">
        <v>25.963000000000001</v>
      </c>
      <c r="F160" s="8">
        <f t="shared" si="11"/>
        <v>2.1230000000000011</v>
      </c>
      <c r="G160" s="107">
        <f t="shared" si="10"/>
        <v>1.825355400000001</v>
      </c>
      <c r="H160" s="42">
        <f t="shared" si="13"/>
        <v>0.34404392007219492</v>
      </c>
      <c r="I160" s="107">
        <f t="shared" si="12"/>
        <v>2.1693993200721957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105">
        <v>136</v>
      </c>
      <c r="B161" s="16">
        <v>43242379</v>
      </c>
      <c r="C161" s="106">
        <v>56.2</v>
      </c>
      <c r="D161" s="8">
        <v>18.106999999999999</v>
      </c>
      <c r="E161" s="8">
        <v>19.363</v>
      </c>
      <c r="F161" s="8">
        <f t="shared" si="11"/>
        <v>1.2560000000000002</v>
      </c>
      <c r="G161" s="107">
        <f t="shared" si="10"/>
        <v>1.0799088000000001</v>
      </c>
      <c r="H161" s="42">
        <f t="shared" si="13"/>
        <v>0.22909085673053739</v>
      </c>
      <c r="I161" s="107">
        <f t="shared" si="12"/>
        <v>1.3089996567305375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105">
        <v>137</v>
      </c>
      <c r="B162" s="16">
        <v>43242240</v>
      </c>
      <c r="C162" s="106">
        <v>55.7</v>
      </c>
      <c r="D162" s="8">
        <v>13.092000000000001</v>
      </c>
      <c r="E162" s="8">
        <v>13.766</v>
      </c>
      <c r="F162" s="8">
        <f t="shared" si="11"/>
        <v>0.67399999999999949</v>
      </c>
      <c r="G162" s="107">
        <f t="shared" si="10"/>
        <v>0.57950519999999961</v>
      </c>
      <c r="H162" s="42">
        <f t="shared" si="13"/>
        <v>0.22705268184859312</v>
      </c>
      <c r="I162" s="107">
        <f t="shared" si="12"/>
        <v>0.80655788184859278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105">
        <v>138</v>
      </c>
      <c r="B163" s="16">
        <v>43242241</v>
      </c>
      <c r="C163" s="106">
        <v>84.3</v>
      </c>
      <c r="D163" s="8">
        <v>24.928999999999998</v>
      </c>
      <c r="E163" s="8">
        <v>26.949000000000002</v>
      </c>
      <c r="F163" s="8">
        <f t="shared" si="11"/>
        <v>2.0200000000000031</v>
      </c>
      <c r="G163" s="107">
        <f t="shared" si="10"/>
        <v>1.7367960000000027</v>
      </c>
      <c r="H163" s="42">
        <f t="shared" si="13"/>
        <v>0.34363628509580607</v>
      </c>
      <c r="I163" s="107">
        <f t="shared" si="12"/>
        <v>2.0804322850958088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106">
        <v>84</v>
      </c>
      <c r="D164" s="8">
        <v>8.6189999999999998</v>
      </c>
      <c r="E164" s="8">
        <v>8.6189999999999998</v>
      </c>
      <c r="F164" s="8">
        <f t="shared" si="11"/>
        <v>0</v>
      </c>
      <c r="G164" s="107">
        <f t="shared" si="10"/>
        <v>0</v>
      </c>
      <c r="H164" s="42">
        <f t="shared" si="13"/>
        <v>0.34241338016663952</v>
      </c>
      <c r="I164" s="107">
        <f t="shared" si="12"/>
        <v>0.34241338016663952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105">
        <v>140</v>
      </c>
      <c r="B165" s="16">
        <v>34242381</v>
      </c>
      <c r="C165" s="106">
        <v>55.6</v>
      </c>
      <c r="D165" s="8">
        <v>11.614000000000001</v>
      </c>
      <c r="E165" s="8">
        <v>12.973000000000001</v>
      </c>
      <c r="F165" s="8">
        <f t="shared" si="11"/>
        <v>1.359</v>
      </c>
      <c r="G165" s="107">
        <f t="shared" si="10"/>
        <v>1.1684682</v>
      </c>
      <c r="H165" s="42">
        <f t="shared" si="13"/>
        <v>0.22664504687220427</v>
      </c>
      <c r="I165" s="107">
        <f t="shared" si="12"/>
        <v>1.3951132468722043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105">
        <v>141</v>
      </c>
      <c r="B166" s="16">
        <v>34242390</v>
      </c>
      <c r="C166" s="108">
        <v>56.4</v>
      </c>
      <c r="D166" s="8">
        <v>7.8129999999999997</v>
      </c>
      <c r="E166" s="8">
        <v>9.2360000000000007</v>
      </c>
      <c r="F166" s="84">
        <f t="shared" si="11"/>
        <v>1.4230000000000009</v>
      </c>
      <c r="G166" s="107">
        <f>F166*0.8598</f>
        <v>1.2234954000000009</v>
      </c>
      <c r="H166" s="42">
        <f t="shared" si="13"/>
        <v>0.22990612668331509</v>
      </c>
      <c r="I166" s="107">
        <f t="shared" si="12"/>
        <v>1.453401526683316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105">
        <v>142</v>
      </c>
      <c r="B167" s="16">
        <v>34242387</v>
      </c>
      <c r="C167" s="108">
        <v>84.1</v>
      </c>
      <c r="D167" s="8">
        <v>13.814</v>
      </c>
      <c r="E167" s="8">
        <v>14.7</v>
      </c>
      <c r="F167" s="84">
        <f t="shared" si="11"/>
        <v>0.88599999999999923</v>
      </c>
      <c r="G167" s="107">
        <f t="shared" ref="G167:G196" si="14">F167*0.8598</f>
        <v>0.76178279999999932</v>
      </c>
      <c r="H167" s="42">
        <f t="shared" si="13"/>
        <v>0.34282101514302837</v>
      </c>
      <c r="I167" s="107">
        <f t="shared" si="12"/>
        <v>1.1046038151430277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92">
        <v>83.5</v>
      </c>
      <c r="D168" s="8">
        <f>11.031+1.253+1.253</f>
        <v>13.537000000000001</v>
      </c>
      <c r="E168" s="8">
        <v>14.603999999999999</v>
      </c>
      <c r="F168" s="84">
        <f t="shared" si="11"/>
        <v>1.0669999999999984</v>
      </c>
      <c r="G168" s="34">
        <f t="shared" si="14"/>
        <v>0.91740659999999863</v>
      </c>
      <c r="H168" s="42">
        <f t="shared" si="13"/>
        <v>0.34037520528469523</v>
      </c>
      <c r="I168" s="34">
        <f t="shared" si="12"/>
        <v>1.2577818052846939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92">
        <v>56.3</v>
      </c>
      <c r="D169" s="8">
        <v>5.3319999999999999</v>
      </c>
      <c r="E169" s="8">
        <v>7.3929999999999998</v>
      </c>
      <c r="F169" s="84">
        <f t="shared" si="11"/>
        <v>2.0609999999999999</v>
      </c>
      <c r="G169" s="34">
        <f t="shared" si="14"/>
        <v>1.7720478</v>
      </c>
      <c r="H169" s="42">
        <f t="shared" si="13"/>
        <v>0.22949849170692624</v>
      </c>
      <c r="I169" s="34">
        <f t="shared" si="12"/>
        <v>2.001546291706926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4">
        <v>145</v>
      </c>
      <c r="B170" s="16">
        <v>34242386</v>
      </c>
      <c r="C170" s="92">
        <v>56.6</v>
      </c>
      <c r="D170" s="8">
        <f>8.266+0.849</f>
        <v>9.1150000000000002</v>
      </c>
      <c r="E170" s="8">
        <v>9.1150000000000002</v>
      </c>
      <c r="F170" s="84">
        <f t="shared" si="11"/>
        <v>0</v>
      </c>
      <c r="G170" s="34">
        <f t="shared" si="14"/>
        <v>0</v>
      </c>
      <c r="H170" s="42">
        <f t="shared" si="13"/>
        <v>0.23072139663609281</v>
      </c>
      <c r="I170" s="34">
        <f t="shared" si="12"/>
        <v>0.23072139663609281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105">
        <v>146</v>
      </c>
      <c r="B171" s="16">
        <v>34242384</v>
      </c>
      <c r="C171" s="108">
        <v>84.3</v>
      </c>
      <c r="D171" s="8">
        <v>14.147</v>
      </c>
      <c r="E171" s="8">
        <v>14.147</v>
      </c>
      <c r="F171" s="84">
        <f t="shared" si="11"/>
        <v>0</v>
      </c>
      <c r="G171" s="107">
        <f t="shared" si="14"/>
        <v>0</v>
      </c>
      <c r="H171" s="42">
        <f t="shared" si="13"/>
        <v>0.34363628509580607</v>
      </c>
      <c r="I171" s="107">
        <f t="shared" si="12"/>
        <v>0.34363628509580607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108">
        <v>84.7</v>
      </c>
      <c r="D172" s="8">
        <v>13.525</v>
      </c>
      <c r="E172" s="8">
        <v>14.273999999999999</v>
      </c>
      <c r="F172" s="84">
        <f t="shared" si="11"/>
        <v>0.74899999999999878</v>
      </c>
      <c r="G172" s="107">
        <f t="shared" si="14"/>
        <v>0.64399019999999896</v>
      </c>
      <c r="H172" s="42">
        <f t="shared" si="13"/>
        <v>0.34526682500136152</v>
      </c>
      <c r="I172" s="107">
        <f t="shared" si="12"/>
        <v>0.98925702500136048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105">
        <v>148</v>
      </c>
      <c r="B173" s="16">
        <v>34242298</v>
      </c>
      <c r="C173" s="106">
        <v>56.4</v>
      </c>
      <c r="D173" s="8">
        <v>7.4349999999999996</v>
      </c>
      <c r="E173" s="8">
        <v>8.2219999999999995</v>
      </c>
      <c r="F173" s="8">
        <f t="shared" si="11"/>
        <v>0.78699999999999992</v>
      </c>
      <c r="G173" s="107">
        <f t="shared" si="14"/>
        <v>0.67666259999999989</v>
      </c>
      <c r="H173" s="42">
        <f t="shared" si="13"/>
        <v>0.22990612668331509</v>
      </c>
      <c r="I173" s="107">
        <f t="shared" si="12"/>
        <v>0.90656872668331501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105">
        <v>149</v>
      </c>
      <c r="B174" s="16">
        <v>34242302</v>
      </c>
      <c r="C174" s="106">
        <v>56.7</v>
      </c>
      <c r="D174" s="8">
        <v>10.363</v>
      </c>
      <c r="E174" s="8">
        <v>11.851000000000001</v>
      </c>
      <c r="F174" s="8">
        <f t="shared" si="11"/>
        <v>1.4880000000000013</v>
      </c>
      <c r="G174" s="107">
        <f t="shared" si="14"/>
        <v>1.2793824000000011</v>
      </c>
      <c r="H174" s="42">
        <f t="shared" si="13"/>
        <v>0.23112903161248169</v>
      </c>
      <c r="I174" s="107">
        <f t="shared" si="12"/>
        <v>1.5105114316124828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105">
        <v>150</v>
      </c>
      <c r="B175" s="16">
        <v>34242299</v>
      </c>
      <c r="C175" s="106">
        <v>84.6</v>
      </c>
      <c r="D175" s="8">
        <v>10.646000000000001</v>
      </c>
      <c r="E175" s="8">
        <v>11.393000000000001</v>
      </c>
      <c r="F175" s="8">
        <f t="shared" si="11"/>
        <v>0.74699999999999989</v>
      </c>
      <c r="G175" s="107">
        <f t="shared" si="14"/>
        <v>0.64227059999999991</v>
      </c>
      <c r="H175" s="42">
        <f t="shared" si="13"/>
        <v>0.34485919002497262</v>
      </c>
      <c r="I175" s="107">
        <f t="shared" si="12"/>
        <v>0.98712979002497248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88">
        <v>84.6</v>
      </c>
      <c r="D176" s="8">
        <v>19.190999999999999</v>
      </c>
      <c r="E176" s="8">
        <v>20.552</v>
      </c>
      <c r="F176" s="8">
        <f t="shared" si="11"/>
        <v>1.3610000000000007</v>
      </c>
      <c r="G176" s="34">
        <f t="shared" si="14"/>
        <v>1.1701878000000006</v>
      </c>
      <c r="H176" s="42">
        <f t="shared" si="13"/>
        <v>0.34485919002497262</v>
      </c>
      <c r="I176" s="34">
        <f t="shared" si="12"/>
        <v>1.5150469900249732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105">
        <v>152</v>
      </c>
      <c r="B177" s="16">
        <v>34242303</v>
      </c>
      <c r="C177" s="106">
        <v>56.3</v>
      </c>
      <c r="D177" s="8">
        <v>3.4249999999999998</v>
      </c>
      <c r="E177" s="8">
        <v>3.5489999999999999</v>
      </c>
      <c r="F177" s="8">
        <f t="shared" si="11"/>
        <v>0.12400000000000011</v>
      </c>
      <c r="G177" s="107">
        <f t="shared" si="14"/>
        <v>0.10661520000000009</v>
      </c>
      <c r="H177" s="42">
        <f t="shared" si="13"/>
        <v>0.22949849170692624</v>
      </c>
      <c r="I177" s="107">
        <f t="shared" si="12"/>
        <v>0.33611369170692634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105">
        <v>153</v>
      </c>
      <c r="B178" s="16">
        <v>34242306</v>
      </c>
      <c r="C178" s="106">
        <v>56.9</v>
      </c>
      <c r="D178" s="8">
        <v>10.843999999999999</v>
      </c>
      <c r="E178" s="8">
        <v>11.551</v>
      </c>
      <c r="F178" s="8">
        <f t="shared" si="11"/>
        <v>0.70700000000000074</v>
      </c>
      <c r="G178" s="107">
        <f t="shared" si="14"/>
        <v>0.6078786000000006</v>
      </c>
      <c r="H178" s="42">
        <f t="shared" si="13"/>
        <v>0.23194430156525939</v>
      </c>
      <c r="I178" s="107">
        <f t="shared" si="12"/>
        <v>0.83982290156525996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105">
        <v>154</v>
      </c>
      <c r="B179" s="16">
        <v>34242305</v>
      </c>
      <c r="C179" s="106">
        <v>85.7</v>
      </c>
      <c r="D179" s="8">
        <v>21.776</v>
      </c>
      <c r="E179" s="8">
        <v>23.515000000000001</v>
      </c>
      <c r="F179" s="8">
        <f t="shared" si="11"/>
        <v>1.7390000000000008</v>
      </c>
      <c r="G179" s="107">
        <f t="shared" si="14"/>
        <v>1.4951922000000006</v>
      </c>
      <c r="H179" s="42">
        <f t="shared" si="13"/>
        <v>0.34934317476525006</v>
      </c>
      <c r="I179" s="107">
        <f t="shared" si="12"/>
        <v>1.8445353747652506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106">
        <v>84.9</v>
      </c>
      <c r="D180" s="8">
        <v>17.36</v>
      </c>
      <c r="E180" s="8">
        <v>19.539000000000001</v>
      </c>
      <c r="F180" s="8">
        <f t="shared" si="11"/>
        <v>2.179000000000002</v>
      </c>
      <c r="G180" s="107">
        <f t="shared" si="14"/>
        <v>1.8735042000000017</v>
      </c>
      <c r="H180" s="42">
        <f t="shared" si="13"/>
        <v>0.34608209495413922</v>
      </c>
      <c r="I180" s="107">
        <f t="shared" si="12"/>
        <v>2.2195862949541407</v>
      </c>
      <c r="K180" s="25"/>
      <c r="L180" s="7"/>
      <c r="M180" s="7"/>
      <c r="N180" s="7"/>
      <c r="O180" s="5"/>
      <c r="P180" s="5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105">
        <v>156</v>
      </c>
      <c r="B181" s="16">
        <v>34242320</v>
      </c>
      <c r="C181" s="106">
        <v>56.8</v>
      </c>
      <c r="D181" s="8">
        <v>16.277000000000001</v>
      </c>
      <c r="E181" s="8">
        <v>17.64</v>
      </c>
      <c r="F181" s="8">
        <f t="shared" si="11"/>
        <v>1.3629999999999995</v>
      </c>
      <c r="G181" s="107">
        <f t="shared" si="14"/>
        <v>1.1719073999999996</v>
      </c>
      <c r="H181" s="42">
        <f t="shared" si="13"/>
        <v>0.23153666658887051</v>
      </c>
      <c r="I181" s="107">
        <f t="shared" si="12"/>
        <v>1.4034440665888701</v>
      </c>
      <c r="K181" s="25"/>
      <c r="L181" s="7"/>
      <c r="M181" s="7"/>
      <c r="N181" s="7"/>
      <c r="O181" s="5"/>
      <c r="P181" s="5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105">
        <v>157</v>
      </c>
      <c r="B182" s="16">
        <v>34242321</v>
      </c>
      <c r="C182" s="106">
        <v>57.1</v>
      </c>
      <c r="D182" s="8">
        <v>10.542999999999999</v>
      </c>
      <c r="E182" s="8">
        <v>12.079000000000001</v>
      </c>
      <c r="F182" s="8">
        <f t="shared" si="11"/>
        <v>1.5360000000000014</v>
      </c>
      <c r="G182" s="107">
        <f t="shared" si="14"/>
        <v>1.3206528000000013</v>
      </c>
      <c r="H182" s="42">
        <f t="shared" si="13"/>
        <v>0.23275957151803711</v>
      </c>
      <c r="I182" s="107">
        <f t="shared" si="12"/>
        <v>1.5534123715180383</v>
      </c>
      <c r="K182" s="25"/>
      <c r="L182" s="7"/>
      <c r="M182" s="7"/>
      <c r="N182" s="7"/>
      <c r="O182" s="5"/>
      <c r="P182" s="5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4">
        <v>158</v>
      </c>
      <c r="B183" s="16">
        <v>34242304</v>
      </c>
      <c r="C183" s="88">
        <v>85.5</v>
      </c>
      <c r="D183" s="8">
        <v>17.041</v>
      </c>
      <c r="E183" s="8">
        <v>18.347999999999999</v>
      </c>
      <c r="F183" s="8">
        <f t="shared" si="11"/>
        <v>1.3069999999999986</v>
      </c>
      <c r="G183" s="34">
        <f t="shared" si="14"/>
        <v>1.1237585999999988</v>
      </c>
      <c r="H183" s="34">
        <f t="shared" si="13"/>
        <v>0.34852790481247237</v>
      </c>
      <c r="I183" s="34">
        <f t="shared" si="12"/>
        <v>1.4722865048124711</v>
      </c>
      <c r="K183" s="25"/>
      <c r="L183" s="7"/>
      <c r="M183" s="7"/>
      <c r="N183" s="7"/>
      <c r="O183" s="5"/>
      <c r="P183" s="5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88">
        <v>84.6</v>
      </c>
      <c r="D184" s="8">
        <v>18.684999999999999</v>
      </c>
      <c r="E184" s="8">
        <f>18.685+1.269</f>
        <v>19.953999999999997</v>
      </c>
      <c r="F184" s="8">
        <f t="shared" si="11"/>
        <v>1.2689999999999984</v>
      </c>
      <c r="G184" s="34">
        <f t="shared" si="14"/>
        <v>1.0910861999999986</v>
      </c>
      <c r="H184" s="34">
        <f t="shared" si="13"/>
        <v>0.34485919002497262</v>
      </c>
      <c r="I184" s="34">
        <f>G184+H184</f>
        <v>1.4359453900249712</v>
      </c>
      <c r="K184" s="25"/>
      <c r="L184" s="7"/>
      <c r="M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88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34">
        <f t="shared" si="14"/>
        <v>0</v>
      </c>
      <c r="H185" s="34">
        <f t="shared" si="13"/>
        <v>0.22949849170692624</v>
      </c>
      <c r="I185" s="49">
        <f t="shared" si="12"/>
        <v>0.22949849170692624</v>
      </c>
      <c r="K185" s="25"/>
      <c r="L185" s="7"/>
      <c r="M185" s="2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4">
        <v>161</v>
      </c>
      <c r="B186" s="16">
        <v>34242312</v>
      </c>
      <c r="C186" s="88">
        <v>56.8</v>
      </c>
      <c r="D186" s="8">
        <v>6.7619999999999996</v>
      </c>
      <c r="E186" s="8">
        <v>6.7619999999999996</v>
      </c>
      <c r="F186" s="8">
        <f t="shared" si="11"/>
        <v>0</v>
      </c>
      <c r="G186" s="34">
        <f t="shared" si="14"/>
        <v>0</v>
      </c>
      <c r="H186" s="34">
        <f t="shared" si="13"/>
        <v>0.23153666658887051</v>
      </c>
      <c r="I186" s="34">
        <f t="shared" si="12"/>
        <v>0.23153666658887051</v>
      </c>
      <c r="K186" s="25"/>
      <c r="L186" s="7"/>
      <c r="M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4">
        <v>162</v>
      </c>
      <c r="B187" s="16">
        <v>34242309</v>
      </c>
      <c r="C187" s="88">
        <v>85.2</v>
      </c>
      <c r="D187" s="8">
        <v>15.007999999999999</v>
      </c>
      <c r="E187" s="8">
        <f>15.008+1.278</f>
        <v>16.285999999999998</v>
      </c>
      <c r="F187" s="8">
        <f t="shared" si="11"/>
        <v>1.2779999999999987</v>
      </c>
      <c r="G187" s="34">
        <f t="shared" si="14"/>
        <v>1.0988243999999989</v>
      </c>
      <c r="H187" s="34">
        <f>C187/3672.6*$H$16</f>
        <v>0.34730499988330576</v>
      </c>
      <c r="I187" s="34">
        <f t="shared" si="12"/>
        <v>1.4461293998833047</v>
      </c>
      <c r="K187" s="25"/>
      <c r="L187" s="7"/>
      <c r="M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88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34">
        <f>F188*0.8598</f>
        <v>0</v>
      </c>
      <c r="H188" s="34">
        <f t="shared" si="13"/>
        <v>0.34404392007219492</v>
      </c>
      <c r="I188" s="34">
        <f>G188+H188</f>
        <v>0.34404392007219492</v>
      </c>
      <c r="K188" s="25"/>
      <c r="L188" s="7"/>
      <c r="M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4">
        <v>164</v>
      </c>
      <c r="B189" s="16">
        <v>34242185</v>
      </c>
      <c r="C189" s="88">
        <v>55.9</v>
      </c>
      <c r="D189" s="8">
        <v>10.39</v>
      </c>
      <c r="E189" s="8">
        <v>10.99</v>
      </c>
      <c r="F189" s="8">
        <f t="shared" si="11"/>
        <v>0.59999999999999964</v>
      </c>
      <c r="G189" s="34">
        <f t="shared" si="14"/>
        <v>0.51587999999999967</v>
      </c>
      <c r="H189" s="34">
        <f t="shared" si="13"/>
        <v>0.22786795180137082</v>
      </c>
      <c r="I189" s="34">
        <f t="shared" si="12"/>
        <v>0.74374795180137054</v>
      </c>
      <c r="K189" s="25"/>
      <c r="L189" s="7"/>
      <c r="M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4">
        <v>165</v>
      </c>
      <c r="B190" s="16">
        <v>43441088</v>
      </c>
      <c r="C190" s="88">
        <v>56.7</v>
      </c>
      <c r="D190" s="8">
        <v>9.327</v>
      </c>
      <c r="E190" s="8">
        <v>9.7159999999999993</v>
      </c>
      <c r="F190" s="8">
        <f t="shared" si="11"/>
        <v>0.38899999999999935</v>
      </c>
      <c r="G190" s="34">
        <f t="shared" si="14"/>
        <v>0.33446219999999943</v>
      </c>
      <c r="H190" s="34">
        <f t="shared" si="13"/>
        <v>0.23112903161248169</v>
      </c>
      <c r="I190" s="34">
        <f t="shared" si="12"/>
        <v>0.56559123161248115</v>
      </c>
      <c r="K190" s="25"/>
      <c r="L190" s="7"/>
      <c r="M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4">
        <v>166</v>
      </c>
      <c r="B191" s="16">
        <v>34242310</v>
      </c>
      <c r="C191" s="88">
        <v>85.2</v>
      </c>
      <c r="D191" s="8">
        <v>17.579999999999998</v>
      </c>
      <c r="E191" s="8">
        <v>18.3</v>
      </c>
      <c r="F191" s="8">
        <f t="shared" si="11"/>
        <v>0.72000000000000242</v>
      </c>
      <c r="G191" s="34">
        <f t="shared" si="14"/>
        <v>0.61905600000000205</v>
      </c>
      <c r="H191" s="34">
        <f t="shared" si="13"/>
        <v>0.34730499988330576</v>
      </c>
      <c r="I191" s="34">
        <f t="shared" si="12"/>
        <v>0.96636099988330781</v>
      </c>
      <c r="K191" s="25"/>
      <c r="L191" s="7"/>
      <c r="M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88">
        <v>84.9</v>
      </c>
      <c r="D192" s="8">
        <v>12.885</v>
      </c>
      <c r="E192" s="8">
        <v>14.859</v>
      </c>
      <c r="F192" s="8">
        <f t="shared" si="11"/>
        <v>1.9740000000000002</v>
      </c>
      <c r="G192" s="34">
        <f t="shared" si="14"/>
        <v>1.6972452000000002</v>
      </c>
      <c r="H192" s="34">
        <f t="shared" si="13"/>
        <v>0.34608209495413922</v>
      </c>
      <c r="I192" s="34">
        <f t="shared" si="12"/>
        <v>2.0433272949541395</v>
      </c>
      <c r="K192" s="25"/>
      <c r="L192" s="7"/>
      <c r="M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4">
        <v>168</v>
      </c>
      <c r="B193" s="16">
        <v>34242189</v>
      </c>
      <c r="C193" s="88">
        <v>56.4</v>
      </c>
      <c r="D193" s="8">
        <v>5.01</v>
      </c>
      <c r="E193" s="8">
        <v>5.01</v>
      </c>
      <c r="F193" s="8">
        <f t="shared" si="11"/>
        <v>0</v>
      </c>
      <c r="G193" s="34">
        <f t="shared" si="14"/>
        <v>0</v>
      </c>
      <c r="H193" s="34">
        <f t="shared" si="13"/>
        <v>0.22990612668331509</v>
      </c>
      <c r="I193" s="34">
        <f t="shared" si="12"/>
        <v>0.22990612668331509</v>
      </c>
      <c r="K193" s="25"/>
      <c r="L193" s="7"/>
      <c r="M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4">
        <v>169</v>
      </c>
      <c r="B194" s="16">
        <v>34242191</v>
      </c>
      <c r="C194" s="88">
        <v>57</v>
      </c>
      <c r="D194" s="8">
        <v>14.161</v>
      </c>
      <c r="E194" s="8">
        <v>15.553000000000001</v>
      </c>
      <c r="F194" s="8">
        <f t="shared" si="11"/>
        <v>1.3920000000000012</v>
      </c>
      <c r="G194" s="34">
        <f t="shared" si="14"/>
        <v>1.1968416000000011</v>
      </c>
      <c r="H194" s="34">
        <f t="shared" si="13"/>
        <v>0.23235193654164824</v>
      </c>
      <c r="I194" s="34">
        <f t="shared" si="12"/>
        <v>1.4291935365416493</v>
      </c>
      <c r="K194" s="25"/>
      <c r="L194" s="7"/>
      <c r="M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4">
        <v>170</v>
      </c>
      <c r="B195" s="16">
        <v>34242190</v>
      </c>
      <c r="C195" s="88">
        <v>85.3</v>
      </c>
      <c r="D195" s="8">
        <v>19.350000000000001</v>
      </c>
      <c r="E195" s="8">
        <v>20.581</v>
      </c>
      <c r="F195" s="8">
        <f t="shared" si="11"/>
        <v>1.2309999999999981</v>
      </c>
      <c r="G195" s="34">
        <f t="shared" si="14"/>
        <v>1.0584137999999983</v>
      </c>
      <c r="H195" s="34">
        <f t="shared" si="13"/>
        <v>0.34771263485969461</v>
      </c>
      <c r="I195" s="34">
        <f t="shared" si="12"/>
        <v>1.4061264348596929</v>
      </c>
      <c r="K195" s="25"/>
      <c r="L195" s="7"/>
      <c r="M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88">
        <v>84.3</v>
      </c>
      <c r="D196" s="8">
        <v>7.93</v>
      </c>
      <c r="E196" s="8">
        <v>7.93</v>
      </c>
      <c r="F196" s="8">
        <f t="shared" si="11"/>
        <v>0</v>
      </c>
      <c r="G196" s="34">
        <f t="shared" si="14"/>
        <v>0</v>
      </c>
      <c r="H196" s="34">
        <f t="shared" si="13"/>
        <v>0.34363628509580607</v>
      </c>
      <c r="I196" s="34">
        <f t="shared" si="12"/>
        <v>0.34363628509580607</v>
      </c>
      <c r="K196" s="25"/>
      <c r="L196" s="7"/>
      <c r="M196" s="7"/>
      <c r="N196" s="7"/>
      <c r="O196" s="5"/>
      <c r="P196" s="5"/>
      <c r="Q196" s="5"/>
      <c r="R196" s="5"/>
      <c r="S196" s="5"/>
      <c r="T196" s="5"/>
      <c r="U196" s="5"/>
      <c r="V196" s="5"/>
      <c r="W196" s="5"/>
      <c r="X196" s="21"/>
      <c r="Y196" s="21"/>
    </row>
    <row r="197" spans="1:25" s="1" customFormat="1" x14ac:dyDescent="0.25">
      <c r="A197" s="4">
        <v>172</v>
      </c>
      <c r="B197" s="16">
        <v>34242195</v>
      </c>
      <c r="C197" s="88">
        <v>56.4</v>
      </c>
      <c r="D197" s="8">
        <v>8.734</v>
      </c>
      <c r="E197" s="8">
        <v>9.0839999999999996</v>
      </c>
      <c r="F197" s="8">
        <f t="shared" si="11"/>
        <v>0.34999999999999964</v>
      </c>
      <c r="G197" s="34">
        <f>F197*0.8598</f>
        <v>0.3009299999999997</v>
      </c>
      <c r="H197" s="34">
        <f t="shared" si="13"/>
        <v>0.22990612668331509</v>
      </c>
      <c r="I197" s="34">
        <f t="shared" si="12"/>
        <v>0.53083612668331481</v>
      </c>
      <c r="K197" s="25"/>
      <c r="L197" s="7"/>
      <c r="M197" s="7"/>
      <c r="N197" s="7"/>
      <c r="O197" s="5"/>
      <c r="P197" s="5"/>
      <c r="Q197" s="5"/>
      <c r="R197" s="5"/>
      <c r="S197" s="5"/>
      <c r="T197" s="5"/>
      <c r="U197" s="5"/>
      <c r="V197" s="5"/>
      <c r="W197" s="5"/>
      <c r="X197" s="21"/>
      <c r="Y197" s="21"/>
    </row>
    <row r="198" spans="1:25" s="1" customFormat="1" x14ac:dyDescent="0.25">
      <c r="A198" s="4">
        <v>173</v>
      </c>
      <c r="B198" s="16">
        <v>34242186</v>
      </c>
      <c r="C198" s="88">
        <v>56.9</v>
      </c>
      <c r="D198" s="8">
        <v>7.3120000000000003</v>
      </c>
      <c r="E198" s="8">
        <v>7.7839999999999998</v>
      </c>
      <c r="F198" s="8">
        <f t="shared" si="11"/>
        <v>0.47199999999999953</v>
      </c>
      <c r="G198" s="34">
        <f t="shared" ref="G198:G219" si="15">F198*0.8598</f>
        <v>0.40582559999999962</v>
      </c>
      <c r="H198" s="34">
        <f t="shared" si="13"/>
        <v>0.23194430156525939</v>
      </c>
      <c r="I198" s="34">
        <f t="shared" si="12"/>
        <v>0.63776990156525903</v>
      </c>
      <c r="K198" s="25"/>
      <c r="L198" s="7"/>
      <c r="M198" s="7"/>
      <c r="N198" s="7"/>
      <c r="O198" s="5"/>
      <c r="P198" s="5"/>
      <c r="Q198" s="5"/>
      <c r="R198" s="5"/>
      <c r="S198" s="5"/>
      <c r="T198" s="5"/>
      <c r="U198" s="5"/>
      <c r="V198" s="5"/>
      <c r="W198" s="5"/>
      <c r="X198" s="21"/>
      <c r="Y198" s="21"/>
    </row>
    <row r="199" spans="1:25" s="1" customFormat="1" x14ac:dyDescent="0.25">
      <c r="A199" s="4">
        <v>174</v>
      </c>
      <c r="B199" s="16">
        <v>34242183</v>
      </c>
      <c r="C199" s="88">
        <v>85.9</v>
      </c>
      <c r="D199" s="8">
        <v>15.997999999999999</v>
      </c>
      <c r="E199" s="8">
        <v>17.361000000000001</v>
      </c>
      <c r="F199" s="8">
        <f t="shared" si="11"/>
        <v>1.3630000000000013</v>
      </c>
      <c r="G199" s="34">
        <f t="shared" si="15"/>
        <v>1.1719074000000012</v>
      </c>
      <c r="H199" s="34">
        <f t="shared" si="13"/>
        <v>0.35015844471802782</v>
      </c>
      <c r="I199" s="34">
        <f t="shared" si="12"/>
        <v>1.5220658447180289</v>
      </c>
      <c r="K199" s="25"/>
      <c r="L199" s="7"/>
      <c r="M199" s="7"/>
      <c r="N199" s="7"/>
      <c r="O199" s="5"/>
      <c r="P199" s="5"/>
      <c r="Q199" s="5"/>
      <c r="R199" s="5"/>
      <c r="S199" s="5"/>
      <c r="T199" s="5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88">
        <v>84.5</v>
      </c>
      <c r="D200" s="8">
        <v>17.681999999999999</v>
      </c>
      <c r="E200" s="8">
        <v>19.548999999999999</v>
      </c>
      <c r="F200" s="8">
        <f t="shared" si="11"/>
        <v>1.8670000000000009</v>
      </c>
      <c r="G200" s="34">
        <f t="shared" si="15"/>
        <v>1.6052466000000007</v>
      </c>
      <c r="H200" s="34">
        <f t="shared" si="13"/>
        <v>0.34445155504858377</v>
      </c>
      <c r="I200" s="34">
        <f t="shared" si="12"/>
        <v>1.9496981550485846</v>
      </c>
      <c r="K200" s="25"/>
      <c r="L200" s="7"/>
      <c r="M200" s="7"/>
      <c r="N200" s="7"/>
      <c r="O200" s="5"/>
      <c r="P200" s="5"/>
      <c r="Q200" s="5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4">
        <v>176</v>
      </c>
      <c r="B201" s="16">
        <v>34242199</v>
      </c>
      <c r="C201" s="88">
        <v>56.5</v>
      </c>
      <c r="D201" s="8">
        <v>10.72</v>
      </c>
      <c r="E201" s="8">
        <v>11.48</v>
      </c>
      <c r="F201" s="8">
        <f t="shared" si="11"/>
        <v>0.75999999999999979</v>
      </c>
      <c r="G201" s="34">
        <f t="shared" si="15"/>
        <v>0.65344799999999981</v>
      </c>
      <c r="H201" s="34">
        <f t="shared" si="13"/>
        <v>0.23031376165970396</v>
      </c>
      <c r="I201" s="34">
        <f t="shared" si="12"/>
        <v>0.88376176165970377</v>
      </c>
      <c r="K201" s="25"/>
      <c r="L201" s="7"/>
      <c r="M201" s="7"/>
      <c r="N201" s="7"/>
      <c r="O201" s="5"/>
      <c r="P201" s="5"/>
      <c r="Q201" s="5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4">
        <v>177</v>
      </c>
      <c r="B202" s="16">
        <v>34242192</v>
      </c>
      <c r="C202" s="88">
        <v>57</v>
      </c>
      <c r="D202" s="8">
        <v>17.832999999999998</v>
      </c>
      <c r="E202" s="8">
        <v>17.832999999999998</v>
      </c>
      <c r="F202" s="8">
        <f t="shared" si="11"/>
        <v>0</v>
      </c>
      <c r="G202" s="34">
        <f t="shared" si="15"/>
        <v>0</v>
      </c>
      <c r="H202" s="34">
        <f t="shared" si="13"/>
        <v>0.23235193654164824</v>
      </c>
      <c r="I202" s="34">
        <f>G202+H202</f>
        <v>0.23235193654164824</v>
      </c>
      <c r="K202" s="25"/>
      <c r="L202" s="7"/>
      <c r="M202" s="7"/>
      <c r="N202" s="7"/>
      <c r="O202" s="5"/>
      <c r="P202" s="5"/>
      <c r="Q202" s="5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4">
        <v>178</v>
      </c>
      <c r="B203" s="16">
        <v>34242198</v>
      </c>
      <c r="C203" s="88">
        <v>85.8</v>
      </c>
      <c r="D203" s="8">
        <v>12.19</v>
      </c>
      <c r="E203" s="8">
        <v>13.788</v>
      </c>
      <c r="F203" s="8">
        <f>E203-D203</f>
        <v>1.5980000000000008</v>
      </c>
      <c r="G203" s="34">
        <f t="shared" si="15"/>
        <v>1.3739604000000007</v>
      </c>
      <c r="H203" s="34">
        <f t="shared" si="13"/>
        <v>0.34975080974163891</v>
      </c>
      <c r="I203" s="34">
        <f t="shared" si="12"/>
        <v>1.7237112097416396</v>
      </c>
      <c r="K203" s="25"/>
      <c r="L203" s="7"/>
      <c r="M203" s="7"/>
      <c r="N203" s="7"/>
      <c r="O203" s="5"/>
      <c r="P203" s="5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88">
        <v>84.7</v>
      </c>
      <c r="D204" s="8">
        <v>24.527000000000001</v>
      </c>
      <c r="E204" s="8">
        <v>26.54</v>
      </c>
      <c r="F204" s="8">
        <f t="shared" si="11"/>
        <v>2.0129999999999981</v>
      </c>
      <c r="G204" s="34">
        <f t="shared" si="15"/>
        <v>1.7307773999999985</v>
      </c>
      <c r="H204" s="34">
        <f t="shared" si="13"/>
        <v>0.34526682500136152</v>
      </c>
      <c r="I204" s="34">
        <f t="shared" si="12"/>
        <v>2.0760442250013602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88">
        <v>55.8</v>
      </c>
      <c r="D205" s="8">
        <v>10.564</v>
      </c>
      <c r="E205" s="8">
        <v>11.337999999999999</v>
      </c>
      <c r="F205" s="8">
        <f t="shared" si="11"/>
        <v>0.77399999999999913</v>
      </c>
      <c r="G205" s="34">
        <f t="shared" si="15"/>
        <v>0.66548519999999922</v>
      </c>
      <c r="H205" s="34">
        <f t="shared" si="13"/>
        <v>0.22746031682498197</v>
      </c>
      <c r="I205" s="49">
        <f t="shared" si="12"/>
        <v>0.89294551682498113</v>
      </c>
      <c r="K205" s="7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4">
        <v>181</v>
      </c>
      <c r="B206" s="16">
        <v>34242193</v>
      </c>
      <c r="C206" s="88">
        <v>57</v>
      </c>
      <c r="D206" s="8">
        <v>1.859</v>
      </c>
      <c r="E206" s="8">
        <v>2.4900000000000002</v>
      </c>
      <c r="F206" s="8">
        <f t="shared" si="11"/>
        <v>0.63100000000000023</v>
      </c>
      <c r="G206" s="34">
        <f t="shared" si="15"/>
        <v>0.54253380000000018</v>
      </c>
      <c r="H206" s="34">
        <f t="shared" si="13"/>
        <v>0.23235193654164824</v>
      </c>
      <c r="I206" s="34">
        <f t="shared" si="12"/>
        <v>0.77488573654164838</v>
      </c>
      <c r="K206" s="25"/>
      <c r="L206" s="7"/>
      <c r="M206" s="7"/>
      <c r="N206" s="7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x14ac:dyDescent="0.25">
      <c r="A207" s="4">
        <v>182</v>
      </c>
      <c r="B207" s="16">
        <v>34242194</v>
      </c>
      <c r="C207" s="88">
        <v>85.8</v>
      </c>
      <c r="D207" s="8">
        <v>13.307</v>
      </c>
      <c r="E207" s="8">
        <v>14.805999999999999</v>
      </c>
      <c r="F207" s="8">
        <f t="shared" si="11"/>
        <v>1.4989999999999988</v>
      </c>
      <c r="G207" s="34">
        <f t="shared" si="15"/>
        <v>1.288840199999999</v>
      </c>
      <c r="H207" s="34">
        <f t="shared" si="13"/>
        <v>0.34975080974163891</v>
      </c>
      <c r="I207" s="34">
        <f t="shared" si="12"/>
        <v>1.6385910097416378</v>
      </c>
      <c r="K207" s="81"/>
      <c r="L207" s="14"/>
      <c r="M207" s="7"/>
      <c r="N207" s="7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4">
        <v>183</v>
      </c>
      <c r="B208" s="16">
        <v>34242339</v>
      </c>
      <c r="C208" s="88">
        <v>117.2</v>
      </c>
      <c r="D208" s="8">
        <v>29.402000000000001</v>
      </c>
      <c r="E208" s="8">
        <v>32.018999999999998</v>
      </c>
      <c r="F208" s="8">
        <f t="shared" si="11"/>
        <v>2.6169999999999973</v>
      </c>
      <c r="G208" s="34">
        <f t="shared" si="15"/>
        <v>2.2500965999999978</v>
      </c>
      <c r="H208" s="34">
        <f t="shared" ref="H208:H270" si="16">C208/4660.2*$H$19</f>
        <v>0.35783767606049999</v>
      </c>
      <c r="I208" s="34">
        <f t="shared" si="12"/>
        <v>2.6079342760604978</v>
      </c>
      <c r="K208" s="25"/>
      <c r="L208" s="25"/>
      <c r="M208" s="25"/>
      <c r="N208" s="7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4">
        <v>184</v>
      </c>
      <c r="B209" s="16">
        <v>34242341</v>
      </c>
      <c r="C209" s="88">
        <v>58.1</v>
      </c>
      <c r="D209" s="8">
        <v>10.098000000000001</v>
      </c>
      <c r="E209" s="8">
        <v>11.031000000000001</v>
      </c>
      <c r="F209" s="8">
        <f t="shared" si="11"/>
        <v>0.93299999999999983</v>
      </c>
      <c r="G209" s="34">
        <f t="shared" si="15"/>
        <v>0.80219339999999983</v>
      </c>
      <c r="H209" s="34">
        <f t="shared" si="16"/>
        <v>0.17739222678425809</v>
      </c>
      <c r="I209" s="34">
        <f t="shared" si="12"/>
        <v>0.97958562678425798</v>
      </c>
      <c r="K209" s="25"/>
      <c r="L209" s="7"/>
      <c r="M209" s="7"/>
      <c r="N209" s="7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4">
        <v>185</v>
      </c>
      <c r="B210" s="16">
        <v>34242160</v>
      </c>
      <c r="C210" s="88">
        <v>58.4</v>
      </c>
      <c r="D210" s="8">
        <v>8.5519999999999996</v>
      </c>
      <c r="E210" s="8">
        <v>10.000999999999999</v>
      </c>
      <c r="F210" s="8">
        <f t="shared" si="11"/>
        <v>1.4489999999999998</v>
      </c>
      <c r="G210" s="34">
        <f t="shared" si="15"/>
        <v>1.2458501999999998</v>
      </c>
      <c r="H210" s="34">
        <f t="shared" si="16"/>
        <v>0.17830819353185323</v>
      </c>
      <c r="I210" s="34">
        <f t="shared" si="12"/>
        <v>1.4241583935318531</v>
      </c>
      <c r="K210" s="25"/>
      <c r="L210" s="7"/>
      <c r="M210" s="7"/>
      <c r="N210" s="7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4">
        <v>186</v>
      </c>
      <c r="B211" s="16">
        <v>43441091</v>
      </c>
      <c r="C211" s="88">
        <v>46.7</v>
      </c>
      <c r="D211" s="8">
        <v>13.563000000000001</v>
      </c>
      <c r="E211" s="8">
        <v>14.711</v>
      </c>
      <c r="F211" s="8">
        <f t="shared" si="11"/>
        <v>1.1479999999999997</v>
      </c>
      <c r="G211" s="34">
        <f t="shared" si="15"/>
        <v>0.98705039999999977</v>
      </c>
      <c r="H211" s="34">
        <f t="shared" si="16"/>
        <v>0.14258549037564291</v>
      </c>
      <c r="I211" s="34">
        <f t="shared" si="12"/>
        <v>1.1296358903756427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88">
        <v>77.400000000000006</v>
      </c>
      <c r="D212" s="8">
        <v>22.474</v>
      </c>
      <c r="E212" s="8">
        <v>24.4</v>
      </c>
      <c r="F212" s="8">
        <f t="shared" si="11"/>
        <v>1.9259999999999984</v>
      </c>
      <c r="G212" s="34">
        <f t="shared" si="15"/>
        <v>1.6559747999999985</v>
      </c>
      <c r="H212" s="34">
        <f t="shared" si="16"/>
        <v>0.23631942087954522</v>
      </c>
      <c r="I212" s="34">
        <f t="shared" si="12"/>
        <v>1.8922942208795437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4">
        <v>188</v>
      </c>
      <c r="B213" s="16">
        <v>34242334</v>
      </c>
      <c r="C213" s="88">
        <v>117.2</v>
      </c>
      <c r="D213" s="8">
        <v>8.2680000000000007</v>
      </c>
      <c r="E213" s="8">
        <v>8.2680000000000007</v>
      </c>
      <c r="F213" s="8">
        <f t="shared" si="11"/>
        <v>0</v>
      </c>
      <c r="G213" s="34">
        <f t="shared" si="15"/>
        <v>0</v>
      </c>
      <c r="H213" s="34">
        <f t="shared" si="16"/>
        <v>0.35783767606049999</v>
      </c>
      <c r="I213" s="34">
        <f t="shared" si="12"/>
        <v>0.35783767606049999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4">
        <v>189</v>
      </c>
      <c r="B214" s="16">
        <v>34242338</v>
      </c>
      <c r="C214" s="88">
        <v>58.7</v>
      </c>
      <c r="D214" s="8">
        <v>13.968</v>
      </c>
      <c r="E214" s="8">
        <v>15.188000000000001</v>
      </c>
      <c r="F214" s="8">
        <f t="shared" si="11"/>
        <v>1.2200000000000006</v>
      </c>
      <c r="G214" s="34">
        <f t="shared" si="15"/>
        <v>1.0489560000000007</v>
      </c>
      <c r="H214" s="34">
        <f t="shared" si="16"/>
        <v>0.17922416027944837</v>
      </c>
      <c r="I214" s="34">
        <f t="shared" si="12"/>
        <v>1.2281801602794491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4">
        <v>190</v>
      </c>
      <c r="B215" s="16">
        <v>34242340</v>
      </c>
      <c r="C215" s="88">
        <v>58.2</v>
      </c>
      <c r="D215" s="8">
        <v>12.156000000000001</v>
      </c>
      <c r="E215" s="8">
        <v>13.327</v>
      </c>
      <c r="F215" s="8">
        <f t="shared" si="11"/>
        <v>1.1709999999999994</v>
      </c>
      <c r="G215" s="34">
        <f t="shared" si="15"/>
        <v>1.0068257999999994</v>
      </c>
      <c r="H215" s="34">
        <f t="shared" si="16"/>
        <v>0.17769754903345647</v>
      </c>
      <c r="I215" s="34">
        <f t="shared" si="12"/>
        <v>1.1845233490334559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106">
        <v>46.6</v>
      </c>
      <c r="D216" s="8">
        <v>3.786</v>
      </c>
      <c r="E216" s="8">
        <v>3.7919999999999998</v>
      </c>
      <c r="F216" s="8">
        <f t="shared" si="11"/>
        <v>5.9999999999997833E-3</v>
      </c>
      <c r="G216" s="107">
        <f t="shared" si="15"/>
        <v>5.1587999999998134E-3</v>
      </c>
      <c r="H216" s="42">
        <f t="shared" si="16"/>
        <v>0.14228016812644453</v>
      </c>
      <c r="I216" s="107">
        <f t="shared" si="12"/>
        <v>0.14743896812644436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105">
        <v>192</v>
      </c>
      <c r="B217" s="16">
        <v>34242337</v>
      </c>
      <c r="C217" s="106">
        <v>77.3</v>
      </c>
      <c r="D217" s="8">
        <v>13.521000000000001</v>
      </c>
      <c r="E217" s="8">
        <v>14.146000000000001</v>
      </c>
      <c r="F217" s="8">
        <f t="shared" si="11"/>
        <v>0.625</v>
      </c>
      <c r="G217" s="107">
        <f t="shared" si="15"/>
        <v>0.53737500000000005</v>
      </c>
      <c r="H217" s="42">
        <f t="shared" si="16"/>
        <v>0.23601409863034684</v>
      </c>
      <c r="I217" s="107">
        <f t="shared" si="12"/>
        <v>0.77338909863034688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105">
        <v>193</v>
      </c>
      <c r="B218" s="16">
        <v>34242324</v>
      </c>
      <c r="C218" s="106">
        <v>116.7</v>
      </c>
      <c r="D218" s="8">
        <v>7.39</v>
      </c>
      <c r="E218" s="8">
        <v>8.0340000000000007</v>
      </c>
      <c r="F218" s="8">
        <f t="shared" ref="F218:F273" si="17">E218-D218</f>
        <v>0.64400000000000102</v>
      </c>
      <c r="G218" s="107">
        <f t="shared" si="15"/>
        <v>0.55371120000000085</v>
      </c>
      <c r="H218" s="42">
        <f t="shared" si="16"/>
        <v>0.35631106481450808</v>
      </c>
      <c r="I218" s="107">
        <f t="shared" si="12"/>
        <v>0.91002226481450887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126">
        <v>194</v>
      </c>
      <c r="B219" s="18">
        <v>34242331</v>
      </c>
      <c r="C219" s="127">
        <v>58</v>
      </c>
      <c r="D219" s="8">
        <v>3.0430000000000001</v>
      </c>
      <c r="E219" s="8">
        <v>3.1989999999999998</v>
      </c>
      <c r="F219" s="8">
        <f t="shared" si="17"/>
        <v>0.15599999999999969</v>
      </c>
      <c r="G219" s="107">
        <f t="shared" si="15"/>
        <v>0.13412879999999974</v>
      </c>
      <c r="H219" s="42">
        <f t="shared" si="16"/>
        <v>0.17708690453505974</v>
      </c>
      <c r="I219" s="107">
        <f t="shared" ref="I219:I272" si="18">G219+H219</f>
        <v>0.31121570453505948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106">
        <v>58.1</v>
      </c>
      <c r="D220" s="8">
        <v>7.53</v>
      </c>
      <c r="E220" s="8">
        <v>7.923</v>
      </c>
      <c r="F220" s="8">
        <f t="shared" si="17"/>
        <v>0.39299999999999979</v>
      </c>
      <c r="G220" s="107">
        <f>F220*0.8598</f>
        <v>0.33790139999999985</v>
      </c>
      <c r="H220" s="42">
        <f t="shared" si="16"/>
        <v>0.17739222678425809</v>
      </c>
      <c r="I220" s="107">
        <f t="shared" si="18"/>
        <v>0.51529362678425794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109">
        <v>196</v>
      </c>
      <c r="B221" s="16">
        <v>34242332</v>
      </c>
      <c r="C221" s="106">
        <v>46.7</v>
      </c>
      <c r="D221" s="8">
        <v>7.9589999999999996</v>
      </c>
      <c r="E221" s="8">
        <v>8.6519999999999992</v>
      </c>
      <c r="F221" s="8">
        <f t="shared" si="17"/>
        <v>0.69299999999999962</v>
      </c>
      <c r="G221" s="107">
        <f t="shared" ref="G221:G244" si="19">F221*0.8598</f>
        <v>0.59584139999999963</v>
      </c>
      <c r="H221" s="42">
        <f t="shared" si="16"/>
        <v>0.14258549037564291</v>
      </c>
      <c r="I221" s="107">
        <f t="shared" si="18"/>
        <v>0.73842689037564258</v>
      </c>
      <c r="J221" s="80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117">
        <v>197</v>
      </c>
      <c r="B222" s="19">
        <v>34242328</v>
      </c>
      <c r="C222" s="118">
        <v>77.5</v>
      </c>
      <c r="D222" s="8">
        <v>17.143000000000001</v>
      </c>
      <c r="E222" s="8">
        <v>19.045999999999999</v>
      </c>
      <c r="F222" s="8">
        <f t="shared" si="17"/>
        <v>1.9029999999999987</v>
      </c>
      <c r="G222" s="107">
        <f t="shared" si="19"/>
        <v>1.6361993999999989</v>
      </c>
      <c r="H222" s="42">
        <f t="shared" si="16"/>
        <v>0.23662474312874357</v>
      </c>
      <c r="I222" s="107">
        <f t="shared" si="18"/>
        <v>1.8728241431287425</v>
      </c>
      <c r="J222" s="80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105">
        <v>198</v>
      </c>
      <c r="B223" s="16">
        <v>34242333</v>
      </c>
      <c r="C223" s="106">
        <v>116.5</v>
      </c>
      <c r="D223" s="8">
        <v>15.301</v>
      </c>
      <c r="E223" s="8">
        <v>16.420000000000002</v>
      </c>
      <c r="F223" s="8">
        <f t="shared" si="17"/>
        <v>1.1190000000000015</v>
      </c>
      <c r="G223" s="107">
        <f t="shared" si="19"/>
        <v>0.96211620000000131</v>
      </c>
      <c r="H223" s="42">
        <f t="shared" si="16"/>
        <v>0.35570042031611132</v>
      </c>
      <c r="I223" s="107">
        <f t="shared" si="18"/>
        <v>1.3178166203161126</v>
      </c>
      <c r="J223" s="80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106">
        <v>58.8</v>
      </c>
      <c r="D224" s="8">
        <v>16.102</v>
      </c>
      <c r="E224" s="8">
        <v>17.545999999999999</v>
      </c>
      <c r="F224" s="8">
        <f t="shared" si="17"/>
        <v>1.4439999999999991</v>
      </c>
      <c r="G224" s="107">
        <f t="shared" si="19"/>
        <v>1.2415511999999993</v>
      </c>
      <c r="H224" s="42">
        <f t="shared" si="16"/>
        <v>0.17952948252864673</v>
      </c>
      <c r="I224" s="107">
        <f t="shared" si="18"/>
        <v>1.4210806825286459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106">
        <v>58.6</v>
      </c>
      <c r="D225" s="8">
        <v>3.226</v>
      </c>
      <c r="E225" s="8">
        <v>3.226</v>
      </c>
      <c r="F225" s="8">
        <f t="shared" si="17"/>
        <v>0</v>
      </c>
      <c r="G225" s="107">
        <f t="shared" si="19"/>
        <v>0</v>
      </c>
      <c r="H225" s="42">
        <f t="shared" si="16"/>
        <v>0.17891883803024999</v>
      </c>
      <c r="I225" s="125">
        <f t="shared" si="18"/>
        <v>0.17891883803024999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105">
        <v>201</v>
      </c>
      <c r="B226" s="16">
        <v>34242326</v>
      </c>
      <c r="C226" s="106">
        <v>46.4</v>
      </c>
      <c r="D226" s="8">
        <v>13.064</v>
      </c>
      <c r="E226" s="8">
        <v>14.478</v>
      </c>
      <c r="F226" s="8">
        <f t="shared" si="17"/>
        <v>1.4139999999999997</v>
      </c>
      <c r="G226" s="107">
        <f t="shared" si="19"/>
        <v>1.2157571999999996</v>
      </c>
      <c r="H226" s="42">
        <f t="shared" si="16"/>
        <v>0.14166952362804777</v>
      </c>
      <c r="I226" s="107">
        <f t="shared" si="18"/>
        <v>1.3574267236280475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105">
        <v>202</v>
      </c>
      <c r="B227" s="16">
        <v>34242327</v>
      </c>
      <c r="C227" s="106">
        <v>77.5</v>
      </c>
      <c r="D227" s="8">
        <v>17.414000000000001</v>
      </c>
      <c r="E227" s="8">
        <v>18.527999999999999</v>
      </c>
      <c r="F227" s="8">
        <f t="shared" si="17"/>
        <v>1.1139999999999972</v>
      </c>
      <c r="G227" s="107">
        <f t="shared" si="19"/>
        <v>0.95781719999999759</v>
      </c>
      <c r="H227" s="42">
        <f t="shared" si="16"/>
        <v>0.23662474312874357</v>
      </c>
      <c r="I227" s="107">
        <f t="shared" si="18"/>
        <v>1.1944419431287412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106">
        <v>117.4</v>
      </c>
      <c r="D228" s="8">
        <v>23.683</v>
      </c>
      <c r="E228" s="8">
        <v>25.109000000000002</v>
      </c>
      <c r="F228" s="8">
        <f t="shared" si="17"/>
        <v>1.4260000000000019</v>
      </c>
      <c r="G228" s="107">
        <f t="shared" si="19"/>
        <v>1.2260748000000017</v>
      </c>
      <c r="H228" s="42">
        <f t="shared" si="16"/>
        <v>0.35844832055889675</v>
      </c>
      <c r="I228" s="107">
        <f t="shared" si="18"/>
        <v>1.5845231205588983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105">
        <v>204</v>
      </c>
      <c r="B229" s="16">
        <v>43441406</v>
      </c>
      <c r="C229" s="106">
        <v>57.9</v>
      </c>
      <c r="D229" s="8">
        <v>3.5779999999999998</v>
      </c>
      <c r="E229" s="8">
        <v>3.8290000000000002</v>
      </c>
      <c r="F229" s="8">
        <f t="shared" si="17"/>
        <v>0.25100000000000033</v>
      </c>
      <c r="G229" s="107">
        <f t="shared" si="19"/>
        <v>0.2158098000000003</v>
      </c>
      <c r="H229" s="42">
        <f t="shared" si="16"/>
        <v>0.17678158228586133</v>
      </c>
      <c r="I229" s="107">
        <f t="shared" si="18"/>
        <v>0.39259138228586166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105">
        <v>205</v>
      </c>
      <c r="B230" s="16">
        <v>43441089</v>
      </c>
      <c r="C230" s="106">
        <v>58.3</v>
      </c>
      <c r="D230" s="8">
        <v>11.509</v>
      </c>
      <c r="E230" s="8">
        <v>12.782</v>
      </c>
      <c r="F230" s="8">
        <f t="shared" si="17"/>
        <v>1.2729999999999997</v>
      </c>
      <c r="G230" s="107">
        <f t="shared" si="19"/>
        <v>1.0945253999999998</v>
      </c>
      <c r="H230" s="42">
        <f t="shared" si="16"/>
        <v>0.17800287128265485</v>
      </c>
      <c r="I230" s="107">
        <f t="shared" si="18"/>
        <v>1.2725282712826547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105">
        <v>206</v>
      </c>
      <c r="B231" s="16">
        <v>20242434</v>
      </c>
      <c r="C231" s="106">
        <v>46.3</v>
      </c>
      <c r="D231" s="8">
        <v>3</v>
      </c>
      <c r="E231" s="8">
        <v>3</v>
      </c>
      <c r="F231" s="8">
        <f t="shared" si="17"/>
        <v>0</v>
      </c>
      <c r="G231" s="107">
        <f t="shared" si="19"/>
        <v>0</v>
      </c>
      <c r="H231" s="42">
        <f t="shared" si="16"/>
        <v>0.14136420137884939</v>
      </c>
      <c r="I231" s="107">
        <f t="shared" si="18"/>
        <v>0.14136420137884939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106">
        <v>77.900000000000006</v>
      </c>
      <c r="D232" s="8">
        <v>6.2640000000000002</v>
      </c>
      <c r="E232" s="8">
        <v>7.2629999999999999</v>
      </c>
      <c r="F232" s="8">
        <f t="shared" si="17"/>
        <v>0.99899999999999967</v>
      </c>
      <c r="G232" s="107">
        <f t="shared" si="19"/>
        <v>0.85894019999999971</v>
      </c>
      <c r="H232" s="42">
        <f t="shared" si="16"/>
        <v>0.23784603212553712</v>
      </c>
      <c r="I232" s="107">
        <f t="shared" si="18"/>
        <v>1.0967862321255368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105">
        <v>208</v>
      </c>
      <c r="B233" s="16">
        <v>43441412</v>
      </c>
      <c r="C233" s="106">
        <v>117.9</v>
      </c>
      <c r="D233" s="8">
        <v>17.032</v>
      </c>
      <c r="E233" s="8">
        <v>18.693999999999999</v>
      </c>
      <c r="F233" s="8">
        <f t="shared" si="17"/>
        <v>1.661999999999999</v>
      </c>
      <c r="G233" s="107">
        <f t="shared" si="19"/>
        <v>1.4289875999999992</v>
      </c>
      <c r="H233" s="42">
        <f t="shared" si="16"/>
        <v>0.35997493180488865</v>
      </c>
      <c r="I233" s="107">
        <f t="shared" si="18"/>
        <v>1.7889625318048878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105">
        <v>209</v>
      </c>
      <c r="B234" s="16">
        <v>43441411</v>
      </c>
      <c r="C234" s="106">
        <v>58.2</v>
      </c>
      <c r="D234" s="8">
        <v>10.103</v>
      </c>
      <c r="E234" s="8">
        <v>11.042</v>
      </c>
      <c r="F234" s="8">
        <f t="shared" si="17"/>
        <v>0.93900000000000006</v>
      </c>
      <c r="G234" s="107">
        <f t="shared" si="19"/>
        <v>0.80735220000000008</v>
      </c>
      <c r="H234" s="42">
        <f t="shared" si="16"/>
        <v>0.17769754903345647</v>
      </c>
      <c r="I234" s="107">
        <f t="shared" si="18"/>
        <v>0.98504974903345655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105">
        <v>210</v>
      </c>
      <c r="B235" s="16">
        <v>43441408</v>
      </c>
      <c r="C235" s="106">
        <v>58.6</v>
      </c>
      <c r="D235" s="8">
        <v>3.8090000000000002</v>
      </c>
      <c r="E235" s="8">
        <v>3.9780000000000002</v>
      </c>
      <c r="F235" s="8">
        <f t="shared" si="17"/>
        <v>0.16900000000000004</v>
      </c>
      <c r="G235" s="107">
        <f t="shared" si="19"/>
        <v>0.14530620000000002</v>
      </c>
      <c r="H235" s="42">
        <f t="shared" si="16"/>
        <v>0.17891883803024999</v>
      </c>
      <c r="I235" s="107">
        <f t="shared" si="18"/>
        <v>0.32422503803025005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106">
        <v>46.7</v>
      </c>
      <c r="D236" s="8">
        <v>13.974</v>
      </c>
      <c r="E236" s="8">
        <v>14.782999999999999</v>
      </c>
      <c r="F236" s="8">
        <f t="shared" si="17"/>
        <v>0.80899999999999928</v>
      </c>
      <c r="G236" s="107">
        <f t="shared" si="19"/>
        <v>0.69557819999999937</v>
      </c>
      <c r="H236" s="42">
        <f t="shared" si="16"/>
        <v>0.14258549037564291</v>
      </c>
      <c r="I236" s="107">
        <f t="shared" si="18"/>
        <v>0.83816369037564231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105">
        <v>212</v>
      </c>
      <c r="B237" s="16">
        <v>43441410</v>
      </c>
      <c r="C237" s="106">
        <v>78.599999999999994</v>
      </c>
      <c r="D237" s="8">
        <v>15.558999999999999</v>
      </c>
      <c r="E237" s="8">
        <v>17.222999999999999</v>
      </c>
      <c r="F237" s="8">
        <f t="shared" si="17"/>
        <v>1.6639999999999997</v>
      </c>
      <c r="G237" s="107">
        <f t="shared" si="19"/>
        <v>1.4307071999999998</v>
      </c>
      <c r="H237" s="42">
        <f t="shared" si="16"/>
        <v>0.23998328786992576</v>
      </c>
      <c r="I237" s="107">
        <f t="shared" si="18"/>
        <v>1.6706904878699256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105">
        <v>213</v>
      </c>
      <c r="B238" s="16">
        <v>43441403</v>
      </c>
      <c r="C238" s="106">
        <v>117.8</v>
      </c>
      <c r="D238" s="8">
        <v>21.863</v>
      </c>
      <c r="E238" s="8">
        <v>23.419</v>
      </c>
      <c r="F238" s="8">
        <f t="shared" si="17"/>
        <v>1.5560000000000009</v>
      </c>
      <c r="G238" s="107">
        <f t="shared" si="19"/>
        <v>1.3378488000000008</v>
      </c>
      <c r="H238" s="42">
        <f t="shared" si="16"/>
        <v>0.35966960955569027</v>
      </c>
      <c r="I238" s="107">
        <f t="shared" si="18"/>
        <v>1.6975184095556912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105">
        <v>214</v>
      </c>
      <c r="B239" s="16">
        <v>43441398</v>
      </c>
      <c r="C239" s="106">
        <v>57.8</v>
      </c>
      <c r="D239" s="8">
        <v>3.0339999999999998</v>
      </c>
      <c r="E239" s="8">
        <v>3.1419999999999999</v>
      </c>
      <c r="F239" s="8">
        <f t="shared" si="17"/>
        <v>0.1080000000000001</v>
      </c>
      <c r="G239" s="107">
        <f t="shared" si="19"/>
        <v>9.2858400000000077E-2</v>
      </c>
      <c r="H239" s="42">
        <f t="shared" si="16"/>
        <v>0.17647626003666295</v>
      </c>
      <c r="I239" s="107">
        <f t="shared" si="18"/>
        <v>0.26933466003666301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106">
        <v>58.8</v>
      </c>
      <c r="D240" s="8">
        <v>11.84</v>
      </c>
      <c r="E240" s="8">
        <v>13.045</v>
      </c>
      <c r="F240" s="8">
        <f t="shared" si="17"/>
        <v>1.2050000000000001</v>
      </c>
      <c r="G240" s="107">
        <f t="shared" si="19"/>
        <v>1.0360590000000001</v>
      </c>
      <c r="H240" s="42">
        <f t="shared" si="16"/>
        <v>0.17952948252864673</v>
      </c>
      <c r="I240" s="107">
        <f t="shared" si="18"/>
        <v>1.2155884825286467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105">
        <v>216</v>
      </c>
      <c r="B241" s="16">
        <v>43441401</v>
      </c>
      <c r="C241" s="106">
        <v>46.6</v>
      </c>
      <c r="D241" s="8">
        <v>12.417999999999999</v>
      </c>
      <c r="E241" s="8">
        <v>13.426</v>
      </c>
      <c r="F241" s="8">
        <f t="shared" si="17"/>
        <v>1.0080000000000009</v>
      </c>
      <c r="G241" s="107">
        <f t="shared" si="19"/>
        <v>0.86667840000000074</v>
      </c>
      <c r="H241" s="42">
        <f t="shared" si="16"/>
        <v>0.14228016812644453</v>
      </c>
      <c r="I241" s="107">
        <f t="shared" si="18"/>
        <v>1.0089585681264452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105">
        <v>217</v>
      </c>
      <c r="B242" s="16">
        <v>43441404</v>
      </c>
      <c r="C242" s="106">
        <v>78.400000000000006</v>
      </c>
      <c r="D242" s="8">
        <v>10.308</v>
      </c>
      <c r="E242" s="8">
        <v>11.045999999999999</v>
      </c>
      <c r="F242" s="8">
        <f t="shared" si="17"/>
        <v>0.73799999999999955</v>
      </c>
      <c r="G242" s="107">
        <f t="shared" si="19"/>
        <v>0.63453239999999966</v>
      </c>
      <c r="H242" s="42">
        <f t="shared" si="16"/>
        <v>0.23937264337152903</v>
      </c>
      <c r="I242" s="107">
        <f t="shared" si="18"/>
        <v>0.87390504337152874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105">
        <v>218</v>
      </c>
      <c r="B243" s="16">
        <v>43441396</v>
      </c>
      <c r="C243" s="106">
        <v>118.2</v>
      </c>
      <c r="D243" s="8">
        <v>19.097999999999999</v>
      </c>
      <c r="E243" s="8">
        <v>19.369</v>
      </c>
      <c r="F243" s="8">
        <f t="shared" si="17"/>
        <v>0.2710000000000008</v>
      </c>
      <c r="G243" s="107">
        <f t="shared" si="19"/>
        <v>0.23300580000000068</v>
      </c>
      <c r="H243" s="42">
        <f t="shared" si="16"/>
        <v>0.3608908985524838</v>
      </c>
      <c r="I243" s="107">
        <f t="shared" si="18"/>
        <v>0.5938966985524845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106">
        <v>58.3</v>
      </c>
      <c r="D244" s="8">
        <v>8.1329999999999991</v>
      </c>
      <c r="E244" s="8">
        <v>8.6709999999999994</v>
      </c>
      <c r="F244" s="8">
        <f t="shared" si="17"/>
        <v>0.53800000000000026</v>
      </c>
      <c r="G244" s="107">
        <f t="shared" si="19"/>
        <v>0.46257240000000022</v>
      </c>
      <c r="H244" s="42">
        <f t="shared" si="16"/>
        <v>0.17800287128265485</v>
      </c>
      <c r="I244" s="107">
        <f t="shared" si="18"/>
        <v>0.64057527128265512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105">
        <v>220</v>
      </c>
      <c r="B245" s="16">
        <v>43441400</v>
      </c>
      <c r="C245" s="106">
        <v>59.4</v>
      </c>
      <c r="D245" s="8">
        <v>9.5679999999999996</v>
      </c>
      <c r="E245" s="8">
        <v>10.051</v>
      </c>
      <c r="F245" s="8">
        <f t="shared" si="17"/>
        <v>0.48300000000000054</v>
      </c>
      <c r="G245" s="107">
        <f>F245*0.8598</f>
        <v>0.41528340000000047</v>
      </c>
      <c r="H245" s="42">
        <f t="shared" si="16"/>
        <v>0.18136141602383701</v>
      </c>
      <c r="I245" s="107">
        <f t="shared" si="18"/>
        <v>0.59664481602383745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105">
        <v>221</v>
      </c>
      <c r="B246" s="16">
        <v>43441397</v>
      </c>
      <c r="C246" s="106">
        <v>46.9</v>
      </c>
      <c r="D246" s="8">
        <v>5.3570000000000002</v>
      </c>
      <c r="E246" s="8">
        <v>5.5940000000000003</v>
      </c>
      <c r="F246" s="8">
        <f t="shared" si="17"/>
        <v>0.2370000000000001</v>
      </c>
      <c r="G246" s="107">
        <f t="shared" ref="G246:G269" si="20">F246*0.8598</f>
        <v>0.20377260000000008</v>
      </c>
      <c r="H246" s="42">
        <f t="shared" si="16"/>
        <v>0.14319613487403965</v>
      </c>
      <c r="I246" s="107">
        <f t="shared" si="18"/>
        <v>0.34696873487403973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126">
        <v>222</v>
      </c>
      <c r="B247" s="18">
        <v>43441402</v>
      </c>
      <c r="C247" s="127">
        <v>77.7</v>
      </c>
      <c r="D247" s="85">
        <v>25.651</v>
      </c>
      <c r="E247" s="85">
        <v>28.067</v>
      </c>
      <c r="F247" s="85">
        <f t="shared" si="17"/>
        <v>2.4160000000000004</v>
      </c>
      <c r="G247" s="134">
        <f t="shared" si="20"/>
        <v>2.0772768000000004</v>
      </c>
      <c r="H247" s="172">
        <f t="shared" si="16"/>
        <v>0.23723538762714033</v>
      </c>
      <c r="I247" s="134">
        <f t="shared" si="18"/>
        <v>2.3145121876271406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88">
        <v>118.6</v>
      </c>
      <c r="D248" s="8">
        <f>35.553+2.5</f>
        <v>38.052999999999997</v>
      </c>
      <c r="E248" s="8">
        <f>D248+(C248*0.015*12/7)</f>
        <v>41.102714285714285</v>
      </c>
      <c r="F248" s="8">
        <f t="shared" si="17"/>
        <v>3.0497142857142876</v>
      </c>
      <c r="G248" s="34">
        <f t="shared" si="20"/>
        <v>2.6221443428571445</v>
      </c>
      <c r="H248" s="34">
        <f t="shared" si="16"/>
        <v>0.36211218754927726</v>
      </c>
      <c r="I248" s="34">
        <f t="shared" si="18"/>
        <v>2.9842565304064217</v>
      </c>
      <c r="K248" s="24"/>
      <c r="L248" s="7"/>
      <c r="M248" s="7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4">
        <v>224</v>
      </c>
      <c r="B249" s="16">
        <v>43441210</v>
      </c>
      <c r="C249" s="88">
        <v>56.8</v>
      </c>
      <c r="D249" s="8">
        <f>3.548+0.2</f>
        <v>3.7480000000000002</v>
      </c>
      <c r="E249" s="8">
        <v>3.8</v>
      </c>
      <c r="F249" s="8">
        <f t="shared" si="17"/>
        <v>5.1999999999999602E-2</v>
      </c>
      <c r="G249" s="34">
        <f t="shared" si="20"/>
        <v>4.4709599999999655E-2</v>
      </c>
      <c r="H249" s="34">
        <f t="shared" si="16"/>
        <v>0.17342303754467914</v>
      </c>
      <c r="I249" s="34">
        <f t="shared" si="18"/>
        <v>0.21813263754467879</v>
      </c>
      <c r="K249" s="24"/>
      <c r="L249" s="7"/>
      <c r="M249" s="7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4">
        <v>225</v>
      </c>
      <c r="B250" s="16">
        <v>43441214</v>
      </c>
      <c r="C250" s="88">
        <v>58.9</v>
      </c>
      <c r="D250" s="8">
        <f>14.163+0.8835</f>
        <v>15.0465</v>
      </c>
      <c r="E250" s="8">
        <f>D250+(C250*0.015*12/7)</f>
        <v>16.561071428571427</v>
      </c>
      <c r="F250" s="8">
        <f t="shared" si="17"/>
        <v>1.5145714285714273</v>
      </c>
      <c r="G250" s="34">
        <f t="shared" si="20"/>
        <v>1.3022285142857133</v>
      </c>
      <c r="H250" s="34">
        <f t="shared" si="16"/>
        <v>0.17983480477784514</v>
      </c>
      <c r="I250" s="34">
        <f t="shared" si="18"/>
        <v>1.4820633190635584</v>
      </c>
      <c r="K250" s="24"/>
      <c r="L250" s="7"/>
      <c r="M250" s="7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4">
        <v>226</v>
      </c>
      <c r="B251" s="16">
        <v>43441215</v>
      </c>
      <c r="C251" s="88">
        <v>46.8</v>
      </c>
      <c r="D251" s="8">
        <f>6.488+0.702</f>
        <v>7.19</v>
      </c>
      <c r="E251" s="8">
        <f>D251+(C251*0.015*12/7)</f>
        <v>8.3934285714285721</v>
      </c>
      <c r="F251" s="8">
        <f t="shared" si="17"/>
        <v>1.2034285714285717</v>
      </c>
      <c r="G251" s="34">
        <f t="shared" si="20"/>
        <v>1.034707885714286</v>
      </c>
      <c r="H251" s="34">
        <f t="shared" si="16"/>
        <v>0.14289081262484127</v>
      </c>
      <c r="I251" s="34">
        <f t="shared" si="18"/>
        <v>1.1775986983391271</v>
      </c>
      <c r="K251" s="24"/>
      <c r="L251" s="7"/>
      <c r="M251" s="7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88">
        <v>78.2</v>
      </c>
      <c r="D252" s="8">
        <v>4.274</v>
      </c>
      <c r="E252" s="8">
        <v>4.274</v>
      </c>
      <c r="F252" s="8">
        <f t="shared" si="17"/>
        <v>0</v>
      </c>
      <c r="G252" s="34">
        <f t="shared" si="20"/>
        <v>0</v>
      </c>
      <c r="H252" s="34">
        <f t="shared" si="16"/>
        <v>0.23876199887313224</v>
      </c>
      <c r="I252" s="34">
        <f t="shared" si="18"/>
        <v>0.23876199887313224</v>
      </c>
      <c r="K252" s="24"/>
      <c r="L252" s="7"/>
      <c r="M252" s="7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4">
        <v>228</v>
      </c>
      <c r="B253" s="16">
        <v>43441212</v>
      </c>
      <c r="C253" s="88">
        <v>117.6</v>
      </c>
      <c r="D253" s="8">
        <v>16.207999999999998</v>
      </c>
      <c r="E253" s="8">
        <v>17.102</v>
      </c>
      <c r="F253" s="8">
        <f t="shared" si="17"/>
        <v>0.8940000000000019</v>
      </c>
      <c r="G253" s="34">
        <f t="shared" si="20"/>
        <v>0.7686612000000016</v>
      </c>
      <c r="H253" s="34">
        <f t="shared" si="16"/>
        <v>0.35905896505729346</v>
      </c>
      <c r="I253" s="34">
        <f t="shared" si="18"/>
        <v>1.127720165057295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4">
        <v>229</v>
      </c>
      <c r="B254" s="16">
        <v>43441218</v>
      </c>
      <c r="C254" s="88">
        <v>57.8</v>
      </c>
      <c r="D254" s="8">
        <v>5.8529999999999998</v>
      </c>
      <c r="E254" s="8">
        <v>6.484</v>
      </c>
      <c r="F254" s="8">
        <f t="shared" si="17"/>
        <v>0.63100000000000023</v>
      </c>
      <c r="G254" s="34">
        <f t="shared" si="20"/>
        <v>0.54253380000000018</v>
      </c>
      <c r="H254" s="34">
        <f t="shared" si="16"/>
        <v>0.17647626003666295</v>
      </c>
      <c r="I254" s="34">
        <f t="shared" si="18"/>
        <v>0.71901006003666312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88">
        <v>58.4</v>
      </c>
      <c r="D255" s="8">
        <v>2.5939999999999999</v>
      </c>
      <c r="E255" s="8">
        <v>2.5939999999999999</v>
      </c>
      <c r="F255" s="8">
        <f t="shared" si="17"/>
        <v>0</v>
      </c>
      <c r="G255" s="34">
        <f t="shared" si="20"/>
        <v>0</v>
      </c>
      <c r="H255" s="34">
        <f t="shared" si="16"/>
        <v>0.17830819353185323</v>
      </c>
      <c r="I255" s="49">
        <f t="shared" si="18"/>
        <v>0.17830819353185323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88">
        <v>47</v>
      </c>
      <c r="D256" s="8">
        <v>4.07</v>
      </c>
      <c r="E256" s="8">
        <v>4.07</v>
      </c>
      <c r="F256" s="8">
        <f t="shared" si="17"/>
        <v>0</v>
      </c>
      <c r="G256" s="34">
        <f t="shared" si="20"/>
        <v>0</v>
      </c>
      <c r="H256" s="34">
        <f t="shared" si="16"/>
        <v>0.14350145712323806</v>
      </c>
      <c r="I256" s="34">
        <f t="shared" si="18"/>
        <v>0.14350145712323806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4">
        <v>232</v>
      </c>
      <c r="B257" s="16">
        <v>43441217</v>
      </c>
      <c r="C257" s="88">
        <v>78</v>
      </c>
      <c r="D257" s="8">
        <v>17.065999999999999</v>
      </c>
      <c r="E257" s="8">
        <v>18.550999999999998</v>
      </c>
      <c r="F257" s="8">
        <f t="shared" si="17"/>
        <v>1.4849999999999994</v>
      </c>
      <c r="G257" s="34">
        <f t="shared" si="20"/>
        <v>1.2768029999999995</v>
      </c>
      <c r="H257" s="34">
        <f t="shared" si="16"/>
        <v>0.23815135437473547</v>
      </c>
      <c r="I257" s="34">
        <f t="shared" si="18"/>
        <v>1.514954354374735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4">
        <v>233</v>
      </c>
      <c r="B258" s="16">
        <v>43441226</v>
      </c>
      <c r="C258" s="88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34">
        <f>F258*0.8598</f>
        <v>0</v>
      </c>
      <c r="H258" s="34">
        <f>C258/4660.2*$H$19</f>
        <v>0.35936428730649189</v>
      </c>
      <c r="I258" s="34">
        <f t="shared" si="18"/>
        <v>0.35936428730649189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105">
        <v>234</v>
      </c>
      <c r="B259" s="16">
        <v>43441225</v>
      </c>
      <c r="C259" s="106">
        <v>57.8</v>
      </c>
      <c r="D259" s="8">
        <v>10.266999999999999</v>
      </c>
      <c r="E259" s="8">
        <v>10.987</v>
      </c>
      <c r="F259" s="8">
        <f t="shared" si="17"/>
        <v>0.72000000000000064</v>
      </c>
      <c r="G259" s="107">
        <f t="shared" si="20"/>
        <v>0.61905600000000061</v>
      </c>
      <c r="H259" s="42">
        <f t="shared" si="16"/>
        <v>0.17647626003666295</v>
      </c>
      <c r="I259" s="107">
        <f t="shared" si="18"/>
        <v>0.79553226003666355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106">
        <v>58.3</v>
      </c>
      <c r="D260" s="8">
        <v>2.3079999999999998</v>
      </c>
      <c r="E260" s="8">
        <v>2.8889999999999998</v>
      </c>
      <c r="F260" s="8">
        <f t="shared" si="17"/>
        <v>0.58099999999999996</v>
      </c>
      <c r="G260" s="107">
        <f t="shared" si="20"/>
        <v>0.49954379999999998</v>
      </c>
      <c r="H260" s="42">
        <f t="shared" si="16"/>
        <v>0.17800287128265485</v>
      </c>
      <c r="I260" s="107">
        <f t="shared" si="18"/>
        <v>0.67754667128265478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105">
        <v>236</v>
      </c>
      <c r="B261" s="16">
        <v>43441223</v>
      </c>
      <c r="C261" s="106">
        <v>47</v>
      </c>
      <c r="D261" s="8">
        <v>11.4</v>
      </c>
      <c r="E261" s="8">
        <v>12.782999999999999</v>
      </c>
      <c r="F261" s="8">
        <f t="shared" si="17"/>
        <v>1.3829999999999991</v>
      </c>
      <c r="G261" s="107">
        <f t="shared" si="20"/>
        <v>1.1891033999999991</v>
      </c>
      <c r="H261" s="42">
        <f t="shared" si="16"/>
        <v>0.14350145712323806</v>
      </c>
      <c r="I261" s="107">
        <f t="shared" si="18"/>
        <v>1.3326048571232372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105">
        <v>237</v>
      </c>
      <c r="B262" s="16">
        <v>43441224</v>
      </c>
      <c r="C262" s="106">
        <v>77</v>
      </c>
      <c r="D262" s="8">
        <v>19.908000000000001</v>
      </c>
      <c r="E262" s="8">
        <v>21.788</v>
      </c>
      <c r="F262" s="8">
        <f t="shared" si="17"/>
        <v>1.879999999999999</v>
      </c>
      <c r="G262" s="107">
        <f t="shared" si="20"/>
        <v>1.6164239999999992</v>
      </c>
      <c r="H262" s="42">
        <f t="shared" si="16"/>
        <v>0.23509813188275167</v>
      </c>
      <c r="I262" s="107">
        <f t="shared" si="18"/>
        <v>1.8515221318827508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105">
        <v>238</v>
      </c>
      <c r="B263" s="16">
        <v>43441221</v>
      </c>
      <c r="C263" s="106">
        <v>117.8</v>
      </c>
      <c r="D263" s="8">
        <v>18.702999999999999</v>
      </c>
      <c r="E263" s="8">
        <v>20.055</v>
      </c>
      <c r="F263" s="8">
        <f t="shared" si="17"/>
        <v>1.3520000000000003</v>
      </c>
      <c r="G263" s="107">
        <f t="shared" si="20"/>
        <v>1.1624496000000002</v>
      </c>
      <c r="H263" s="42">
        <f t="shared" si="16"/>
        <v>0.35966960955569027</v>
      </c>
      <c r="I263" s="107">
        <f t="shared" si="18"/>
        <v>1.5221192095556906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106">
        <v>58.1</v>
      </c>
      <c r="D264" s="8">
        <v>13.227</v>
      </c>
      <c r="E264" s="8">
        <v>14.353999999999999</v>
      </c>
      <c r="F264" s="8">
        <f t="shared" si="17"/>
        <v>1.1269999999999989</v>
      </c>
      <c r="G264" s="107">
        <f t="shared" si="20"/>
        <v>0.96899459999999904</v>
      </c>
      <c r="H264" s="42">
        <f t="shared" si="16"/>
        <v>0.17739222678425809</v>
      </c>
      <c r="I264" s="107">
        <f t="shared" si="18"/>
        <v>1.1463868267842572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105">
        <v>240</v>
      </c>
      <c r="B265" s="16">
        <v>20242417</v>
      </c>
      <c r="C265" s="106">
        <v>58.7</v>
      </c>
      <c r="D265" s="8">
        <v>10.86</v>
      </c>
      <c r="E265" s="8">
        <v>11.986000000000001</v>
      </c>
      <c r="F265" s="8">
        <f t="shared" si="17"/>
        <v>1.1260000000000012</v>
      </c>
      <c r="G265" s="107">
        <f t="shared" si="20"/>
        <v>0.96813480000000107</v>
      </c>
      <c r="H265" s="42">
        <f t="shared" si="16"/>
        <v>0.17922416027944837</v>
      </c>
      <c r="I265" s="107">
        <f t="shared" si="18"/>
        <v>1.1473589602794494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105">
        <v>241</v>
      </c>
      <c r="B266" s="16">
        <v>20242445</v>
      </c>
      <c r="C266" s="106">
        <v>46.5</v>
      </c>
      <c r="D266" s="8">
        <v>8.2100000000000009</v>
      </c>
      <c r="E266" s="8">
        <v>9.3330000000000002</v>
      </c>
      <c r="F266" s="8">
        <f t="shared" si="17"/>
        <v>1.1229999999999993</v>
      </c>
      <c r="G266" s="107">
        <f t="shared" si="20"/>
        <v>0.9655553999999994</v>
      </c>
      <c r="H266" s="42">
        <f t="shared" si="16"/>
        <v>0.14197484587724615</v>
      </c>
      <c r="I266" s="107">
        <f t="shared" si="18"/>
        <v>1.1075302458772456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105">
        <v>242</v>
      </c>
      <c r="B267" s="16">
        <v>43441219</v>
      </c>
      <c r="C267" s="106">
        <v>78.3</v>
      </c>
      <c r="D267" s="8">
        <v>25.417000000000002</v>
      </c>
      <c r="E267" s="8">
        <v>27.119</v>
      </c>
      <c r="F267" s="8">
        <f t="shared" si="17"/>
        <v>1.7019999999999982</v>
      </c>
      <c r="G267" s="107">
        <f t="shared" si="20"/>
        <v>1.4633795999999986</v>
      </c>
      <c r="H267" s="42">
        <f t="shared" si="16"/>
        <v>0.23906732112233064</v>
      </c>
      <c r="I267" s="107">
        <f t="shared" si="18"/>
        <v>1.7024469211223292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106">
        <v>117.2</v>
      </c>
      <c r="D268" s="8">
        <v>8.5920000000000005</v>
      </c>
      <c r="E268" s="8">
        <v>8.5920000000000005</v>
      </c>
      <c r="F268" s="8">
        <f t="shared" si="17"/>
        <v>0</v>
      </c>
      <c r="G268" s="107">
        <f t="shared" si="20"/>
        <v>0</v>
      </c>
      <c r="H268" s="42">
        <f t="shared" si="16"/>
        <v>0.35783767606049999</v>
      </c>
      <c r="I268" s="107">
        <f t="shared" si="18"/>
        <v>0.35783767606049999</v>
      </c>
      <c r="J268" s="5"/>
      <c r="K268" s="25"/>
      <c r="L268" s="40"/>
      <c r="M268" s="50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105">
        <v>244</v>
      </c>
      <c r="B269" s="16">
        <v>20242431</v>
      </c>
      <c r="C269" s="106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107">
        <f t="shared" si="20"/>
        <v>0</v>
      </c>
      <c r="H269" s="42">
        <f t="shared" si="16"/>
        <v>0.17647626003666295</v>
      </c>
      <c r="I269" s="107">
        <f t="shared" si="18"/>
        <v>0.17647626003666295</v>
      </c>
      <c r="J269" s="5"/>
      <c r="K269" s="25"/>
      <c r="L269" s="40"/>
      <c r="M269" s="50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105">
        <v>245</v>
      </c>
      <c r="B270" s="16">
        <v>20242432</v>
      </c>
      <c r="C270" s="106">
        <v>58.2</v>
      </c>
      <c r="D270" s="8">
        <v>4.444</v>
      </c>
      <c r="E270" s="8">
        <v>4.9210000000000003</v>
      </c>
      <c r="F270" s="8">
        <f t="shared" si="17"/>
        <v>0.47700000000000031</v>
      </c>
      <c r="G270" s="107">
        <f>F270*0.8598</f>
        <v>0.41012460000000028</v>
      </c>
      <c r="H270" s="42">
        <f t="shared" si="16"/>
        <v>0.17769754903345647</v>
      </c>
      <c r="I270" s="107">
        <f t="shared" si="18"/>
        <v>0.58782214903345675</v>
      </c>
      <c r="J270" s="5"/>
      <c r="K270" s="25"/>
      <c r="L270" s="40"/>
      <c r="M270" s="50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105">
        <v>246</v>
      </c>
      <c r="B271" s="16">
        <v>20242451</v>
      </c>
      <c r="C271" s="106">
        <v>45.8</v>
      </c>
      <c r="D271" s="8">
        <v>6.4409999999999998</v>
      </c>
      <c r="E271" s="8">
        <v>6.9260000000000002</v>
      </c>
      <c r="F271" s="8">
        <f t="shared" si="17"/>
        <v>0.48500000000000032</v>
      </c>
      <c r="G271" s="107">
        <f t="shared" ref="G271" si="21">F271*0.8598</f>
        <v>0.41700300000000029</v>
      </c>
      <c r="H271" s="42">
        <f>C271/4660.2*$H$19</f>
        <v>0.13983759013285749</v>
      </c>
      <c r="I271" s="107">
        <f t="shared" si="18"/>
        <v>0.5568405901328578</v>
      </c>
      <c r="J271" s="5"/>
      <c r="K271" s="25"/>
      <c r="L271" s="40"/>
      <c r="M271" s="50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106">
        <v>77.599999999999994</v>
      </c>
      <c r="D272" s="8">
        <v>12.647</v>
      </c>
      <c r="E272" s="8">
        <v>14.743</v>
      </c>
      <c r="F272" s="8">
        <f t="shared" si="17"/>
        <v>2.0960000000000001</v>
      </c>
      <c r="G272" s="107">
        <f>F272*0.8598</f>
        <v>1.8021408000000001</v>
      </c>
      <c r="H272" s="42">
        <f t="shared" ref="H272" si="22">C272/4660.2*$H$19</f>
        <v>0.23693006537794195</v>
      </c>
      <c r="I272" s="107">
        <f t="shared" si="18"/>
        <v>2.0390708653779419</v>
      </c>
      <c r="J272" s="5"/>
      <c r="K272" s="24"/>
      <c r="L272" s="14"/>
      <c r="M272" s="50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3" s="2" customFormat="1" x14ac:dyDescent="0.25">
      <c r="A273" s="213" t="s">
        <v>3</v>
      </c>
      <c r="B273" s="213"/>
      <c r="C273" s="128">
        <f>SUM(C26:C272)</f>
        <v>17591.5</v>
      </c>
      <c r="D273" s="129">
        <f t="shared" ref="D273:E273" si="23">SUM(D26:D272)</f>
        <v>3285.5145000000011</v>
      </c>
      <c r="E273" s="129">
        <f t="shared" si="23"/>
        <v>3553.7053571428555</v>
      </c>
      <c r="F273" s="8">
        <f t="shared" si="17"/>
        <v>268.19085714285438</v>
      </c>
      <c r="G273" s="129">
        <f>SUM(G26:G272)</f>
        <v>230.59049897142853</v>
      </c>
      <c r="H273" s="44">
        <f>SUM(H26:H272)</f>
        <v>70.263501028571426</v>
      </c>
      <c r="I273" s="129">
        <f>SUM(I26:I272)</f>
        <v>300.85400000000016</v>
      </c>
      <c r="J273" s="61"/>
      <c r="K273" s="62"/>
      <c r="L273" s="40"/>
      <c r="M273" s="50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x14ac:dyDescent="0.25">
      <c r="G274" s="51"/>
      <c r="J274" s="130"/>
      <c r="K274" s="131"/>
      <c r="O274" s="5"/>
      <c r="P274" s="5"/>
      <c r="Q274" s="5"/>
      <c r="R274" s="5"/>
      <c r="S274" s="5"/>
      <c r="T274" s="5"/>
      <c r="U274" s="5"/>
      <c r="V274" s="5"/>
    </row>
    <row r="275" spans="1:23" x14ac:dyDescent="0.25">
      <c r="J275" s="86"/>
      <c r="O275" s="5"/>
      <c r="P275" s="5"/>
      <c r="Q275" s="5"/>
      <c r="R275" s="5"/>
      <c r="S275" s="5"/>
      <c r="T275" s="5"/>
      <c r="U275" s="5"/>
      <c r="V275" s="5"/>
    </row>
    <row r="276" spans="1:23" ht="18.75" customHeight="1" x14ac:dyDescent="0.25">
      <c r="A276" s="209" t="s">
        <v>38</v>
      </c>
      <c r="B276" s="211" t="s">
        <v>39</v>
      </c>
      <c r="C276" s="35" t="s">
        <v>62</v>
      </c>
      <c r="D276" s="35" t="s">
        <v>66</v>
      </c>
      <c r="E276" s="40"/>
      <c r="F276" s="50"/>
      <c r="G276" s="40"/>
      <c r="H276" s="5"/>
      <c r="I276" s="5"/>
      <c r="J276" s="5"/>
      <c r="K276" s="5"/>
      <c r="L276" s="5"/>
      <c r="M276" s="5"/>
      <c r="N276" s="5"/>
      <c r="O276" s="5"/>
      <c r="Q276"/>
      <c r="R276"/>
      <c r="S276"/>
      <c r="T276"/>
      <c r="U276"/>
      <c r="V276"/>
      <c r="W276"/>
    </row>
    <row r="277" spans="1:23" x14ac:dyDescent="0.25">
      <c r="A277" s="210"/>
      <c r="B277" s="212"/>
      <c r="C277" s="36" t="s">
        <v>40</v>
      </c>
      <c r="D277" s="36" t="s">
        <v>40</v>
      </c>
      <c r="E277" s="40"/>
      <c r="F277" s="40"/>
      <c r="G277" s="40"/>
      <c r="H277" s="5"/>
      <c r="I277" s="5"/>
      <c r="J277" s="5"/>
      <c r="K277" s="5"/>
      <c r="L277" s="5"/>
      <c r="M277" s="5"/>
      <c r="N277" s="5"/>
      <c r="P277"/>
      <c r="Q277"/>
      <c r="R277"/>
      <c r="S277"/>
      <c r="T277"/>
      <c r="U277"/>
      <c r="V277"/>
      <c r="W277"/>
    </row>
    <row r="278" spans="1:23" x14ac:dyDescent="0.25">
      <c r="A278" s="59" t="s">
        <v>41</v>
      </c>
      <c r="B278" s="60">
        <v>43441481</v>
      </c>
      <c r="C278" s="83">
        <v>31.434999999999999</v>
      </c>
      <c r="D278" s="83">
        <v>33.499000000000002</v>
      </c>
      <c r="E278" s="131"/>
      <c r="F278" s="40"/>
      <c r="G278" s="40"/>
      <c r="H278" s="40"/>
      <c r="I278" s="40"/>
      <c r="J278" s="40"/>
      <c r="M278" s="40"/>
      <c r="P278"/>
      <c r="Q278"/>
      <c r="R278"/>
      <c r="S278"/>
      <c r="T278"/>
      <c r="U278"/>
      <c r="V278"/>
      <c r="W278"/>
    </row>
    <row r="279" spans="1:23" x14ac:dyDescent="0.25">
      <c r="A279" s="59" t="s">
        <v>42</v>
      </c>
      <c r="B279" s="60">
        <v>43441178</v>
      </c>
      <c r="C279" s="83">
        <v>33.335999999999999</v>
      </c>
      <c r="D279" s="83">
        <v>37.533999999999999</v>
      </c>
      <c r="E279" s="131"/>
      <c r="F279" s="40"/>
      <c r="G279" s="40"/>
      <c r="H279" s="40"/>
      <c r="I279" s="40"/>
      <c r="J279" s="40"/>
      <c r="M279" s="40"/>
      <c r="P279"/>
      <c r="Q279"/>
      <c r="R279"/>
      <c r="S279"/>
      <c r="T279"/>
      <c r="U279"/>
      <c r="V279"/>
      <c r="W279"/>
    </row>
    <row r="280" spans="1:23" x14ac:dyDescent="0.25">
      <c r="A280" s="59" t="s">
        <v>43</v>
      </c>
      <c r="B280" s="60">
        <v>43441179</v>
      </c>
      <c r="C280" s="83">
        <v>14.555999999999999</v>
      </c>
      <c r="D280" s="83">
        <v>14.555999999999999</v>
      </c>
      <c r="E280" s="131"/>
      <c r="F280" s="40"/>
      <c r="G280" s="40"/>
      <c r="H280" s="40"/>
      <c r="I280" s="40"/>
      <c r="J280" s="40"/>
      <c r="M280" s="40"/>
      <c r="O280"/>
      <c r="P280"/>
      <c r="Q280"/>
      <c r="R280"/>
      <c r="S280"/>
      <c r="T280"/>
      <c r="U280"/>
      <c r="V280"/>
      <c r="W280"/>
    </row>
    <row r="281" spans="1:23" x14ac:dyDescent="0.25">
      <c r="A281" s="59" t="s">
        <v>44</v>
      </c>
      <c r="B281" s="60">
        <v>43441177</v>
      </c>
      <c r="C281" s="83">
        <v>45.594999999999999</v>
      </c>
      <c r="D281" s="83">
        <v>52.506</v>
      </c>
      <c r="E281" s="131"/>
      <c r="F281" s="40"/>
      <c r="G281" s="40"/>
      <c r="H281" s="40"/>
      <c r="I281" s="40"/>
      <c r="J281" s="40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x14ac:dyDescent="0.25">
      <c r="A282" s="59" t="s">
        <v>45</v>
      </c>
      <c r="B282" s="60">
        <v>41444210</v>
      </c>
      <c r="C282" s="83">
        <v>85.474000000000004</v>
      </c>
      <c r="D282" s="83">
        <v>90.144000000000005</v>
      </c>
      <c r="E282" s="131"/>
      <c r="F282" s="40"/>
      <c r="G282" s="40"/>
      <c r="H282" s="40"/>
      <c r="I282" s="40"/>
      <c r="J282" s="40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x14ac:dyDescent="0.25">
      <c r="A283" s="59" t="s">
        <v>46</v>
      </c>
      <c r="B283" s="60">
        <v>43441483</v>
      </c>
      <c r="C283" s="83">
        <v>112.14700000000001</v>
      </c>
      <c r="D283" s="83">
        <v>116.721</v>
      </c>
      <c r="E283" s="131"/>
      <c r="F283" s="40"/>
      <c r="G283" s="40"/>
      <c r="H283" s="40"/>
      <c r="I283" s="40"/>
      <c r="J283" s="40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x14ac:dyDescent="0.25">
      <c r="A284" s="59" t="s">
        <v>47</v>
      </c>
      <c r="B284" s="60">
        <v>43441482</v>
      </c>
      <c r="C284" s="83">
        <v>94.224000000000004</v>
      </c>
      <c r="D284" s="83">
        <v>94.224000000000004</v>
      </c>
      <c r="E284" s="131"/>
      <c r="F284" s="40"/>
      <c r="G284" s="40"/>
      <c r="H284" s="40"/>
      <c r="I284" s="40"/>
      <c r="J284" s="40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x14ac:dyDescent="0.25">
      <c r="A285" s="59" t="s">
        <v>48</v>
      </c>
      <c r="B285" s="60">
        <v>20242453</v>
      </c>
      <c r="C285" s="83">
        <v>68.456000000000003</v>
      </c>
      <c r="D285" s="83">
        <v>73.543999999999997</v>
      </c>
      <c r="E285" s="131"/>
      <c r="F285" s="40"/>
      <c r="G285" s="40"/>
      <c r="H285" s="40"/>
      <c r="I285" s="40"/>
      <c r="J285" s="40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x14ac:dyDescent="0.25">
      <c r="A286" s="59" t="s">
        <v>49</v>
      </c>
      <c r="B286" s="60">
        <v>20242426</v>
      </c>
      <c r="C286" s="83">
        <v>37.225000000000001</v>
      </c>
      <c r="D286" s="83">
        <v>41.924999999999997</v>
      </c>
      <c r="E286" s="131"/>
      <c r="F286" s="40"/>
      <c r="G286" s="40"/>
      <c r="H286" s="40"/>
      <c r="I286" s="40"/>
      <c r="J286" s="40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x14ac:dyDescent="0.25">
      <c r="A287" s="59" t="s">
        <v>50</v>
      </c>
      <c r="B287" s="60">
        <v>20242457</v>
      </c>
      <c r="C287" s="83">
        <v>50.857999999999997</v>
      </c>
      <c r="D287" s="83">
        <v>54.776000000000003</v>
      </c>
      <c r="E287" s="131"/>
      <c r="F287" s="40"/>
      <c r="G287" s="40"/>
      <c r="H287" s="40"/>
      <c r="I287" s="40"/>
      <c r="J287" s="40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x14ac:dyDescent="0.25">
      <c r="A288" s="59" t="s">
        <v>51</v>
      </c>
      <c r="B288" s="60">
        <v>20242455</v>
      </c>
      <c r="C288" s="83">
        <v>36.002000000000002</v>
      </c>
      <c r="D288" s="83">
        <v>39.049999999999997</v>
      </c>
      <c r="E288" s="131"/>
      <c r="F288" s="40"/>
      <c r="G288" s="40"/>
      <c r="H288" s="40"/>
      <c r="I288" s="40"/>
      <c r="J288" s="40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x14ac:dyDescent="0.25">
      <c r="A289" s="59" t="s">
        <v>52</v>
      </c>
      <c r="B289" s="60">
        <v>20442453</v>
      </c>
      <c r="C289" s="83">
        <v>46.347000000000001</v>
      </c>
      <c r="D289" s="83">
        <v>50.283999999999999</v>
      </c>
      <c r="E289" s="131"/>
      <c r="F289" s="40"/>
      <c r="G289" s="40"/>
      <c r="H289" s="40"/>
      <c r="I289" s="40"/>
      <c r="J289" s="40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x14ac:dyDescent="0.25">
      <c r="A290" s="59" t="s">
        <v>53</v>
      </c>
      <c r="B290" s="60">
        <v>20242456</v>
      </c>
      <c r="C290" s="83">
        <v>40.39</v>
      </c>
      <c r="D290" s="83">
        <v>40.39</v>
      </c>
      <c r="E290" s="131"/>
      <c r="F290" s="40"/>
      <c r="G290" s="40"/>
      <c r="H290" s="40"/>
      <c r="I290" s="40"/>
      <c r="J290" s="4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x14ac:dyDescent="0.25">
      <c r="A291" s="59" t="s">
        <v>54</v>
      </c>
      <c r="B291" s="60">
        <v>20242415</v>
      </c>
      <c r="C291" s="83">
        <v>80.325000000000003</v>
      </c>
      <c r="D291" s="83">
        <v>84.951999999999998</v>
      </c>
      <c r="E291" s="131"/>
      <c r="F291" s="40"/>
      <c r="G291" s="40"/>
      <c r="H291" s="40"/>
      <c r="I291" s="40"/>
      <c r="J291" s="40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x14ac:dyDescent="0.25">
      <c r="A292" s="59" t="s">
        <v>55</v>
      </c>
      <c r="B292" s="60">
        <v>20242418</v>
      </c>
      <c r="C292" s="83">
        <v>75.983999999999995</v>
      </c>
      <c r="D292" s="83">
        <v>83.518000000000001</v>
      </c>
      <c r="E292" s="131"/>
      <c r="F292" s="40"/>
      <c r="G292" s="40"/>
      <c r="H292" s="40"/>
      <c r="I292" s="40"/>
      <c r="J292" s="40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x14ac:dyDescent="0.25">
      <c r="B293" s="41"/>
      <c r="C293" s="87">
        <f>SUM(C278:C292)</f>
        <v>852.35399999999993</v>
      </c>
      <c r="D293" s="87">
        <f>SUM(D278:D292)</f>
        <v>907.62299999999993</v>
      </c>
      <c r="E293" s="40"/>
      <c r="F293" s="40"/>
      <c r="G293" s="40"/>
      <c r="H293" s="40"/>
      <c r="I293" s="40"/>
      <c r="J293" s="40"/>
      <c r="M293" s="40"/>
      <c r="P293"/>
      <c r="Q293"/>
      <c r="R293"/>
      <c r="S293"/>
      <c r="T293"/>
      <c r="U293"/>
      <c r="V293"/>
      <c r="W293"/>
    </row>
    <row r="294" spans="1:23" x14ac:dyDescent="0.25">
      <c r="A294" s="56"/>
      <c r="B294" s="56"/>
      <c r="C294" s="56"/>
      <c r="D294" s="56"/>
      <c r="S294"/>
      <c r="T294"/>
      <c r="U294"/>
      <c r="V294"/>
    </row>
    <row r="295" spans="1:23" x14ac:dyDescent="0.25">
      <c r="A295" s="57" t="s">
        <v>15</v>
      </c>
      <c r="D295" s="56"/>
      <c r="S295"/>
      <c r="T295"/>
      <c r="U295"/>
      <c r="V295"/>
    </row>
    <row r="296" spans="1:23" x14ac:dyDescent="0.25">
      <c r="A296" s="56"/>
      <c r="D296" s="56"/>
      <c r="S296"/>
      <c r="T296"/>
      <c r="U296"/>
      <c r="V296"/>
    </row>
    <row r="297" spans="1:23" x14ac:dyDescent="0.25">
      <c r="S297"/>
      <c r="T297"/>
      <c r="U297"/>
    </row>
  </sheetData>
  <mergeCells count="35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8:D19"/>
    <mergeCell ref="E18:G18"/>
    <mergeCell ref="E19:G19"/>
    <mergeCell ref="E20:G20"/>
    <mergeCell ref="H20:H21"/>
    <mergeCell ref="E21:G21"/>
    <mergeCell ref="E22:G22"/>
    <mergeCell ref="E23:G23"/>
    <mergeCell ref="A273:B273"/>
    <mergeCell ref="A276:A277"/>
    <mergeCell ref="B276:B277"/>
  </mergeCells>
  <pageMargins left="0.78740157480314965" right="0" top="0" bottom="0" header="0.31496062992125984" footer="0.31496062992125984"/>
  <pageSetup paperSize="9" scale="1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97"/>
  <sheetViews>
    <sheetView zoomScaleNormal="100" workbookViewId="0">
      <selection activeCell="H2" sqref="H1:H1048576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5" width="10.5703125" customWidth="1"/>
    <col min="6" max="6" width="9.140625" customWidth="1"/>
    <col min="7" max="7" width="9.42578125" style="53" customWidth="1"/>
    <col min="8" max="8" width="11.28515625" style="171" customWidth="1"/>
    <col min="9" max="9" width="9.42578125" style="52" customWidth="1"/>
    <col min="10" max="10" width="2.140625" customWidth="1"/>
    <col min="11" max="11" width="26" style="40" customWidth="1"/>
    <col min="12" max="12" width="8.7109375" style="40" customWidth="1"/>
    <col min="13" max="13" width="10.7109375" style="50" bestFit="1" customWidth="1"/>
    <col min="14" max="14" width="9.5703125" style="40" bestFit="1" customWidth="1"/>
    <col min="15" max="15" width="9.140625" style="40"/>
    <col min="16" max="16" width="17.42578125" style="40" customWidth="1"/>
    <col min="17" max="17" width="9.85546875" style="40" bestFit="1" customWidth="1"/>
    <col min="18" max="18" width="9.85546875" style="40" customWidth="1"/>
    <col min="19" max="19" width="9.140625" style="40"/>
    <col min="20" max="20" width="11.42578125" style="40" bestFit="1" customWidth="1"/>
    <col min="21" max="21" width="9.140625" style="40"/>
    <col min="22" max="22" width="9.7109375" style="40" customWidth="1"/>
    <col min="23" max="23" width="9.140625" style="40"/>
  </cols>
  <sheetData>
    <row r="1" spans="1:23" s="1" customFormat="1" ht="20.25" x14ac:dyDescent="0.3">
      <c r="A1" s="173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03"/>
      <c r="B2" s="103"/>
      <c r="C2" s="103"/>
      <c r="D2" s="103"/>
      <c r="E2" s="103"/>
      <c r="F2" s="103"/>
      <c r="G2" s="103"/>
      <c r="H2" s="165"/>
      <c r="I2" s="63"/>
      <c r="J2" s="103"/>
      <c r="K2" s="90"/>
      <c r="L2" s="90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74" t="s">
        <v>16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74" t="s">
        <v>67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04"/>
      <c r="B5" s="104"/>
      <c r="C5" s="104"/>
      <c r="D5" s="104"/>
      <c r="E5" s="104"/>
      <c r="F5" s="104"/>
      <c r="G5" s="104"/>
      <c r="H5" s="91"/>
      <c r="I5" s="104"/>
      <c r="J5" s="104"/>
      <c r="K5" s="91"/>
      <c r="L5" s="91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75" t="s">
        <v>9</v>
      </c>
      <c r="B6" s="176"/>
      <c r="C6" s="176"/>
      <c r="D6" s="176"/>
      <c r="E6" s="176"/>
      <c r="F6" s="176"/>
      <c r="G6" s="176"/>
      <c r="H6" s="177"/>
      <c r="I6" s="64"/>
      <c r="J6" s="65" t="s">
        <v>11</v>
      </c>
      <c r="K6" s="178" t="s">
        <v>12</v>
      </c>
      <c r="L6" s="179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184" t="s">
        <v>4</v>
      </c>
      <c r="B7" s="184"/>
      <c r="C7" s="184"/>
      <c r="D7" s="184"/>
      <c r="E7" s="184" t="s">
        <v>5</v>
      </c>
      <c r="F7" s="184"/>
      <c r="G7" s="184"/>
      <c r="H7" s="166" t="s">
        <v>68</v>
      </c>
      <c r="I7" s="67"/>
      <c r="J7" s="65"/>
      <c r="K7" s="180"/>
      <c r="L7" s="181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85" t="s">
        <v>32</v>
      </c>
      <c r="B8" s="186"/>
      <c r="C8" s="186"/>
      <c r="D8" s="186"/>
      <c r="E8" s="187" t="s">
        <v>17</v>
      </c>
      <c r="F8" s="187"/>
      <c r="G8" s="187"/>
      <c r="H8" s="154">
        <v>87.759</v>
      </c>
      <c r="J8" s="65"/>
      <c r="K8" s="180"/>
      <c r="L8" s="181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8" t="s">
        <v>6</v>
      </c>
      <c r="B9" s="189"/>
      <c r="C9" s="189"/>
      <c r="D9" s="190"/>
      <c r="E9" s="194" t="s">
        <v>18</v>
      </c>
      <c r="F9" s="194"/>
      <c r="G9" s="194"/>
      <c r="H9" s="10">
        <f>SUM(G26:G99)</f>
        <v>79.399459285714343</v>
      </c>
      <c r="I9" s="137"/>
      <c r="J9" s="65"/>
      <c r="K9" s="180"/>
      <c r="L9" s="181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91"/>
      <c r="B10" s="192"/>
      <c r="C10" s="192"/>
      <c r="D10" s="193"/>
      <c r="E10" s="195" t="s">
        <v>21</v>
      </c>
      <c r="F10" s="195"/>
      <c r="G10" s="195"/>
      <c r="H10" s="11">
        <f>H8-H9</f>
        <v>8.3595407142856573</v>
      </c>
      <c r="I10" s="137"/>
      <c r="J10" s="65"/>
      <c r="K10" s="182"/>
      <c r="L10" s="183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85" t="s">
        <v>33</v>
      </c>
      <c r="B11" s="186"/>
      <c r="C11" s="186"/>
      <c r="D11" s="186"/>
      <c r="E11" s="187" t="s">
        <v>19</v>
      </c>
      <c r="F11" s="187"/>
      <c r="G11" s="187"/>
      <c r="H11" s="154">
        <v>70.135000000000005</v>
      </c>
      <c r="I11" s="68"/>
      <c r="J11" s="65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8" t="s">
        <v>6</v>
      </c>
      <c r="B12" s="189"/>
      <c r="C12" s="189"/>
      <c r="D12" s="190"/>
      <c r="E12" s="194" t="s">
        <v>20</v>
      </c>
      <c r="F12" s="194"/>
      <c r="G12" s="194"/>
      <c r="H12" s="10">
        <f>SUM(G100:G155)</f>
        <v>43.466083542857163</v>
      </c>
      <c r="I12" s="137"/>
      <c r="J12" s="65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91"/>
      <c r="B13" s="192"/>
      <c r="C13" s="192"/>
      <c r="D13" s="193"/>
      <c r="E13" s="195" t="s">
        <v>22</v>
      </c>
      <c r="F13" s="195"/>
      <c r="G13" s="195"/>
      <c r="H13" s="11">
        <f>H11-H12</f>
        <v>26.668916457142842</v>
      </c>
      <c r="I13" s="137"/>
      <c r="J13" s="65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85" t="s">
        <v>34</v>
      </c>
      <c r="B14" s="186"/>
      <c r="C14" s="186"/>
      <c r="D14" s="186"/>
      <c r="E14" s="187" t="s">
        <v>23</v>
      </c>
      <c r="F14" s="187"/>
      <c r="G14" s="187"/>
      <c r="H14" s="154">
        <v>53.561999999999998</v>
      </c>
      <c r="I14" s="68"/>
      <c r="J14" s="65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8" t="s">
        <v>6</v>
      </c>
      <c r="B15" s="189"/>
      <c r="C15" s="189"/>
      <c r="D15" s="190"/>
      <c r="E15" s="194" t="s">
        <v>24</v>
      </c>
      <c r="F15" s="194"/>
      <c r="G15" s="194"/>
      <c r="H15" s="10">
        <f>SUM(G156:G207)</f>
        <v>37.481875542857146</v>
      </c>
      <c r="I15" s="137"/>
      <c r="J15" s="65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91"/>
      <c r="B16" s="192"/>
      <c r="C16" s="192"/>
      <c r="D16" s="193"/>
      <c r="E16" s="195" t="s">
        <v>25</v>
      </c>
      <c r="F16" s="195"/>
      <c r="G16" s="195"/>
      <c r="H16" s="11">
        <f>H14-H15</f>
        <v>16.080124457142851</v>
      </c>
      <c r="I16" s="137"/>
      <c r="J16" s="65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85" t="s">
        <v>35</v>
      </c>
      <c r="B17" s="186"/>
      <c r="C17" s="186"/>
      <c r="D17" s="186"/>
      <c r="E17" s="187" t="s">
        <v>26</v>
      </c>
      <c r="F17" s="187"/>
      <c r="G17" s="187"/>
      <c r="H17" s="154">
        <v>57.488</v>
      </c>
      <c r="I17" s="68"/>
      <c r="J17" s="65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8" t="s">
        <v>6</v>
      </c>
      <c r="B18" s="189"/>
      <c r="C18" s="189"/>
      <c r="D18" s="190"/>
      <c r="E18" s="194" t="s">
        <v>27</v>
      </c>
      <c r="F18" s="194"/>
      <c r="G18" s="194"/>
      <c r="H18" s="10">
        <f>SUM(G208:G272)</f>
        <v>44.569268357142867</v>
      </c>
      <c r="I18" s="137"/>
      <c r="J18" s="65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91"/>
      <c r="B19" s="192"/>
      <c r="C19" s="192"/>
      <c r="D19" s="193"/>
      <c r="E19" s="195" t="s">
        <v>28</v>
      </c>
      <c r="F19" s="195"/>
      <c r="G19" s="195"/>
      <c r="H19" s="11">
        <f>H17-H18</f>
        <v>12.918731642857132</v>
      </c>
      <c r="I19" s="137"/>
      <c r="J19" s="65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69"/>
      <c r="B20" s="69"/>
      <c r="C20" s="69"/>
      <c r="D20" s="69"/>
      <c r="E20" s="196" t="s">
        <v>29</v>
      </c>
      <c r="F20" s="197"/>
      <c r="G20" s="187"/>
      <c r="H20" s="198">
        <f>H8+H11+H14+H17</f>
        <v>268.94400000000002</v>
      </c>
      <c r="I20" s="68"/>
      <c r="J20" s="65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69"/>
      <c r="B21" s="69"/>
      <c r="C21" s="69"/>
      <c r="D21" s="69"/>
      <c r="E21" s="200" t="s">
        <v>30</v>
      </c>
      <c r="F21" s="201"/>
      <c r="G21" s="202"/>
      <c r="H21" s="199"/>
      <c r="I21" s="68"/>
      <c r="J21" s="65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69"/>
      <c r="B22" s="69"/>
      <c r="C22" s="69"/>
      <c r="D22" s="69"/>
      <c r="E22" s="203" t="s">
        <v>31</v>
      </c>
      <c r="F22" s="202"/>
      <c r="G22" s="204"/>
      <c r="H22" s="167">
        <f>H9+H12+H15+H18</f>
        <v>204.91668672857153</v>
      </c>
      <c r="I22" s="68"/>
      <c r="J22" s="65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69"/>
      <c r="B23" s="69"/>
      <c r="C23" s="69"/>
      <c r="D23" s="69"/>
      <c r="E23" s="205" t="s">
        <v>10</v>
      </c>
      <c r="F23" s="206"/>
      <c r="G23" s="207"/>
      <c r="H23" s="168">
        <f>H10+H13+H16+H19</f>
        <v>64.027313271428483</v>
      </c>
      <c r="I23" s="68"/>
      <c r="J23" s="65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169"/>
      <c r="I24" s="72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73" t="s">
        <v>0</v>
      </c>
      <c r="B25" s="74" t="s">
        <v>1</v>
      </c>
      <c r="C25" s="73" t="s">
        <v>2</v>
      </c>
      <c r="D25" s="75" t="s">
        <v>65</v>
      </c>
      <c r="E25" s="75" t="s">
        <v>69</v>
      </c>
      <c r="F25" s="76" t="s">
        <v>37</v>
      </c>
      <c r="G25" s="76" t="s">
        <v>13</v>
      </c>
      <c r="H25" s="170" t="s">
        <v>7</v>
      </c>
      <c r="I25" s="78" t="s">
        <v>14</v>
      </c>
      <c r="J25" s="79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105">
        <v>1</v>
      </c>
      <c r="B26" s="16">
        <v>43441363</v>
      </c>
      <c r="C26" s="106">
        <v>112.5</v>
      </c>
      <c r="D26" s="8">
        <v>34.472999999999999</v>
      </c>
      <c r="E26" s="8">
        <v>36.536000000000001</v>
      </c>
      <c r="F26" s="8">
        <f t="shared" ref="F26:F89" si="0">E26-D26</f>
        <v>2.0630000000000024</v>
      </c>
      <c r="G26" s="107">
        <f>F26*0.8598</f>
        <v>1.7737674000000021</v>
      </c>
      <c r="H26" s="34">
        <f>C26/5339.7*$H$10</f>
        <v>0.17612381413883488</v>
      </c>
      <c r="I26" s="107">
        <f>G26+H26</f>
        <v>1.9498912141388369</v>
      </c>
      <c r="K26" s="25"/>
      <c r="M26" s="24"/>
      <c r="N26" s="5"/>
      <c r="O26" s="25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106">
        <v>58.7</v>
      </c>
      <c r="D27" s="8">
        <v>22.292999999999999</v>
      </c>
      <c r="E27" s="8">
        <v>23.949000000000002</v>
      </c>
      <c r="F27" s="8">
        <f t="shared" si="0"/>
        <v>1.6560000000000024</v>
      </c>
      <c r="G27" s="107">
        <f t="shared" ref="G27:G90" si="1">F27*0.8598</f>
        <v>1.4238288000000021</v>
      </c>
      <c r="H27" s="34">
        <f t="shared" ref="H27:H90" si="2">C27/5339.7*$H$10</f>
        <v>9.1897492355107607E-2</v>
      </c>
      <c r="I27" s="107">
        <f t="shared" ref="I27:I90" si="3">G27+H27</f>
        <v>1.5157262923551098</v>
      </c>
      <c r="K27" s="25"/>
      <c r="M27" s="82"/>
      <c r="N27" s="25"/>
      <c r="O27" s="14"/>
      <c r="X27" s="21"/>
      <c r="Y27" s="21"/>
    </row>
    <row r="28" spans="1:25" s="1" customFormat="1" x14ac:dyDescent="0.25">
      <c r="A28" s="105">
        <v>3</v>
      </c>
      <c r="B28" s="16">
        <v>43242247</v>
      </c>
      <c r="C28" s="106">
        <v>50.5</v>
      </c>
      <c r="D28" s="8">
        <v>13.988</v>
      </c>
      <c r="E28" s="8">
        <v>14.603999999999999</v>
      </c>
      <c r="F28" s="8">
        <f t="shared" si="0"/>
        <v>0.61599999999999966</v>
      </c>
      <c r="G28" s="107">
        <f t="shared" si="1"/>
        <v>0.52963679999999969</v>
      </c>
      <c r="H28" s="34">
        <f t="shared" si="2"/>
        <v>7.9060023235654767E-2</v>
      </c>
      <c r="I28" s="107">
        <f t="shared" si="3"/>
        <v>0.60869682323565444</v>
      </c>
      <c r="K28" s="37"/>
      <c r="M28" s="7"/>
      <c r="N28" s="7"/>
      <c r="O28" s="5"/>
      <c r="P28" s="5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105">
        <v>4</v>
      </c>
      <c r="B29" s="16">
        <v>43441362</v>
      </c>
      <c r="C29" s="106">
        <v>51.8</v>
      </c>
      <c r="D29" s="8">
        <v>16.957000000000001</v>
      </c>
      <c r="E29" s="8">
        <v>18.285</v>
      </c>
      <c r="F29" s="8">
        <f t="shared" si="0"/>
        <v>1.3279999999999994</v>
      </c>
      <c r="G29" s="107">
        <f t="shared" si="1"/>
        <v>1.1418143999999995</v>
      </c>
      <c r="H29" s="34">
        <f t="shared" si="2"/>
        <v>8.1095231754592406E-2</v>
      </c>
      <c r="I29" s="107">
        <f t="shared" si="3"/>
        <v>1.2229096317545918</v>
      </c>
      <c r="K29" s="37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106">
        <v>52.9</v>
      </c>
      <c r="D30" s="8">
        <v>12.589</v>
      </c>
      <c r="E30" s="8">
        <v>13.295</v>
      </c>
      <c r="F30" s="8">
        <f t="shared" si="0"/>
        <v>0.70599999999999952</v>
      </c>
      <c r="G30" s="107">
        <f t="shared" si="1"/>
        <v>0.60701879999999964</v>
      </c>
      <c r="H30" s="34">
        <f t="shared" si="2"/>
        <v>8.2817331270616565E-2</v>
      </c>
      <c r="I30" s="107">
        <f t="shared" si="3"/>
        <v>0.68983613127061616</v>
      </c>
      <c r="K30" s="25"/>
      <c r="L30" s="7"/>
      <c r="M30" s="7"/>
      <c r="N30" s="7"/>
      <c r="X30" s="21"/>
      <c r="Y30" s="21"/>
    </row>
    <row r="31" spans="1:25" s="1" customFormat="1" x14ac:dyDescent="0.25">
      <c r="A31" s="105">
        <v>6</v>
      </c>
      <c r="B31" s="16">
        <v>43242242</v>
      </c>
      <c r="C31" s="106">
        <v>99.6</v>
      </c>
      <c r="D31" s="132">
        <v>26.568000000000001</v>
      </c>
      <c r="E31" s="132">
        <v>27.736999999999998</v>
      </c>
      <c r="F31" s="8">
        <f t="shared" si="0"/>
        <v>1.1689999999999969</v>
      </c>
      <c r="G31" s="107">
        <f t="shared" si="1"/>
        <v>1.0051061999999973</v>
      </c>
      <c r="H31" s="34">
        <f t="shared" si="2"/>
        <v>0.15592828345091511</v>
      </c>
      <c r="I31" s="107">
        <f t="shared" si="3"/>
        <v>1.1610344834509123</v>
      </c>
      <c r="K31" s="25"/>
      <c r="L31" s="7"/>
      <c r="M31" s="14"/>
      <c r="N31" s="7"/>
      <c r="O31" s="21"/>
      <c r="P31" s="21"/>
    </row>
    <row r="32" spans="1:25" s="1" customFormat="1" x14ac:dyDescent="0.25">
      <c r="A32" s="105">
        <v>7</v>
      </c>
      <c r="B32" s="16">
        <v>43441364</v>
      </c>
      <c r="C32" s="106">
        <v>112.6</v>
      </c>
      <c r="D32" s="8">
        <v>32.154000000000003</v>
      </c>
      <c r="E32" s="8">
        <v>34.409999999999997</v>
      </c>
      <c r="F32" s="8">
        <f t="shared" si="0"/>
        <v>2.2559999999999931</v>
      </c>
      <c r="G32" s="107">
        <f t="shared" si="1"/>
        <v>1.939708799999994</v>
      </c>
      <c r="H32" s="34">
        <f t="shared" si="2"/>
        <v>0.17628036864029159</v>
      </c>
      <c r="I32" s="107">
        <f t="shared" si="3"/>
        <v>2.1159891686402856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106">
        <v>62.5</v>
      </c>
      <c r="D33" s="8">
        <v>12.711</v>
      </c>
      <c r="E33" s="8">
        <v>12.986000000000001</v>
      </c>
      <c r="F33" s="8">
        <f t="shared" si="0"/>
        <v>0.27500000000000036</v>
      </c>
      <c r="G33" s="107">
        <f t="shared" si="1"/>
        <v>0.23644500000000032</v>
      </c>
      <c r="H33" s="34">
        <f t="shared" si="2"/>
        <v>9.7846563410463813E-2</v>
      </c>
      <c r="I33" s="107">
        <f t="shared" si="3"/>
        <v>0.33429156341046412</v>
      </c>
      <c r="K33" s="25"/>
      <c r="L33" s="7"/>
      <c r="M33" s="14"/>
      <c r="N33" s="15"/>
      <c r="O33" s="21"/>
      <c r="P33" s="21"/>
    </row>
    <row r="34" spans="1:16" s="1" customFormat="1" x14ac:dyDescent="0.25">
      <c r="A34" s="105">
        <v>9</v>
      </c>
      <c r="B34" s="16">
        <v>43441366</v>
      </c>
      <c r="C34" s="106">
        <v>50.5</v>
      </c>
      <c r="D34" s="8">
        <v>18.34</v>
      </c>
      <c r="E34" s="8">
        <v>19.513999999999999</v>
      </c>
      <c r="F34" s="8">
        <f t="shared" si="0"/>
        <v>1.1739999999999995</v>
      </c>
      <c r="G34" s="107">
        <f t="shared" si="1"/>
        <v>1.0094051999999996</v>
      </c>
      <c r="H34" s="34">
        <f t="shared" si="2"/>
        <v>7.9060023235654767E-2</v>
      </c>
      <c r="I34" s="107">
        <f t="shared" si="3"/>
        <v>1.0884652232356544</v>
      </c>
      <c r="K34" s="25"/>
      <c r="L34" s="7"/>
      <c r="M34" s="7"/>
      <c r="N34" s="7"/>
      <c r="O34" s="21"/>
      <c r="P34" s="21"/>
    </row>
    <row r="35" spans="1:16" s="1" customFormat="1" x14ac:dyDescent="0.25">
      <c r="A35" s="105">
        <v>10</v>
      </c>
      <c r="B35" s="16">
        <v>43441367</v>
      </c>
      <c r="C35" s="106">
        <v>52.3</v>
      </c>
      <c r="D35" s="8">
        <v>7.1619999999999999</v>
      </c>
      <c r="E35" s="8">
        <v>7.6829999999999998</v>
      </c>
      <c r="F35" s="8">
        <f t="shared" si="0"/>
        <v>0.52099999999999991</v>
      </c>
      <c r="G35" s="107">
        <f t="shared" si="1"/>
        <v>0.4479557999999999</v>
      </c>
      <c r="H35" s="34">
        <f t="shared" si="2"/>
        <v>8.1878004261876108E-2</v>
      </c>
      <c r="I35" s="107">
        <f t="shared" si="3"/>
        <v>0.52983380426187598</v>
      </c>
      <c r="K35" s="25"/>
      <c r="L35" s="7"/>
      <c r="M35" s="14"/>
      <c r="N35" s="7"/>
      <c r="O35" s="21"/>
      <c r="P35" s="21"/>
    </row>
    <row r="36" spans="1:16" s="1" customFormat="1" x14ac:dyDescent="0.25">
      <c r="A36" s="105">
        <v>11</v>
      </c>
      <c r="B36" s="16">
        <v>43441360</v>
      </c>
      <c r="C36" s="106">
        <v>53</v>
      </c>
      <c r="D36" s="8">
        <v>8.6579999999999995</v>
      </c>
      <c r="E36" s="8">
        <v>9.1720000000000006</v>
      </c>
      <c r="F36" s="8">
        <f t="shared" si="0"/>
        <v>0.51400000000000112</v>
      </c>
      <c r="G36" s="107">
        <f t="shared" si="1"/>
        <v>0.44193720000000097</v>
      </c>
      <c r="H36" s="34">
        <f t="shared" si="2"/>
        <v>8.2973885772073305E-2</v>
      </c>
      <c r="I36" s="107">
        <f t="shared" si="3"/>
        <v>0.52491108577207424</v>
      </c>
      <c r="K36" s="25"/>
      <c r="L36" s="7"/>
      <c r="M36" s="7"/>
      <c r="N36" s="7"/>
      <c r="O36" s="21"/>
      <c r="P36" s="112"/>
    </row>
    <row r="37" spans="1:16" s="1" customFormat="1" x14ac:dyDescent="0.25">
      <c r="A37" s="105">
        <v>12</v>
      </c>
      <c r="B37" s="16">
        <v>43441365</v>
      </c>
      <c r="C37" s="106">
        <v>100.2</v>
      </c>
      <c r="D37" s="8">
        <v>24.207000000000001</v>
      </c>
      <c r="E37" s="8">
        <v>26.797999999999998</v>
      </c>
      <c r="F37" s="8">
        <f t="shared" si="0"/>
        <v>2.5909999999999975</v>
      </c>
      <c r="G37" s="107">
        <f t="shared" si="1"/>
        <v>2.2277417999999978</v>
      </c>
      <c r="H37" s="34">
        <f t="shared" si="2"/>
        <v>0.15686761045965558</v>
      </c>
      <c r="I37" s="107">
        <f t="shared" si="3"/>
        <v>2.3846094104596531</v>
      </c>
      <c r="K37" s="25"/>
      <c r="L37" s="7"/>
      <c r="M37" s="7"/>
      <c r="N37" s="7"/>
      <c r="O37" s="21"/>
      <c r="P37" s="112"/>
    </row>
    <row r="38" spans="1:16" s="5" customFormat="1" x14ac:dyDescent="0.25">
      <c r="A38" s="4">
        <v>13</v>
      </c>
      <c r="B38" s="17">
        <v>43441377</v>
      </c>
      <c r="C38" s="106">
        <v>112.4</v>
      </c>
      <c r="D38" s="8">
        <v>27.488</v>
      </c>
      <c r="E38" s="8">
        <v>29.829000000000001</v>
      </c>
      <c r="F38" s="8">
        <f t="shared" si="0"/>
        <v>2.3410000000000011</v>
      </c>
      <c r="G38" s="107">
        <f t="shared" si="1"/>
        <v>2.0127918000000009</v>
      </c>
      <c r="H38" s="34">
        <f t="shared" si="2"/>
        <v>0.17596725963737814</v>
      </c>
      <c r="I38" s="107">
        <f t="shared" si="3"/>
        <v>2.1887590596373792</v>
      </c>
      <c r="K38" s="25"/>
      <c r="L38" s="7"/>
      <c r="M38" s="14"/>
      <c r="N38" s="7"/>
      <c r="O38" s="21"/>
      <c r="P38" s="21"/>
    </row>
    <row r="39" spans="1:16" s="1" customFormat="1" x14ac:dyDescent="0.25">
      <c r="A39" s="105">
        <v>14</v>
      </c>
      <c r="B39" s="17">
        <v>43441370</v>
      </c>
      <c r="C39" s="106">
        <v>63.8</v>
      </c>
      <c r="D39" s="8">
        <v>29.78</v>
      </c>
      <c r="E39" s="8">
        <v>32.207999999999998</v>
      </c>
      <c r="F39" s="8">
        <f t="shared" si="0"/>
        <v>2.4279999999999973</v>
      </c>
      <c r="G39" s="107">
        <f t="shared" si="1"/>
        <v>2.0875943999999977</v>
      </c>
      <c r="H39" s="34">
        <f t="shared" si="2"/>
        <v>9.9881771929401453E-2</v>
      </c>
      <c r="I39" s="107">
        <f t="shared" si="3"/>
        <v>2.1874761719293994</v>
      </c>
      <c r="K39" s="25"/>
      <c r="L39" s="5"/>
      <c r="M39" s="5"/>
      <c r="N39" s="5"/>
      <c r="O39" s="21"/>
      <c r="P39" s="21"/>
    </row>
    <row r="40" spans="1:16" s="1" customFormat="1" x14ac:dyDescent="0.25">
      <c r="A40" s="105">
        <v>15</v>
      </c>
      <c r="B40" s="16">
        <v>43441369</v>
      </c>
      <c r="C40" s="106">
        <v>50.9</v>
      </c>
      <c r="D40" s="8">
        <v>14.696999999999999</v>
      </c>
      <c r="E40" s="8">
        <v>15.894</v>
      </c>
      <c r="F40" s="8">
        <f t="shared" si="0"/>
        <v>1.197000000000001</v>
      </c>
      <c r="G40" s="107">
        <f t="shared" si="1"/>
        <v>1.0291806000000008</v>
      </c>
      <c r="H40" s="34">
        <f t="shared" si="2"/>
        <v>7.9686241241481728E-2</v>
      </c>
      <c r="I40" s="107">
        <f t="shared" si="3"/>
        <v>1.1088668412414826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106">
        <v>52.4</v>
      </c>
      <c r="D41" s="8">
        <v>17.134</v>
      </c>
      <c r="E41" s="8">
        <v>17.134</v>
      </c>
      <c r="F41" s="8">
        <f t="shared" si="0"/>
        <v>0</v>
      </c>
      <c r="G41" s="107">
        <f t="shared" si="1"/>
        <v>0</v>
      </c>
      <c r="H41" s="34">
        <f t="shared" si="2"/>
        <v>8.2034558763332849E-2</v>
      </c>
      <c r="I41" s="107">
        <f t="shared" si="3"/>
        <v>8.2034558763332849E-2</v>
      </c>
      <c r="K41" s="25"/>
      <c r="M41" s="14"/>
      <c r="O41" s="21"/>
      <c r="P41" s="21"/>
    </row>
    <row r="42" spans="1:16" s="1" customFormat="1" x14ac:dyDescent="0.25">
      <c r="A42" s="105">
        <v>17</v>
      </c>
      <c r="B42" s="16">
        <v>43441376</v>
      </c>
      <c r="C42" s="106">
        <v>53.3</v>
      </c>
      <c r="D42" s="8">
        <v>17.715</v>
      </c>
      <c r="E42" s="8">
        <v>19.559000000000001</v>
      </c>
      <c r="F42" s="8">
        <f t="shared" si="0"/>
        <v>1.8440000000000012</v>
      </c>
      <c r="G42" s="107">
        <f t="shared" si="1"/>
        <v>1.5854712000000011</v>
      </c>
      <c r="H42" s="34">
        <f t="shared" si="2"/>
        <v>8.3443549276443527E-2</v>
      </c>
      <c r="I42" s="107">
        <f t="shared" si="3"/>
        <v>1.6689147492764447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106">
        <v>100.6</v>
      </c>
      <c r="D43" s="8">
        <v>4.6040000000000001</v>
      </c>
      <c r="E43" s="8">
        <v>4.6040000000000001</v>
      </c>
      <c r="F43" s="8">
        <f t="shared" si="0"/>
        <v>0</v>
      </c>
      <c r="G43" s="107">
        <f t="shared" si="1"/>
        <v>0</v>
      </c>
      <c r="H43" s="34">
        <f t="shared" si="2"/>
        <v>0.15749382846548254</v>
      </c>
      <c r="I43" s="107">
        <f t="shared" si="3"/>
        <v>0.15749382846548254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106">
        <v>112.4</v>
      </c>
      <c r="D44" s="8">
        <v>15.515000000000001</v>
      </c>
      <c r="E44" s="8">
        <v>16.103000000000002</v>
      </c>
      <c r="F44" s="8">
        <f t="shared" si="0"/>
        <v>0.58800000000000097</v>
      </c>
      <c r="G44" s="107">
        <f t="shared" si="1"/>
        <v>0.50556240000000086</v>
      </c>
      <c r="H44" s="34">
        <f t="shared" si="2"/>
        <v>0.17596725963737814</v>
      </c>
      <c r="I44" s="107">
        <f t="shared" si="3"/>
        <v>0.68152965963737899</v>
      </c>
      <c r="K44" s="25"/>
      <c r="M44" s="14"/>
      <c r="O44" s="21"/>
      <c r="P44" s="21"/>
    </row>
    <row r="45" spans="1:16" s="1" customFormat="1" x14ac:dyDescent="0.25">
      <c r="A45" s="105">
        <v>20</v>
      </c>
      <c r="B45" s="16">
        <v>43441271</v>
      </c>
      <c r="C45" s="106">
        <v>63</v>
      </c>
      <c r="D45" s="8">
        <v>11.065</v>
      </c>
      <c r="E45" s="8">
        <v>11.651999999999999</v>
      </c>
      <c r="F45" s="8">
        <f t="shared" si="0"/>
        <v>0.58699999999999974</v>
      </c>
      <c r="G45" s="107">
        <f t="shared" si="1"/>
        <v>0.50470259999999978</v>
      </c>
      <c r="H45" s="34">
        <f t="shared" si="2"/>
        <v>9.8629335917747529E-2</v>
      </c>
      <c r="I45" s="107">
        <f t="shared" si="3"/>
        <v>0.60333193591774736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105">
        <v>21</v>
      </c>
      <c r="B46" s="16">
        <v>43441274</v>
      </c>
      <c r="C46" s="106">
        <v>50.5</v>
      </c>
      <c r="D46" s="8">
        <v>11.054</v>
      </c>
      <c r="E46" s="8">
        <v>12.045</v>
      </c>
      <c r="F46" s="8">
        <f t="shared" si="0"/>
        <v>0.99099999999999966</v>
      </c>
      <c r="G46" s="107">
        <f t="shared" si="1"/>
        <v>0.85206179999999976</v>
      </c>
      <c r="H46" s="34">
        <f t="shared" si="2"/>
        <v>7.9060023235654767E-2</v>
      </c>
      <c r="I46" s="107">
        <f t="shared" si="3"/>
        <v>0.93112182323565451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105">
        <v>22</v>
      </c>
      <c r="B47" s="16">
        <v>43441273</v>
      </c>
      <c r="C47" s="106">
        <v>52.4</v>
      </c>
      <c r="D47" s="8">
        <v>13.792999999999999</v>
      </c>
      <c r="E47" s="8">
        <v>15.43</v>
      </c>
      <c r="F47" s="8">
        <f t="shared" si="0"/>
        <v>1.6370000000000005</v>
      </c>
      <c r="G47" s="107">
        <f t="shared" si="1"/>
        <v>1.4074926000000003</v>
      </c>
      <c r="H47" s="34">
        <f t="shared" si="2"/>
        <v>8.2034558763332849E-2</v>
      </c>
      <c r="I47" s="107">
        <f t="shared" si="3"/>
        <v>1.4895271587633332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106">
        <v>53.1</v>
      </c>
      <c r="D48" s="8">
        <v>6.383</v>
      </c>
      <c r="E48" s="8">
        <v>6.6159999999999997</v>
      </c>
      <c r="F48" s="8">
        <f t="shared" si="0"/>
        <v>0.23299999999999965</v>
      </c>
      <c r="G48" s="107">
        <f t="shared" si="1"/>
        <v>0.20033339999999969</v>
      </c>
      <c r="H48" s="34">
        <f t="shared" si="2"/>
        <v>8.3130440273530046E-2</v>
      </c>
      <c r="I48" s="49">
        <f t="shared" si="3"/>
        <v>0.28346384027352972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105">
        <v>24</v>
      </c>
      <c r="B49" s="16">
        <v>43441374</v>
      </c>
      <c r="C49" s="106">
        <v>100.7</v>
      </c>
      <c r="D49" s="8">
        <v>32.939</v>
      </c>
      <c r="E49" s="8">
        <v>35.831000000000003</v>
      </c>
      <c r="F49" s="8">
        <f t="shared" si="0"/>
        <v>2.892000000000003</v>
      </c>
      <c r="G49" s="107">
        <f t="shared" si="1"/>
        <v>2.4865416000000025</v>
      </c>
      <c r="H49" s="34">
        <f t="shared" si="2"/>
        <v>0.15765038296693928</v>
      </c>
      <c r="I49" s="107">
        <f t="shared" si="3"/>
        <v>2.6441919829669418</v>
      </c>
      <c r="K49" s="25"/>
      <c r="L49" s="7"/>
      <c r="M49" s="7"/>
      <c r="N49" s="7"/>
      <c r="O49" s="21"/>
      <c r="P49" s="21"/>
    </row>
    <row r="50" spans="1:16" s="1" customFormat="1" x14ac:dyDescent="0.25">
      <c r="A50" s="105">
        <v>25</v>
      </c>
      <c r="B50" s="16">
        <v>43441275</v>
      </c>
      <c r="C50" s="106">
        <v>112.5</v>
      </c>
      <c r="D50" s="8">
        <v>29.204999999999998</v>
      </c>
      <c r="E50" s="8">
        <v>30.489000000000001</v>
      </c>
      <c r="F50" s="8">
        <f t="shared" si="0"/>
        <v>1.2840000000000025</v>
      </c>
      <c r="G50" s="107">
        <f t="shared" si="1"/>
        <v>1.1039832000000021</v>
      </c>
      <c r="H50" s="34">
        <f t="shared" si="2"/>
        <v>0.17612381413883488</v>
      </c>
      <c r="I50" s="107">
        <f t="shared" si="3"/>
        <v>1.2801070141388369</v>
      </c>
      <c r="K50" s="25"/>
      <c r="L50" s="7"/>
      <c r="M50" s="14"/>
      <c r="N50" s="7"/>
      <c r="O50" s="21"/>
      <c r="P50" s="21"/>
    </row>
    <row r="51" spans="1:16" s="1" customFormat="1" x14ac:dyDescent="0.25">
      <c r="A51" s="105">
        <v>26</v>
      </c>
      <c r="B51" s="16">
        <v>43441269</v>
      </c>
      <c r="C51" s="106">
        <v>62.5</v>
      </c>
      <c r="D51" s="8">
        <v>10.657</v>
      </c>
      <c r="E51" s="8">
        <v>11.026</v>
      </c>
      <c r="F51" s="8">
        <f t="shared" si="0"/>
        <v>0.36899999999999977</v>
      </c>
      <c r="G51" s="107">
        <f t="shared" si="1"/>
        <v>0.31726619999999983</v>
      </c>
      <c r="H51" s="34">
        <f t="shared" si="2"/>
        <v>9.7846563410463813E-2</v>
      </c>
      <c r="I51" s="107">
        <f t="shared" si="3"/>
        <v>0.41511276341046366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106">
        <v>51.2</v>
      </c>
      <c r="D52" s="8">
        <v>0.94799999999999995</v>
      </c>
      <c r="E52" s="8">
        <v>0.96099999999999997</v>
      </c>
      <c r="F52" s="8">
        <f t="shared" si="0"/>
        <v>1.3000000000000012E-2</v>
      </c>
      <c r="G52" s="107">
        <f t="shared" si="1"/>
        <v>1.1177400000000009E-2</v>
      </c>
      <c r="H52" s="34">
        <f t="shared" si="2"/>
        <v>8.015590474585195E-2</v>
      </c>
      <c r="I52" s="107">
        <f t="shared" si="3"/>
        <v>9.1333304745851954E-2</v>
      </c>
      <c r="K52" s="25"/>
      <c r="L52" s="7"/>
      <c r="M52" s="7"/>
      <c r="N52" s="7"/>
      <c r="O52" s="21"/>
      <c r="P52" s="21"/>
    </row>
    <row r="53" spans="1:16" s="1" customFormat="1" x14ac:dyDescent="0.25">
      <c r="A53" s="105">
        <v>28</v>
      </c>
      <c r="B53" s="16">
        <v>43441264</v>
      </c>
      <c r="C53" s="106">
        <v>52.5</v>
      </c>
      <c r="D53" s="8">
        <v>7.47</v>
      </c>
      <c r="E53" s="8">
        <v>7.84</v>
      </c>
      <c r="F53" s="8">
        <f t="shared" si="0"/>
        <v>0.37000000000000011</v>
      </c>
      <c r="G53" s="107">
        <f t="shared" si="1"/>
        <v>0.31812600000000008</v>
      </c>
      <c r="H53" s="34">
        <f t="shared" si="2"/>
        <v>8.2191113264789589E-2</v>
      </c>
      <c r="I53" s="107">
        <f t="shared" si="3"/>
        <v>0.40031711326478969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106">
        <v>52.8</v>
      </c>
      <c r="D54" s="8">
        <v>8.5329999999999995</v>
      </c>
      <c r="E54" s="8">
        <v>9.6790000000000003</v>
      </c>
      <c r="F54" s="8">
        <f t="shared" si="0"/>
        <v>1.1460000000000008</v>
      </c>
      <c r="G54" s="107">
        <f t="shared" si="1"/>
        <v>0.98533080000000073</v>
      </c>
      <c r="H54" s="34">
        <f t="shared" si="2"/>
        <v>8.2660776769159824E-2</v>
      </c>
      <c r="I54" s="107">
        <f t="shared" si="3"/>
        <v>1.0679915767691606</v>
      </c>
      <c r="K54" s="25"/>
      <c r="L54" s="7"/>
      <c r="M54" s="7"/>
      <c r="N54" s="7"/>
      <c r="O54" s="21"/>
      <c r="P54" s="21"/>
    </row>
    <row r="55" spans="1:16" s="1" customFormat="1" x14ac:dyDescent="0.25">
      <c r="A55" s="105">
        <v>30</v>
      </c>
      <c r="B55" s="16">
        <v>43441265</v>
      </c>
      <c r="C55" s="106">
        <v>101.4</v>
      </c>
      <c r="D55" s="8">
        <v>24.295999999999999</v>
      </c>
      <c r="E55" s="8">
        <v>25.594000000000001</v>
      </c>
      <c r="F55" s="8">
        <f t="shared" si="0"/>
        <v>1.2980000000000018</v>
      </c>
      <c r="G55" s="107">
        <f t="shared" si="1"/>
        <v>1.1160204000000016</v>
      </c>
      <c r="H55" s="34">
        <f t="shared" si="2"/>
        <v>0.1587462644771365</v>
      </c>
      <c r="I55" s="107">
        <f t="shared" si="3"/>
        <v>1.274766664477138</v>
      </c>
      <c r="K55" s="25"/>
      <c r="L55" s="7"/>
      <c r="M55" s="7"/>
      <c r="N55" s="7"/>
      <c r="O55" s="21"/>
      <c r="P55" s="21"/>
    </row>
    <row r="56" spans="1:16" s="1" customFormat="1" x14ac:dyDescent="0.25">
      <c r="A56" s="105">
        <v>31</v>
      </c>
      <c r="B56" s="16">
        <v>43441277</v>
      </c>
      <c r="C56" s="106">
        <v>112.5</v>
      </c>
      <c r="D56" s="8">
        <v>28.646000000000001</v>
      </c>
      <c r="E56" s="8">
        <v>31.344000000000001</v>
      </c>
      <c r="F56" s="8">
        <f t="shared" si="0"/>
        <v>2.6980000000000004</v>
      </c>
      <c r="G56" s="107">
        <f t="shared" si="1"/>
        <v>2.3197404000000001</v>
      </c>
      <c r="H56" s="34">
        <f t="shared" si="2"/>
        <v>0.17612381413883488</v>
      </c>
      <c r="I56" s="107">
        <f t="shared" si="3"/>
        <v>2.4958642141388352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105">
        <v>32</v>
      </c>
      <c r="B57" s="16">
        <v>43441276</v>
      </c>
      <c r="C57" s="106">
        <v>63.1</v>
      </c>
      <c r="D57" s="8">
        <v>26.445</v>
      </c>
      <c r="E57" s="8">
        <v>28.391999999999999</v>
      </c>
      <c r="F57" s="8">
        <f t="shared" si="0"/>
        <v>1.9469999999999992</v>
      </c>
      <c r="G57" s="107">
        <f t="shared" si="1"/>
        <v>1.6740305999999994</v>
      </c>
      <c r="H57" s="34">
        <f t="shared" si="2"/>
        <v>9.8785890419204256E-2</v>
      </c>
      <c r="I57" s="107">
        <f t="shared" si="3"/>
        <v>1.7728164904192036</v>
      </c>
      <c r="K57" s="25"/>
      <c r="L57" s="7"/>
      <c r="M57" s="7"/>
      <c r="N57" s="7"/>
      <c r="O57" s="21"/>
      <c r="P57" s="21"/>
    </row>
    <row r="58" spans="1:16" s="1" customFormat="1" x14ac:dyDescent="0.25">
      <c r="A58" s="105">
        <v>33</v>
      </c>
      <c r="B58" s="16">
        <v>43441279</v>
      </c>
      <c r="C58" s="106">
        <v>50.9</v>
      </c>
      <c r="D58" s="8">
        <v>17.759</v>
      </c>
      <c r="E58" s="8">
        <v>19.053999999999998</v>
      </c>
      <c r="F58" s="8">
        <f t="shared" si="0"/>
        <v>1.2949999999999982</v>
      </c>
      <c r="G58" s="107">
        <f t="shared" si="1"/>
        <v>1.1134409999999983</v>
      </c>
      <c r="H58" s="34">
        <f t="shared" si="2"/>
        <v>7.9686241241481728E-2</v>
      </c>
      <c r="I58" s="107">
        <f t="shared" si="3"/>
        <v>1.1931272412414802</v>
      </c>
      <c r="K58" s="25"/>
      <c r="L58" s="7"/>
      <c r="M58" s="7"/>
      <c r="N58" s="7"/>
      <c r="O58" s="21"/>
      <c r="P58" s="21"/>
    </row>
    <row r="59" spans="1:16" s="1" customFormat="1" x14ac:dyDescent="0.25">
      <c r="A59" s="105">
        <v>34</v>
      </c>
      <c r="B59" s="16">
        <v>43441281</v>
      </c>
      <c r="C59" s="106">
        <v>52.2</v>
      </c>
      <c r="D59" s="8">
        <v>16.443000000000001</v>
      </c>
      <c r="E59" s="8">
        <v>17.841999999999999</v>
      </c>
      <c r="F59" s="8">
        <f t="shared" si="0"/>
        <v>1.3989999999999974</v>
      </c>
      <c r="G59" s="107">
        <f t="shared" si="1"/>
        <v>1.2028601999999977</v>
      </c>
      <c r="H59" s="34">
        <f t="shared" si="2"/>
        <v>8.1721449760419382E-2</v>
      </c>
      <c r="I59" s="107">
        <f t="shared" si="3"/>
        <v>1.284581649760417</v>
      </c>
      <c r="K59" s="25"/>
      <c r="L59" s="7"/>
      <c r="M59" s="7"/>
      <c r="N59" s="7"/>
      <c r="O59" s="21"/>
      <c r="P59" s="21"/>
    </row>
    <row r="60" spans="1:16" s="1" customFormat="1" x14ac:dyDescent="0.25">
      <c r="A60" s="105">
        <v>35</v>
      </c>
      <c r="B60" s="16">
        <v>43441282</v>
      </c>
      <c r="C60" s="106">
        <v>53</v>
      </c>
      <c r="D60" s="8">
        <v>15.042999999999999</v>
      </c>
      <c r="E60" s="8">
        <v>16.766999999999999</v>
      </c>
      <c r="F60" s="8">
        <f t="shared" si="0"/>
        <v>1.7240000000000002</v>
      </c>
      <c r="G60" s="107">
        <f t="shared" si="1"/>
        <v>1.4822952000000003</v>
      </c>
      <c r="H60" s="34">
        <f t="shared" si="2"/>
        <v>8.2973885772073305E-2</v>
      </c>
      <c r="I60" s="107">
        <f t="shared" si="3"/>
        <v>1.5652690857720735</v>
      </c>
      <c r="K60" s="25"/>
      <c r="L60" s="7"/>
      <c r="M60" s="7"/>
      <c r="N60" s="7"/>
      <c r="O60" s="21"/>
      <c r="P60" s="21"/>
    </row>
    <row r="61" spans="1:16" s="1" customFormat="1" x14ac:dyDescent="0.25">
      <c r="A61" s="105">
        <v>36</v>
      </c>
      <c r="B61" s="16">
        <v>43441280</v>
      </c>
      <c r="C61" s="106">
        <v>103.1</v>
      </c>
      <c r="D61" s="8">
        <v>25.408000000000001</v>
      </c>
      <c r="E61" s="8">
        <v>26.617000000000001</v>
      </c>
      <c r="F61" s="8">
        <f t="shared" si="0"/>
        <v>1.2089999999999996</v>
      </c>
      <c r="G61" s="107">
        <f t="shared" si="1"/>
        <v>1.0394981999999997</v>
      </c>
      <c r="H61" s="34">
        <f t="shared" si="2"/>
        <v>0.16140769100190108</v>
      </c>
      <c r="I61" s="107">
        <f t="shared" si="3"/>
        <v>1.2009058910019008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106">
        <v>112.4</v>
      </c>
      <c r="D62" s="8">
        <v>15.353</v>
      </c>
      <c r="E62" s="8">
        <v>15.625</v>
      </c>
      <c r="F62" s="8">
        <f t="shared" si="0"/>
        <v>0.27200000000000024</v>
      </c>
      <c r="G62" s="107">
        <f t="shared" si="1"/>
        <v>0.2338656000000002</v>
      </c>
      <c r="H62" s="34">
        <f t="shared" si="2"/>
        <v>0.17596725963737814</v>
      </c>
      <c r="I62" s="107">
        <f t="shared" si="3"/>
        <v>0.40983285963737837</v>
      </c>
      <c r="K62" s="25"/>
      <c r="L62" s="7"/>
      <c r="M62" s="7"/>
      <c r="N62" s="7"/>
      <c r="O62" s="21"/>
      <c r="P62" s="21"/>
    </row>
    <row r="63" spans="1:16" s="1" customFormat="1" x14ac:dyDescent="0.25">
      <c r="A63" s="105">
        <v>38</v>
      </c>
      <c r="B63" s="16">
        <v>43441344</v>
      </c>
      <c r="C63" s="106">
        <v>62.8</v>
      </c>
      <c r="D63" s="8">
        <v>8.5449999999999999</v>
      </c>
      <c r="E63" s="8">
        <v>9.32</v>
      </c>
      <c r="F63" s="8">
        <f t="shared" si="0"/>
        <v>0.77500000000000036</v>
      </c>
      <c r="G63" s="107">
        <f t="shared" si="1"/>
        <v>0.6663450000000003</v>
      </c>
      <c r="H63" s="34">
        <f t="shared" si="2"/>
        <v>9.8316226914834035E-2</v>
      </c>
      <c r="I63" s="107">
        <f t="shared" si="3"/>
        <v>0.76466122691483429</v>
      </c>
      <c r="K63" s="25"/>
      <c r="L63" s="7"/>
      <c r="M63" s="7"/>
      <c r="N63" s="7"/>
      <c r="O63" s="21"/>
      <c r="P63" s="21"/>
    </row>
    <row r="64" spans="1:16" s="1" customFormat="1" x14ac:dyDescent="0.25">
      <c r="A64" s="105">
        <v>39</v>
      </c>
      <c r="B64" s="16">
        <v>43441341</v>
      </c>
      <c r="C64" s="106">
        <v>50.5</v>
      </c>
      <c r="D64" s="8">
        <v>1.667</v>
      </c>
      <c r="E64" s="8">
        <v>1.661</v>
      </c>
      <c r="F64" s="8">
        <f t="shared" si="0"/>
        <v>-6.0000000000000053E-3</v>
      </c>
      <c r="G64" s="107">
        <f t="shared" si="1"/>
        <v>-5.158800000000005E-3</v>
      </c>
      <c r="H64" s="34">
        <f t="shared" si="2"/>
        <v>7.9060023235654767E-2</v>
      </c>
      <c r="I64" s="107">
        <f t="shared" si="3"/>
        <v>7.3901223235654762E-2</v>
      </c>
      <c r="K64" s="25"/>
      <c r="L64" s="7"/>
      <c r="M64" s="7"/>
      <c r="N64" s="7"/>
      <c r="O64" s="21"/>
      <c r="P64" s="21"/>
    </row>
    <row r="65" spans="1:16" s="1" customFormat="1" x14ac:dyDescent="0.25">
      <c r="A65" s="105">
        <v>40</v>
      </c>
      <c r="B65" s="16">
        <v>43441347</v>
      </c>
      <c r="C65" s="106">
        <v>52.3</v>
      </c>
      <c r="D65" s="8">
        <v>6.1929999999999996</v>
      </c>
      <c r="E65" s="8">
        <v>6.548</v>
      </c>
      <c r="F65" s="8">
        <f t="shared" si="0"/>
        <v>0.35500000000000043</v>
      </c>
      <c r="G65" s="107">
        <f t="shared" si="1"/>
        <v>0.30522900000000036</v>
      </c>
      <c r="H65" s="34">
        <f t="shared" si="2"/>
        <v>8.1878004261876108E-2</v>
      </c>
      <c r="I65" s="107">
        <f t="shared" si="3"/>
        <v>0.3871070042618765</v>
      </c>
      <c r="K65" s="25"/>
      <c r="L65" s="7"/>
      <c r="M65" s="7"/>
      <c r="N65" s="7"/>
      <c r="O65" s="21"/>
      <c r="P65" s="21"/>
    </row>
    <row r="66" spans="1:16" s="1" customFormat="1" x14ac:dyDescent="0.25">
      <c r="A66" s="105">
        <v>41</v>
      </c>
      <c r="B66" s="16">
        <v>43441283</v>
      </c>
      <c r="C66" s="106">
        <v>53</v>
      </c>
      <c r="D66" s="8">
        <v>5.3479999999999999</v>
      </c>
      <c r="E66" s="8">
        <v>5.9260000000000002</v>
      </c>
      <c r="F66" s="8">
        <f t="shared" si="0"/>
        <v>0.57800000000000029</v>
      </c>
      <c r="G66" s="107">
        <f t="shared" si="1"/>
        <v>0.49696440000000025</v>
      </c>
      <c r="H66" s="34">
        <f t="shared" si="2"/>
        <v>8.2973885772073305E-2</v>
      </c>
      <c r="I66" s="107">
        <f t="shared" si="3"/>
        <v>0.57993828577207351</v>
      </c>
      <c r="K66" s="25"/>
      <c r="L66" s="7"/>
      <c r="M66" s="7"/>
      <c r="N66" s="7"/>
      <c r="O66" s="21"/>
      <c r="P66" s="21"/>
    </row>
    <row r="67" spans="1:16" s="1" customFormat="1" x14ac:dyDescent="0.25">
      <c r="A67" s="105">
        <v>42</v>
      </c>
      <c r="B67" s="16">
        <v>43441284</v>
      </c>
      <c r="C67" s="106">
        <v>100.1</v>
      </c>
      <c r="D67" s="8">
        <v>23.88</v>
      </c>
      <c r="E67" s="8">
        <v>25.670999999999999</v>
      </c>
      <c r="F67" s="8">
        <f t="shared" si="0"/>
        <v>1.7910000000000004</v>
      </c>
      <c r="G67" s="107">
        <f t="shared" si="1"/>
        <v>1.5399018000000004</v>
      </c>
      <c r="H67" s="34">
        <f t="shared" si="2"/>
        <v>0.15671105595819884</v>
      </c>
      <c r="I67" s="107">
        <f t="shared" si="3"/>
        <v>1.6966128559581992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106">
        <v>69.3</v>
      </c>
      <c r="D68" s="8">
        <v>7.0640000000000001</v>
      </c>
      <c r="E68" s="8">
        <v>7.0640000000000001</v>
      </c>
      <c r="F68" s="8">
        <f t="shared" si="0"/>
        <v>0</v>
      </c>
      <c r="G68" s="107">
        <f t="shared" si="1"/>
        <v>0</v>
      </c>
      <c r="H68" s="34">
        <f t="shared" si="2"/>
        <v>0.10849226950952227</v>
      </c>
      <c r="I68" s="107">
        <f t="shared" si="3"/>
        <v>0.10849226950952227</v>
      </c>
      <c r="K68" s="25"/>
      <c r="L68" s="7"/>
      <c r="M68" s="7"/>
      <c r="N68" s="7"/>
      <c r="O68" s="21"/>
      <c r="P68" s="21"/>
    </row>
    <row r="69" spans="1:16" s="1" customFormat="1" x14ac:dyDescent="0.25">
      <c r="A69" s="105">
        <v>44</v>
      </c>
      <c r="B69" s="16">
        <v>43441345</v>
      </c>
      <c r="C69" s="106">
        <v>53.3</v>
      </c>
      <c r="D69" s="8">
        <v>11.116</v>
      </c>
      <c r="E69" s="8">
        <v>11.637</v>
      </c>
      <c r="F69" s="8">
        <f t="shared" si="0"/>
        <v>0.5210000000000008</v>
      </c>
      <c r="G69" s="107">
        <f t="shared" si="1"/>
        <v>0.44795580000000068</v>
      </c>
      <c r="H69" s="34">
        <f t="shared" si="2"/>
        <v>8.3443549276443527E-2</v>
      </c>
      <c r="I69" s="107">
        <f t="shared" si="3"/>
        <v>0.53139934927644417</v>
      </c>
      <c r="K69" s="25"/>
      <c r="L69" s="7"/>
      <c r="M69" s="7"/>
      <c r="N69" s="7"/>
      <c r="O69" s="21"/>
      <c r="P69" s="21"/>
    </row>
    <row r="70" spans="1:16" s="1" customFormat="1" x14ac:dyDescent="0.25">
      <c r="A70" s="105">
        <v>45</v>
      </c>
      <c r="B70" s="16">
        <v>43441348</v>
      </c>
      <c r="C70" s="106">
        <v>52.9</v>
      </c>
      <c r="D70" s="8">
        <v>21.524999999999999</v>
      </c>
      <c r="E70" s="8">
        <v>23.346</v>
      </c>
      <c r="F70" s="8">
        <f t="shared" si="0"/>
        <v>1.8210000000000015</v>
      </c>
      <c r="G70" s="107">
        <f t="shared" si="1"/>
        <v>1.5656958000000014</v>
      </c>
      <c r="H70" s="34">
        <f t="shared" si="2"/>
        <v>8.2817331270616565E-2</v>
      </c>
      <c r="I70" s="107">
        <f t="shared" si="3"/>
        <v>1.648513131270618</v>
      </c>
      <c r="K70" s="25"/>
      <c r="L70" s="7"/>
      <c r="M70" s="7"/>
      <c r="N70" s="7"/>
      <c r="O70" s="21"/>
      <c r="P70" s="21"/>
    </row>
    <row r="71" spans="1:16" s="1" customFormat="1" x14ac:dyDescent="0.25">
      <c r="A71" s="105">
        <v>46</v>
      </c>
      <c r="B71" s="16">
        <v>43441349</v>
      </c>
      <c r="C71" s="106">
        <v>100.9</v>
      </c>
      <c r="D71" s="8">
        <v>18.617999999999999</v>
      </c>
      <c r="E71" s="8">
        <v>19.038</v>
      </c>
      <c r="F71" s="8">
        <f t="shared" si="0"/>
        <v>0.42000000000000171</v>
      </c>
      <c r="G71" s="107">
        <f t="shared" si="1"/>
        <v>0.36111600000000149</v>
      </c>
      <c r="H71" s="34">
        <f t="shared" si="2"/>
        <v>0.15796349196985279</v>
      </c>
      <c r="I71" s="107">
        <f t="shared" si="3"/>
        <v>0.51907949196985426</v>
      </c>
      <c r="K71" s="25"/>
      <c r="L71" s="7"/>
      <c r="M71" s="7"/>
      <c r="N71" s="7"/>
      <c r="O71" s="21"/>
      <c r="P71" s="21"/>
    </row>
    <row r="72" spans="1:16" s="1" customFormat="1" x14ac:dyDescent="0.25">
      <c r="A72" s="4">
        <v>47</v>
      </c>
      <c r="B72" s="16">
        <v>43441351</v>
      </c>
      <c r="C72" s="88">
        <v>85.4</v>
      </c>
      <c r="D72" s="8">
        <v>22.085999999999999</v>
      </c>
      <c r="E72" s="8">
        <v>23.024000000000001</v>
      </c>
      <c r="F72" s="8">
        <f t="shared" si="0"/>
        <v>0.93800000000000239</v>
      </c>
      <c r="G72" s="34">
        <f t="shared" si="1"/>
        <v>0.80649240000000211</v>
      </c>
      <c r="H72" s="34">
        <f t="shared" si="2"/>
        <v>0.13369754424405775</v>
      </c>
      <c r="I72" s="34">
        <f t="shared" si="3"/>
        <v>0.94018994424405988</v>
      </c>
      <c r="K72" s="25"/>
      <c r="L72" s="7"/>
      <c r="M72" s="7"/>
      <c r="N72" s="7"/>
      <c r="O72" s="21"/>
      <c r="P72" s="21"/>
    </row>
    <row r="73" spans="1:16" s="1" customFormat="1" x14ac:dyDescent="0.25">
      <c r="A73" s="109">
        <v>48</v>
      </c>
      <c r="B73" s="16">
        <v>43441356</v>
      </c>
      <c r="C73" s="106">
        <v>53.2</v>
      </c>
      <c r="D73" s="8">
        <v>9.6850000000000005</v>
      </c>
      <c r="E73" s="8">
        <v>10.673</v>
      </c>
      <c r="F73" s="8">
        <f t="shared" si="0"/>
        <v>0.98799999999999955</v>
      </c>
      <c r="G73" s="107">
        <f t="shared" si="1"/>
        <v>0.84948239999999964</v>
      </c>
      <c r="H73" s="34">
        <f t="shared" si="2"/>
        <v>8.32869947749868E-2</v>
      </c>
      <c r="I73" s="107">
        <f t="shared" si="3"/>
        <v>0.93276939477498644</v>
      </c>
      <c r="K73" s="25"/>
      <c r="L73" s="7"/>
      <c r="M73" s="7"/>
      <c r="N73" s="7"/>
      <c r="O73" s="21"/>
      <c r="P73" s="21"/>
    </row>
    <row r="74" spans="1:16" s="1" customFormat="1" x14ac:dyDescent="0.25">
      <c r="A74" s="109">
        <v>49</v>
      </c>
      <c r="B74" s="16">
        <v>43441343</v>
      </c>
      <c r="C74" s="106">
        <v>53.3</v>
      </c>
      <c r="D74" s="8">
        <v>5.5389999999999997</v>
      </c>
      <c r="E74" s="8">
        <v>5.6459999999999999</v>
      </c>
      <c r="F74" s="8">
        <f t="shared" si="0"/>
        <v>0.10700000000000021</v>
      </c>
      <c r="G74" s="107">
        <f t="shared" si="1"/>
        <v>9.199860000000018E-2</v>
      </c>
      <c r="H74" s="34">
        <f t="shared" si="2"/>
        <v>8.3443549276443527E-2</v>
      </c>
      <c r="I74" s="107">
        <f t="shared" si="3"/>
        <v>0.17544214927644369</v>
      </c>
      <c r="J74" s="80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88">
        <v>100.5</v>
      </c>
      <c r="D75" s="8">
        <v>35.712000000000003</v>
      </c>
      <c r="E75" s="8">
        <v>38.844999999999999</v>
      </c>
      <c r="F75" s="8">
        <f t="shared" si="0"/>
        <v>3.1329999999999956</v>
      </c>
      <c r="G75" s="34">
        <f t="shared" si="1"/>
        <v>2.6937533999999963</v>
      </c>
      <c r="H75" s="34">
        <f t="shared" si="2"/>
        <v>0.1573372739640258</v>
      </c>
      <c r="I75" s="34">
        <f t="shared" si="3"/>
        <v>2.851090673964022</v>
      </c>
      <c r="J75" s="133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88">
        <v>84.8</v>
      </c>
      <c r="D76" s="8">
        <v>39.574571428571403</v>
      </c>
      <c r="E76" s="8">
        <v>50.286000000000001</v>
      </c>
      <c r="F76" s="8">
        <f>E76-D76</f>
        <v>10.711428571428598</v>
      </c>
      <c r="G76" s="34">
        <f t="shared" si="1"/>
        <v>9.2096862857143087</v>
      </c>
      <c r="H76" s="34">
        <f t="shared" si="2"/>
        <v>0.13275821723531728</v>
      </c>
      <c r="I76" s="34">
        <f t="shared" si="3"/>
        <v>9.3424445029496255</v>
      </c>
      <c r="J76" s="133"/>
      <c r="K76" s="38"/>
      <c r="M76" s="39"/>
      <c r="N76" s="39"/>
    </row>
    <row r="77" spans="1:16" s="1" customFormat="1" x14ac:dyDescent="0.25">
      <c r="A77" s="109">
        <v>52</v>
      </c>
      <c r="B77" s="16">
        <v>43441355</v>
      </c>
      <c r="C77" s="106">
        <v>52.9</v>
      </c>
      <c r="D77" s="8">
        <v>20.503</v>
      </c>
      <c r="E77" s="8">
        <v>21.824000000000002</v>
      </c>
      <c r="F77" s="8">
        <f t="shared" si="0"/>
        <v>1.3210000000000015</v>
      </c>
      <c r="G77" s="107">
        <f>F77*0.8598</f>
        <v>1.1357958000000012</v>
      </c>
      <c r="H77" s="34">
        <f t="shared" si="2"/>
        <v>8.2817331270616565E-2</v>
      </c>
      <c r="I77" s="107">
        <f t="shared" si="3"/>
        <v>1.2186131312706179</v>
      </c>
      <c r="J77" s="80"/>
      <c r="K77" s="25"/>
      <c r="L77" s="7"/>
      <c r="M77" s="14"/>
      <c r="N77" s="7"/>
      <c r="O77" s="21"/>
      <c r="P77" s="21"/>
    </row>
    <row r="78" spans="1:16" s="1" customFormat="1" x14ac:dyDescent="0.25">
      <c r="A78" s="109">
        <v>53</v>
      </c>
      <c r="B78" s="16">
        <v>43441054</v>
      </c>
      <c r="C78" s="106">
        <v>52.8</v>
      </c>
      <c r="D78" s="8">
        <v>16.154</v>
      </c>
      <c r="E78" s="8">
        <v>16.641999999999999</v>
      </c>
      <c r="F78" s="8">
        <f t="shared" si="0"/>
        <v>0.48799999999999955</v>
      </c>
      <c r="G78" s="107">
        <f t="shared" si="1"/>
        <v>0.41958239999999963</v>
      </c>
      <c r="H78" s="34">
        <f t="shared" si="2"/>
        <v>8.2660776769159824E-2</v>
      </c>
      <c r="I78" s="107">
        <f t="shared" si="3"/>
        <v>0.50224317676915942</v>
      </c>
      <c r="J78" s="80"/>
      <c r="K78" s="25"/>
      <c r="L78" s="7"/>
      <c r="M78" s="14"/>
      <c r="N78" s="7"/>
      <c r="O78" s="21"/>
      <c r="P78" s="21"/>
    </row>
    <row r="79" spans="1:16" s="1" customFormat="1" x14ac:dyDescent="0.25">
      <c r="A79" s="105">
        <v>54</v>
      </c>
      <c r="B79" s="16">
        <v>43441359</v>
      </c>
      <c r="C79" s="114">
        <v>101</v>
      </c>
      <c r="D79" s="8">
        <v>22.428000000000001</v>
      </c>
      <c r="E79" s="8">
        <v>23.108000000000001</v>
      </c>
      <c r="F79" s="8">
        <f t="shared" si="0"/>
        <v>0.67999999999999972</v>
      </c>
      <c r="G79" s="107">
        <f t="shared" si="1"/>
        <v>0.58466399999999974</v>
      </c>
      <c r="H79" s="34">
        <f t="shared" si="2"/>
        <v>0.15812004647130953</v>
      </c>
      <c r="I79" s="107">
        <f t="shared" si="3"/>
        <v>0.74278404647130924</v>
      </c>
      <c r="J79" s="80"/>
      <c r="L79" s="25"/>
      <c r="M79" s="14"/>
      <c r="N79" s="7"/>
      <c r="O79" s="21"/>
      <c r="P79" s="21"/>
    </row>
    <row r="80" spans="1:16" s="1" customFormat="1" x14ac:dyDescent="0.25">
      <c r="A80" s="105">
        <v>55</v>
      </c>
      <c r="B80" s="16">
        <v>43441053</v>
      </c>
      <c r="C80" s="106">
        <v>85.2</v>
      </c>
      <c r="D80" s="8">
        <f>15.838</f>
        <v>15.837999999999999</v>
      </c>
      <c r="E80" s="8">
        <v>21.196000000000002</v>
      </c>
      <c r="F80" s="8">
        <f>E80-D80</f>
        <v>5.3580000000000023</v>
      </c>
      <c r="G80" s="107">
        <f t="shared" si="1"/>
        <v>4.606808400000002</v>
      </c>
      <c r="H80" s="34">
        <f t="shared" si="2"/>
        <v>0.13338443524114427</v>
      </c>
      <c r="I80" s="107">
        <f t="shared" si="3"/>
        <v>4.740192835241146</v>
      </c>
      <c r="J80" s="80"/>
      <c r="L80" s="25"/>
      <c r="M80" s="14"/>
      <c r="N80" s="7"/>
      <c r="O80" s="21"/>
      <c r="P80" s="21"/>
    </row>
    <row r="81" spans="1:16" s="1" customFormat="1" x14ac:dyDescent="0.25">
      <c r="A81" s="109">
        <v>56</v>
      </c>
      <c r="B81" s="16">
        <v>43441050</v>
      </c>
      <c r="C81" s="106">
        <v>52.5</v>
      </c>
      <c r="D81" s="8">
        <v>11.725</v>
      </c>
      <c r="E81" s="8">
        <v>13.093999999999999</v>
      </c>
      <c r="F81" s="8">
        <f t="shared" si="0"/>
        <v>1.3689999999999998</v>
      </c>
      <c r="G81" s="107">
        <f t="shared" si="1"/>
        <v>1.1770661999999998</v>
      </c>
      <c r="H81" s="34">
        <f t="shared" si="2"/>
        <v>8.2191113264789589E-2</v>
      </c>
      <c r="I81" s="107">
        <f t="shared" si="3"/>
        <v>1.2592573132647895</v>
      </c>
      <c r="J81" s="80"/>
      <c r="K81" s="25"/>
      <c r="L81" s="7"/>
      <c r="M81" s="7"/>
      <c r="N81" s="7"/>
      <c r="O81" s="21"/>
      <c r="P81" s="21"/>
    </row>
    <row r="82" spans="1:16" s="1" customFormat="1" x14ac:dyDescent="0.25">
      <c r="A82" s="105">
        <v>57</v>
      </c>
      <c r="B82" s="16">
        <v>43441051</v>
      </c>
      <c r="C82" s="106">
        <v>52.4</v>
      </c>
      <c r="D82" s="8">
        <v>18.379000000000001</v>
      </c>
      <c r="E82" s="8">
        <v>19.446000000000002</v>
      </c>
      <c r="F82" s="8">
        <f t="shared" si="0"/>
        <v>1.0670000000000002</v>
      </c>
      <c r="G82" s="107">
        <f t="shared" si="1"/>
        <v>0.91740660000000018</v>
      </c>
      <c r="H82" s="34">
        <f t="shared" si="2"/>
        <v>8.2034558763332849E-2</v>
      </c>
      <c r="I82" s="107">
        <f t="shared" si="3"/>
        <v>0.99944115876333306</v>
      </c>
      <c r="J82" s="80"/>
      <c r="K82" s="25"/>
      <c r="L82" s="7"/>
      <c r="M82" s="7"/>
      <c r="N82" s="7"/>
      <c r="O82" s="21"/>
      <c r="P82" s="21"/>
    </row>
    <row r="83" spans="1:16" s="1" customFormat="1" x14ac:dyDescent="0.25">
      <c r="A83" s="105">
        <v>58</v>
      </c>
      <c r="B83" s="16">
        <v>43441052</v>
      </c>
      <c r="C83" s="106">
        <v>101.3</v>
      </c>
      <c r="D83" s="8">
        <v>20.542000000000002</v>
      </c>
      <c r="E83" s="8">
        <v>22.306999999999999</v>
      </c>
      <c r="F83" s="8">
        <f t="shared" si="0"/>
        <v>1.764999999999997</v>
      </c>
      <c r="G83" s="107">
        <f t="shared" si="1"/>
        <v>1.5175469999999975</v>
      </c>
      <c r="H83" s="34">
        <f t="shared" si="2"/>
        <v>0.15858970997567975</v>
      </c>
      <c r="I83" s="107">
        <f t="shared" si="3"/>
        <v>1.6761367099756772</v>
      </c>
      <c r="J83" s="80"/>
      <c r="K83" s="25"/>
      <c r="L83" s="7"/>
      <c r="M83" s="7"/>
      <c r="N83" s="7"/>
      <c r="O83" s="21"/>
      <c r="P83" s="21"/>
    </row>
    <row r="84" spans="1:16" s="1" customFormat="1" x14ac:dyDescent="0.25">
      <c r="A84" s="105">
        <v>59</v>
      </c>
      <c r="B84" s="16">
        <v>43441057</v>
      </c>
      <c r="C84" s="106">
        <v>85.3</v>
      </c>
      <c r="D84" s="8">
        <v>7.008</v>
      </c>
      <c r="E84" s="8">
        <v>7.008</v>
      </c>
      <c r="F84" s="8">
        <f t="shared" si="0"/>
        <v>0</v>
      </c>
      <c r="G84" s="107">
        <f t="shared" si="1"/>
        <v>0</v>
      </c>
      <c r="H84" s="34">
        <f t="shared" si="2"/>
        <v>0.13354098974260101</v>
      </c>
      <c r="I84" s="107">
        <f t="shared" si="3"/>
        <v>0.13354098974260101</v>
      </c>
      <c r="J84" s="80"/>
      <c r="K84" s="25"/>
      <c r="L84" s="7"/>
      <c r="M84" s="7"/>
      <c r="N84" s="7"/>
      <c r="O84" s="21"/>
      <c r="P84" s="21"/>
    </row>
    <row r="85" spans="1:16" s="1" customFormat="1" x14ac:dyDescent="0.25">
      <c r="A85" s="105">
        <v>60</v>
      </c>
      <c r="B85" s="16">
        <v>43441058</v>
      </c>
      <c r="C85" s="106">
        <v>52.5</v>
      </c>
      <c r="D85" s="8">
        <v>3.1669999999999998</v>
      </c>
      <c r="E85" s="8">
        <v>3.25</v>
      </c>
      <c r="F85" s="8">
        <f t="shared" si="0"/>
        <v>8.3000000000000185E-2</v>
      </c>
      <c r="G85" s="107">
        <f t="shared" si="1"/>
        <v>7.136340000000016E-2</v>
      </c>
      <c r="H85" s="34">
        <f t="shared" si="2"/>
        <v>8.2191113264789589E-2</v>
      </c>
      <c r="I85" s="107">
        <f t="shared" si="3"/>
        <v>0.15355451326478975</v>
      </c>
      <c r="K85" s="25"/>
      <c r="L85" s="7"/>
      <c r="M85" s="7"/>
      <c r="N85" s="7"/>
      <c r="O85" s="21"/>
      <c r="P85" s="21"/>
    </row>
    <row r="86" spans="1:16" s="1" customFormat="1" x14ac:dyDescent="0.25">
      <c r="A86" s="105">
        <v>61</v>
      </c>
      <c r="B86" s="16">
        <v>43441358</v>
      </c>
      <c r="C86" s="106">
        <v>52.3</v>
      </c>
      <c r="D86" s="8">
        <v>5.14</v>
      </c>
      <c r="E86" s="8">
        <v>5.2089999999999996</v>
      </c>
      <c r="F86" s="8">
        <f t="shared" si="0"/>
        <v>6.899999999999995E-2</v>
      </c>
      <c r="G86" s="107">
        <f t="shared" si="1"/>
        <v>5.9326199999999961E-2</v>
      </c>
      <c r="H86" s="34">
        <f t="shared" si="2"/>
        <v>8.1878004261876108E-2</v>
      </c>
      <c r="I86" s="107">
        <f t="shared" si="3"/>
        <v>0.14120420426187608</v>
      </c>
      <c r="K86" s="25"/>
      <c r="L86" s="7"/>
      <c r="M86" s="7"/>
      <c r="N86" s="7"/>
      <c r="O86" s="21"/>
      <c r="P86" s="21"/>
    </row>
    <row r="87" spans="1:16" s="1" customFormat="1" x14ac:dyDescent="0.25">
      <c r="A87" s="105">
        <v>62</v>
      </c>
      <c r="B87" s="16">
        <v>43441056</v>
      </c>
      <c r="C87" s="106">
        <v>100.5</v>
      </c>
      <c r="D87" s="8">
        <v>20.989000000000001</v>
      </c>
      <c r="E87" s="8">
        <v>22.292000000000002</v>
      </c>
      <c r="F87" s="8">
        <f t="shared" si="0"/>
        <v>1.3030000000000008</v>
      </c>
      <c r="G87" s="107">
        <f t="shared" si="1"/>
        <v>1.1203194000000007</v>
      </c>
      <c r="H87" s="34">
        <f t="shared" si="2"/>
        <v>0.1573372739640258</v>
      </c>
      <c r="I87" s="107">
        <f t="shared" si="3"/>
        <v>1.2776566739640265</v>
      </c>
      <c r="K87" s="25"/>
      <c r="L87" s="7"/>
      <c r="M87" s="7"/>
      <c r="N87" s="7"/>
      <c r="O87" s="21"/>
      <c r="P87" s="21"/>
    </row>
    <row r="88" spans="1:16" s="1" customFormat="1" x14ac:dyDescent="0.25">
      <c r="A88" s="105">
        <v>63</v>
      </c>
      <c r="B88" s="16">
        <v>43441064</v>
      </c>
      <c r="C88" s="106">
        <v>85.2</v>
      </c>
      <c r="D88" s="8">
        <v>8.0790000000000006</v>
      </c>
      <c r="E88" s="8">
        <v>9.4540000000000006</v>
      </c>
      <c r="F88" s="8">
        <f t="shared" si="0"/>
        <v>1.375</v>
      </c>
      <c r="G88" s="107">
        <f t="shared" si="1"/>
        <v>1.1822250000000001</v>
      </c>
      <c r="H88" s="34">
        <f t="shared" si="2"/>
        <v>0.13338443524114427</v>
      </c>
      <c r="I88" s="107">
        <f>G88+H88</f>
        <v>1.3156094352411443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106">
        <v>52.7</v>
      </c>
      <c r="D89" s="8">
        <v>13.861000000000001</v>
      </c>
      <c r="E89" s="8">
        <v>15.192</v>
      </c>
      <c r="F89" s="8">
        <f t="shared" si="0"/>
        <v>1.3309999999999995</v>
      </c>
      <c r="G89" s="107">
        <f t="shared" si="1"/>
        <v>1.1443937999999996</v>
      </c>
      <c r="H89" s="34">
        <f t="shared" si="2"/>
        <v>8.2504222267703098E-2</v>
      </c>
      <c r="I89" s="107">
        <f t="shared" si="3"/>
        <v>1.2268980222677026</v>
      </c>
      <c r="K89" s="25"/>
      <c r="L89" s="7"/>
      <c r="M89" s="7"/>
      <c r="N89" s="7"/>
      <c r="O89" s="21"/>
      <c r="P89" s="21"/>
    </row>
    <row r="90" spans="1:16" s="1" customFormat="1" x14ac:dyDescent="0.25">
      <c r="A90" s="105">
        <v>65</v>
      </c>
      <c r="B90" s="16">
        <v>43441055</v>
      </c>
      <c r="C90" s="106">
        <v>53.1</v>
      </c>
      <c r="D90" s="8">
        <v>10.778</v>
      </c>
      <c r="E90" s="8">
        <v>11.939</v>
      </c>
      <c r="F90" s="8">
        <f t="shared" ref="F90:F153" si="4">E90-D90</f>
        <v>1.1609999999999996</v>
      </c>
      <c r="G90" s="107">
        <f t="shared" si="1"/>
        <v>0.99822779999999967</v>
      </c>
      <c r="H90" s="34">
        <f t="shared" si="2"/>
        <v>8.3130440273530046E-2</v>
      </c>
      <c r="I90" s="107">
        <f t="shared" si="3"/>
        <v>1.0813582402735298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106">
        <v>101.1</v>
      </c>
      <c r="D91" s="8">
        <v>7.5579999999999998</v>
      </c>
      <c r="E91" s="8">
        <v>7.5579999999999998</v>
      </c>
      <c r="F91" s="8">
        <f t="shared" si="4"/>
        <v>0</v>
      </c>
      <c r="G91" s="107">
        <f t="shared" ref="G91:G105" si="5">F91*0.8598</f>
        <v>0</v>
      </c>
      <c r="H91" s="34">
        <f t="shared" ref="H91:H99" si="6">C91/5339.7*$H$10</f>
        <v>0.15827660097276625</v>
      </c>
      <c r="I91" s="107">
        <f t="shared" ref="I91:I154" si="7">G91+H91</f>
        <v>0.15827660097276625</v>
      </c>
      <c r="K91" s="25"/>
      <c r="L91" s="7"/>
      <c r="M91" s="7"/>
      <c r="N91" s="7"/>
      <c r="O91" s="21"/>
      <c r="P91" s="21"/>
    </row>
    <row r="92" spans="1:16" s="1" customFormat="1" x14ac:dyDescent="0.25">
      <c r="A92" s="105">
        <v>67</v>
      </c>
      <c r="B92" s="16">
        <v>43441067</v>
      </c>
      <c r="C92" s="106">
        <v>84.7</v>
      </c>
      <c r="D92" s="8">
        <v>9.7040000000000006</v>
      </c>
      <c r="E92" s="8">
        <v>9.7040000000000006</v>
      </c>
      <c r="F92" s="8">
        <f t="shared" si="4"/>
        <v>0</v>
      </c>
      <c r="G92" s="107">
        <f t="shared" si="5"/>
        <v>0</v>
      </c>
      <c r="H92" s="34">
        <f t="shared" si="6"/>
        <v>0.13260166273386056</v>
      </c>
      <c r="I92" s="107">
        <f t="shared" si="7"/>
        <v>0.13260166273386056</v>
      </c>
      <c r="K92" s="25"/>
      <c r="L92" s="7"/>
      <c r="M92" s="7"/>
      <c r="N92" s="7"/>
      <c r="O92" s="21"/>
      <c r="P92" s="21"/>
    </row>
    <row r="93" spans="1:16" s="1" customFormat="1" x14ac:dyDescent="0.25">
      <c r="A93" s="105">
        <v>68</v>
      </c>
      <c r="B93" s="16">
        <v>43441065</v>
      </c>
      <c r="C93" s="106">
        <v>52.7</v>
      </c>
      <c r="D93" s="8">
        <v>9.8800000000000008</v>
      </c>
      <c r="E93" s="8">
        <v>10.826000000000001</v>
      </c>
      <c r="F93" s="8">
        <f t="shared" si="4"/>
        <v>0.94599999999999973</v>
      </c>
      <c r="G93" s="107">
        <f t="shared" si="5"/>
        <v>0.81337079999999973</v>
      </c>
      <c r="H93" s="34">
        <f t="shared" si="6"/>
        <v>8.2504222267703098E-2</v>
      </c>
      <c r="I93" s="107">
        <f t="shared" si="7"/>
        <v>0.89587502226770277</v>
      </c>
      <c r="J93" s="5"/>
      <c r="K93" s="25"/>
      <c r="L93" s="7"/>
      <c r="M93" s="7"/>
      <c r="N93" s="7"/>
      <c r="O93" s="21"/>
      <c r="P93" s="21"/>
    </row>
    <row r="94" spans="1:16" s="1" customFormat="1" x14ac:dyDescent="0.25">
      <c r="A94" s="105">
        <v>69</v>
      </c>
      <c r="B94" s="16">
        <v>43441060</v>
      </c>
      <c r="C94" s="106">
        <v>53.3</v>
      </c>
      <c r="D94" s="8">
        <v>10.356</v>
      </c>
      <c r="E94" s="8">
        <v>10.994</v>
      </c>
      <c r="F94" s="8">
        <f t="shared" si="4"/>
        <v>0.6379999999999999</v>
      </c>
      <c r="G94" s="107">
        <f t="shared" si="5"/>
        <v>0.54855239999999994</v>
      </c>
      <c r="H94" s="34">
        <f t="shared" si="6"/>
        <v>8.3443549276443527E-2</v>
      </c>
      <c r="I94" s="107">
        <f t="shared" si="7"/>
        <v>0.63199594927644343</v>
      </c>
      <c r="K94" s="25"/>
      <c r="L94" s="7"/>
      <c r="M94" s="7"/>
      <c r="N94" s="7"/>
      <c r="O94" s="21"/>
      <c r="P94" s="21"/>
    </row>
    <row r="95" spans="1:16" s="1" customFormat="1" x14ac:dyDescent="0.25">
      <c r="A95" s="105">
        <v>70</v>
      </c>
      <c r="B95" s="16">
        <v>43441066</v>
      </c>
      <c r="C95" s="106">
        <v>101.3</v>
      </c>
      <c r="D95" s="8">
        <v>31.673999999999999</v>
      </c>
      <c r="E95" s="8">
        <v>33.076000000000001</v>
      </c>
      <c r="F95" s="8">
        <f t="shared" si="4"/>
        <v>1.402000000000001</v>
      </c>
      <c r="G95" s="107">
        <f t="shared" si="5"/>
        <v>1.2054396000000009</v>
      </c>
      <c r="H95" s="34">
        <f t="shared" si="6"/>
        <v>0.15858970997567975</v>
      </c>
      <c r="I95" s="107">
        <f t="shared" si="7"/>
        <v>1.3640293099756806</v>
      </c>
      <c r="K95" s="25"/>
      <c r="L95" s="7"/>
      <c r="M95" s="7"/>
      <c r="N95" s="7"/>
      <c r="O95" s="21"/>
      <c r="P95" s="21"/>
    </row>
    <row r="96" spans="1:16" s="1" customFormat="1" x14ac:dyDescent="0.25">
      <c r="A96" s="105">
        <v>71</v>
      </c>
      <c r="B96" s="16">
        <v>43441350</v>
      </c>
      <c r="C96" s="106">
        <v>85.7</v>
      </c>
      <c r="D96" s="8">
        <v>32.82</v>
      </c>
      <c r="E96" s="8">
        <v>35.362000000000002</v>
      </c>
      <c r="F96" s="8">
        <f t="shared" si="4"/>
        <v>2.5420000000000016</v>
      </c>
      <c r="G96" s="107">
        <f t="shared" si="5"/>
        <v>2.1856116000000014</v>
      </c>
      <c r="H96" s="34">
        <f t="shared" si="6"/>
        <v>0.13416720774842797</v>
      </c>
      <c r="I96" s="107">
        <f t="shared" si="7"/>
        <v>2.3197788077484294</v>
      </c>
      <c r="K96" s="25"/>
      <c r="L96" s="7"/>
      <c r="M96" s="7"/>
      <c r="N96" s="7"/>
      <c r="O96" s="21"/>
      <c r="P96" s="21"/>
    </row>
    <row r="97" spans="1:16" s="1" customFormat="1" x14ac:dyDescent="0.25">
      <c r="A97" s="105">
        <v>72</v>
      </c>
      <c r="B97" s="16">
        <v>43441353</v>
      </c>
      <c r="C97" s="106">
        <v>52.8</v>
      </c>
      <c r="D97" s="8">
        <v>8.5640000000000001</v>
      </c>
      <c r="E97" s="8">
        <v>9.6929999999999996</v>
      </c>
      <c r="F97" s="8">
        <f t="shared" si="4"/>
        <v>1.1289999999999996</v>
      </c>
      <c r="G97" s="107">
        <f t="shared" si="5"/>
        <v>0.97071419999999964</v>
      </c>
      <c r="H97" s="34">
        <f t="shared" si="6"/>
        <v>8.2660776769159824E-2</v>
      </c>
      <c r="I97" s="107">
        <f t="shared" si="7"/>
        <v>1.0533749767691594</v>
      </c>
      <c r="K97" s="25"/>
      <c r="L97" s="7"/>
      <c r="M97" s="7"/>
      <c r="N97" s="7"/>
      <c r="O97" s="21"/>
      <c r="P97" s="21"/>
    </row>
    <row r="98" spans="1:16" s="1" customFormat="1" x14ac:dyDescent="0.25">
      <c r="A98" s="105">
        <v>73</v>
      </c>
      <c r="B98" s="16">
        <v>43441062</v>
      </c>
      <c r="C98" s="106">
        <v>52.8</v>
      </c>
      <c r="D98" s="8">
        <v>6.41</v>
      </c>
      <c r="E98" s="8">
        <v>6.7270000000000003</v>
      </c>
      <c r="F98" s="8">
        <f t="shared" si="4"/>
        <v>0.31700000000000017</v>
      </c>
      <c r="G98" s="107">
        <f t="shared" si="5"/>
        <v>0.27255660000000015</v>
      </c>
      <c r="H98" s="34">
        <f t="shared" si="6"/>
        <v>8.2660776769159824E-2</v>
      </c>
      <c r="I98" s="107">
        <f t="shared" si="7"/>
        <v>0.35521737676915999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115">
        <v>100.6</v>
      </c>
      <c r="D99" s="12">
        <v>20.564</v>
      </c>
      <c r="E99" s="12">
        <v>21.803000000000001</v>
      </c>
      <c r="F99" s="12">
        <f t="shared" si="4"/>
        <v>1.2390000000000008</v>
      </c>
      <c r="G99" s="116">
        <f t="shared" si="5"/>
        <v>1.0652922000000007</v>
      </c>
      <c r="H99" s="46">
        <f t="shared" si="6"/>
        <v>0.15749382846548254</v>
      </c>
      <c r="I99" s="116">
        <f t="shared" si="7"/>
        <v>1.2227860284654832</v>
      </c>
      <c r="K99" s="25"/>
      <c r="L99" s="14"/>
      <c r="M99" s="7"/>
      <c r="N99" s="7"/>
      <c r="O99" s="21"/>
      <c r="P99" s="21"/>
    </row>
    <row r="100" spans="1:16" s="1" customFormat="1" x14ac:dyDescent="0.25">
      <c r="A100" s="117">
        <v>75</v>
      </c>
      <c r="B100" s="19">
        <v>43441332</v>
      </c>
      <c r="C100" s="118">
        <v>85</v>
      </c>
      <c r="D100" s="9">
        <v>30.524000000000001</v>
      </c>
      <c r="E100" s="9">
        <v>32.890999999999998</v>
      </c>
      <c r="F100" s="9">
        <f t="shared" si="4"/>
        <v>2.3669999999999973</v>
      </c>
      <c r="G100" s="119">
        <f t="shared" si="5"/>
        <v>2.0351465999999978</v>
      </c>
      <c r="H100" s="42">
        <f t="shared" ref="H100:H155" si="8">C100/3919*$H$13</f>
        <v>0.57842763430904354</v>
      </c>
      <c r="I100" s="119">
        <f t="shared" si="7"/>
        <v>2.6135742343090413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105">
        <v>76</v>
      </c>
      <c r="B101" s="16">
        <v>43441335</v>
      </c>
      <c r="C101" s="106">
        <v>58.3</v>
      </c>
      <c r="D101" s="8">
        <v>14.526999999999999</v>
      </c>
      <c r="E101" s="8">
        <v>15.787000000000001</v>
      </c>
      <c r="F101" s="8">
        <f t="shared" si="4"/>
        <v>1.2600000000000016</v>
      </c>
      <c r="G101" s="107">
        <f t="shared" si="5"/>
        <v>1.0833480000000013</v>
      </c>
      <c r="H101" s="42">
        <f t="shared" si="8"/>
        <v>0.39673330682608515</v>
      </c>
      <c r="I101" s="107">
        <f t="shared" si="7"/>
        <v>1.4800813068260865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106">
        <v>58.5</v>
      </c>
      <c r="D102" s="8">
        <v>23.085999999999999</v>
      </c>
      <c r="E102" s="8">
        <v>26.067</v>
      </c>
      <c r="F102" s="8">
        <f t="shared" si="4"/>
        <v>2.9810000000000016</v>
      </c>
      <c r="G102" s="107">
        <f t="shared" si="5"/>
        <v>2.5630638000000014</v>
      </c>
      <c r="H102" s="42">
        <f t="shared" si="8"/>
        <v>0.39809431302445936</v>
      </c>
      <c r="I102" s="107">
        <f t="shared" si="7"/>
        <v>2.9611581130244606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106">
        <v>76.599999999999994</v>
      </c>
      <c r="D103" s="8">
        <v>23.009</v>
      </c>
      <c r="E103" s="8">
        <v>24.433</v>
      </c>
      <c r="F103" s="8">
        <f t="shared" si="4"/>
        <v>1.4239999999999995</v>
      </c>
      <c r="G103" s="107">
        <f t="shared" si="5"/>
        <v>1.2243551999999995</v>
      </c>
      <c r="H103" s="42">
        <f t="shared" si="8"/>
        <v>0.52126537397732631</v>
      </c>
      <c r="I103" s="107">
        <f t="shared" si="7"/>
        <v>1.7456205739773258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105">
        <v>79</v>
      </c>
      <c r="B104" s="16">
        <v>43441336</v>
      </c>
      <c r="C104" s="106">
        <v>85.7</v>
      </c>
      <c r="D104" s="8">
        <v>9.7780000000000005</v>
      </c>
      <c r="E104" s="8">
        <v>10.557</v>
      </c>
      <c r="F104" s="8">
        <f t="shared" si="4"/>
        <v>0.77899999999999991</v>
      </c>
      <c r="G104" s="107">
        <f t="shared" si="5"/>
        <v>0.66978419999999994</v>
      </c>
      <c r="H104" s="42">
        <f t="shared" si="8"/>
        <v>0.58319115600335325</v>
      </c>
      <c r="I104" s="107">
        <f t="shared" si="7"/>
        <v>1.2529753560033532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105">
        <v>80</v>
      </c>
      <c r="B105" s="16">
        <v>43441339</v>
      </c>
      <c r="C105" s="106">
        <v>58.3</v>
      </c>
      <c r="D105" s="8">
        <v>20.311</v>
      </c>
      <c r="E105" s="8">
        <v>21.23</v>
      </c>
      <c r="F105" s="8">
        <f t="shared" si="4"/>
        <v>0.91900000000000048</v>
      </c>
      <c r="G105" s="107">
        <f t="shared" si="5"/>
        <v>0.79015620000000042</v>
      </c>
      <c r="H105" s="42">
        <f t="shared" si="8"/>
        <v>0.39673330682608515</v>
      </c>
      <c r="I105" s="107">
        <f t="shared" si="7"/>
        <v>1.1868895068260856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105">
        <v>81</v>
      </c>
      <c r="B106" s="16">
        <v>43441337</v>
      </c>
      <c r="C106" s="106">
        <v>58.4</v>
      </c>
      <c r="D106" s="8">
        <v>14.249000000000001</v>
      </c>
      <c r="E106" s="8">
        <v>14.881</v>
      </c>
      <c r="F106" s="8">
        <f t="shared" si="4"/>
        <v>0.63199999999999967</v>
      </c>
      <c r="G106" s="107">
        <f>F106*0.8598</f>
        <v>0.5433935999999997</v>
      </c>
      <c r="H106" s="42">
        <f t="shared" si="8"/>
        <v>0.39741380992527225</v>
      </c>
      <c r="I106" s="107">
        <f t="shared" si="7"/>
        <v>0.9408074099252719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105">
        <v>82</v>
      </c>
      <c r="B107" s="16">
        <v>43441334</v>
      </c>
      <c r="C107" s="106">
        <v>76.400000000000006</v>
      </c>
      <c r="D107" s="8">
        <v>7.4269999999999996</v>
      </c>
      <c r="E107" s="8">
        <v>7.48</v>
      </c>
      <c r="F107" s="8">
        <f t="shared" si="4"/>
        <v>5.3000000000000824E-2</v>
      </c>
      <c r="G107" s="107">
        <f t="shared" ref="G107:G135" si="9">F107*0.8598</f>
        <v>4.5569400000000711E-2</v>
      </c>
      <c r="H107" s="42">
        <f t="shared" si="8"/>
        <v>0.5199043677789521</v>
      </c>
      <c r="I107" s="107">
        <f t="shared" si="7"/>
        <v>0.56547376777895286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105">
        <v>83</v>
      </c>
      <c r="B108" s="16">
        <v>43441340</v>
      </c>
      <c r="C108" s="106">
        <v>85.5</v>
      </c>
      <c r="D108" s="8">
        <v>21.751000000000001</v>
      </c>
      <c r="E108" s="8">
        <v>23.303000000000001</v>
      </c>
      <c r="F108" s="8">
        <f t="shared" si="4"/>
        <v>1.5519999999999996</v>
      </c>
      <c r="G108" s="107">
        <f t="shared" si="9"/>
        <v>1.3344095999999996</v>
      </c>
      <c r="H108" s="42">
        <f t="shared" si="8"/>
        <v>0.58183014980497905</v>
      </c>
      <c r="I108" s="107">
        <f t="shared" si="7"/>
        <v>1.9162397498049786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105">
        <v>84</v>
      </c>
      <c r="B109" s="16">
        <v>43441326</v>
      </c>
      <c r="C109" s="106">
        <v>58.6</v>
      </c>
      <c r="D109" s="8">
        <v>6.1130000000000004</v>
      </c>
      <c r="E109" s="8">
        <v>6.2080000000000002</v>
      </c>
      <c r="F109" s="8">
        <f t="shared" si="4"/>
        <v>9.4999999999999751E-2</v>
      </c>
      <c r="G109" s="107">
        <f t="shared" si="9"/>
        <v>8.1680999999999782E-2</v>
      </c>
      <c r="H109" s="42">
        <f t="shared" si="8"/>
        <v>0.39877481612364646</v>
      </c>
      <c r="I109" s="107">
        <f t="shared" si="7"/>
        <v>0.48045581612364624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106">
        <v>59.6</v>
      </c>
      <c r="D110" s="8">
        <v>7.3179999999999996</v>
      </c>
      <c r="E110" s="8">
        <v>8.1709999999999994</v>
      </c>
      <c r="F110" s="8">
        <f t="shared" si="4"/>
        <v>0.85299999999999976</v>
      </c>
      <c r="G110" s="107">
        <f t="shared" si="9"/>
        <v>0.73340939999999977</v>
      </c>
      <c r="H110" s="42">
        <f t="shared" si="8"/>
        <v>0.40557984711551759</v>
      </c>
      <c r="I110" s="107">
        <f t="shared" si="7"/>
        <v>1.1389892471155174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105">
        <v>86</v>
      </c>
      <c r="B111" s="16">
        <v>43441329</v>
      </c>
      <c r="C111" s="106">
        <v>76.5</v>
      </c>
      <c r="D111" s="8">
        <v>7.4379999999999997</v>
      </c>
      <c r="E111" s="8">
        <v>7.4379999999999997</v>
      </c>
      <c r="F111" s="8">
        <f t="shared" si="4"/>
        <v>0</v>
      </c>
      <c r="G111" s="107">
        <f t="shared" si="9"/>
        <v>0</v>
      </c>
      <c r="H111" s="42">
        <f t="shared" si="8"/>
        <v>0.52058487087813921</v>
      </c>
      <c r="I111" s="107">
        <f t="shared" si="7"/>
        <v>0.52058487087813921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105">
        <v>87</v>
      </c>
      <c r="B112" s="16">
        <v>43441330</v>
      </c>
      <c r="C112" s="106">
        <v>85.1</v>
      </c>
      <c r="D112" s="8">
        <v>21.2</v>
      </c>
      <c r="E112" s="8">
        <v>22.873000000000001</v>
      </c>
      <c r="F112" s="8">
        <f t="shared" si="4"/>
        <v>1.6730000000000018</v>
      </c>
      <c r="G112" s="107">
        <f t="shared" si="9"/>
        <v>1.4384454000000015</v>
      </c>
      <c r="H112" s="42">
        <f t="shared" si="8"/>
        <v>0.57910813740823064</v>
      </c>
      <c r="I112" s="107">
        <f t="shared" si="7"/>
        <v>2.0175535374082321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105">
        <v>88</v>
      </c>
      <c r="B113" s="16">
        <v>43441327</v>
      </c>
      <c r="C113" s="106">
        <v>58.4</v>
      </c>
      <c r="D113" s="8">
        <v>14.372</v>
      </c>
      <c r="E113" s="8">
        <v>15.231</v>
      </c>
      <c r="F113" s="8">
        <f t="shared" si="4"/>
        <v>0.85899999999999999</v>
      </c>
      <c r="G113" s="107">
        <f t="shared" si="9"/>
        <v>0.73856820000000001</v>
      </c>
      <c r="H113" s="42">
        <f t="shared" si="8"/>
        <v>0.39741380992527225</v>
      </c>
      <c r="I113" s="107">
        <f t="shared" si="7"/>
        <v>1.1359820099252722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105">
        <v>89</v>
      </c>
      <c r="B114" s="16">
        <v>43441324</v>
      </c>
      <c r="C114" s="106">
        <v>58.7</v>
      </c>
      <c r="D114" s="8">
        <v>10.965999999999999</v>
      </c>
      <c r="E114" s="8">
        <v>11.984999999999999</v>
      </c>
      <c r="F114" s="8">
        <f t="shared" si="4"/>
        <v>1.0190000000000001</v>
      </c>
      <c r="G114" s="107">
        <f t="shared" si="9"/>
        <v>0.87613620000000014</v>
      </c>
      <c r="H114" s="42">
        <f t="shared" si="8"/>
        <v>0.39945531922283362</v>
      </c>
      <c r="I114" s="107">
        <f t="shared" si="7"/>
        <v>1.2755915192228338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105">
        <v>90</v>
      </c>
      <c r="B115" s="16">
        <v>43441325</v>
      </c>
      <c r="C115" s="106">
        <v>77.7</v>
      </c>
      <c r="D115" s="8">
        <v>17.126000000000001</v>
      </c>
      <c r="E115" s="8">
        <v>18.286999999999999</v>
      </c>
      <c r="F115" s="8">
        <f t="shared" si="4"/>
        <v>1.1609999999999978</v>
      </c>
      <c r="G115" s="107">
        <f t="shared" si="9"/>
        <v>0.99822779999999811</v>
      </c>
      <c r="H115" s="42">
        <f t="shared" si="8"/>
        <v>0.52875090806838454</v>
      </c>
      <c r="I115" s="107">
        <f t="shared" si="7"/>
        <v>1.5269787080683828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106">
        <v>85.3</v>
      </c>
      <c r="D116" s="8">
        <v>13.972</v>
      </c>
      <c r="E116" s="8">
        <v>14.101000000000001</v>
      </c>
      <c r="F116" s="8">
        <f t="shared" si="4"/>
        <v>0.12900000000000134</v>
      </c>
      <c r="G116" s="107">
        <f t="shared" si="9"/>
        <v>0.11091420000000116</v>
      </c>
      <c r="H116" s="42">
        <f t="shared" si="8"/>
        <v>0.58046914360660484</v>
      </c>
      <c r="I116" s="107">
        <f t="shared" si="7"/>
        <v>0.69138334360660603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105">
        <v>92</v>
      </c>
      <c r="B117" s="16">
        <v>43441331</v>
      </c>
      <c r="C117" s="108">
        <v>58.5</v>
      </c>
      <c r="D117" s="8">
        <v>18.422000000000001</v>
      </c>
      <c r="E117" s="8">
        <v>19.927</v>
      </c>
      <c r="F117" s="8">
        <f t="shared" si="4"/>
        <v>1.504999999999999</v>
      </c>
      <c r="G117" s="34">
        <f t="shared" si="9"/>
        <v>1.2939989999999992</v>
      </c>
      <c r="H117" s="42">
        <f t="shared" si="8"/>
        <v>0.39809431302445936</v>
      </c>
      <c r="I117" s="107">
        <f t="shared" si="7"/>
        <v>1.6920933130244586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108">
        <v>59.3</v>
      </c>
      <c r="D118" s="8">
        <v>8.9719999999999995</v>
      </c>
      <c r="E118" s="8">
        <v>10.042</v>
      </c>
      <c r="F118" s="8">
        <f t="shared" si="4"/>
        <v>1.0700000000000003</v>
      </c>
      <c r="G118" s="34">
        <f t="shared" si="9"/>
        <v>0.9199860000000003</v>
      </c>
      <c r="H118" s="42">
        <f t="shared" si="8"/>
        <v>0.40353833781795623</v>
      </c>
      <c r="I118" s="107">
        <f t="shared" si="7"/>
        <v>1.3235243378179566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105">
        <v>94</v>
      </c>
      <c r="B119" s="16">
        <v>34242158</v>
      </c>
      <c r="C119" s="108">
        <v>76.8</v>
      </c>
      <c r="D119" s="8">
        <v>15.324</v>
      </c>
      <c r="E119" s="8">
        <v>16.183</v>
      </c>
      <c r="F119" s="8">
        <f t="shared" si="4"/>
        <v>0.85899999999999999</v>
      </c>
      <c r="G119" s="34">
        <f t="shared" si="9"/>
        <v>0.73856820000000001</v>
      </c>
      <c r="H119" s="42">
        <f t="shared" si="8"/>
        <v>0.52262638017570051</v>
      </c>
      <c r="I119" s="107">
        <f t="shared" si="7"/>
        <v>1.2611945801757005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105">
        <v>95</v>
      </c>
      <c r="B120" s="16">
        <v>34242124</v>
      </c>
      <c r="C120" s="108">
        <v>85.2</v>
      </c>
      <c r="D120" s="8">
        <v>15.839</v>
      </c>
      <c r="E120" s="8">
        <v>18.096</v>
      </c>
      <c r="F120" s="8">
        <f t="shared" si="4"/>
        <v>2.2569999999999997</v>
      </c>
      <c r="G120" s="34">
        <f t="shared" si="9"/>
        <v>1.9405685999999998</v>
      </c>
      <c r="H120" s="42">
        <f t="shared" si="8"/>
        <v>0.57978864050741774</v>
      </c>
      <c r="I120" s="107">
        <f t="shared" si="7"/>
        <v>2.5203572405074173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108">
        <v>58.1</v>
      </c>
      <c r="D121" s="8">
        <v>8.4990000000000006</v>
      </c>
      <c r="E121" s="8">
        <v>8.4990000000000006</v>
      </c>
      <c r="F121" s="8">
        <f t="shared" si="4"/>
        <v>0</v>
      </c>
      <c r="G121" s="34">
        <f t="shared" si="9"/>
        <v>0</v>
      </c>
      <c r="H121" s="42">
        <f t="shared" si="8"/>
        <v>0.39537230062771095</v>
      </c>
      <c r="I121" s="107">
        <f t="shared" si="7"/>
        <v>0.39537230062771095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108">
        <v>57.5</v>
      </c>
      <c r="D122" s="8">
        <v>16.241</v>
      </c>
      <c r="E122" s="8">
        <v>17.911999999999999</v>
      </c>
      <c r="F122" s="8">
        <f t="shared" si="4"/>
        <v>1.6709999999999994</v>
      </c>
      <c r="G122" s="34">
        <f t="shared" si="9"/>
        <v>1.4367257999999994</v>
      </c>
      <c r="H122" s="42">
        <f t="shared" si="8"/>
        <v>0.39128928203258828</v>
      </c>
      <c r="I122" s="107">
        <f t="shared" si="7"/>
        <v>1.8280150820325876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105">
        <v>98</v>
      </c>
      <c r="B123" s="16">
        <v>34242159</v>
      </c>
      <c r="C123" s="108">
        <v>77</v>
      </c>
      <c r="D123" s="8">
        <v>15.683999999999999</v>
      </c>
      <c r="E123" s="8">
        <v>16.951000000000001</v>
      </c>
      <c r="F123" s="8">
        <f t="shared" si="4"/>
        <v>1.2670000000000012</v>
      </c>
      <c r="G123" s="34">
        <f t="shared" si="9"/>
        <v>1.0893666000000011</v>
      </c>
      <c r="H123" s="42">
        <f t="shared" si="8"/>
        <v>0.52398738637407472</v>
      </c>
      <c r="I123" s="107">
        <f t="shared" si="7"/>
        <v>1.6133539863740758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108">
        <v>85.4</v>
      </c>
      <c r="D124" s="8">
        <v>13.382999999999999</v>
      </c>
      <c r="E124" s="8">
        <v>13.282999999999999</v>
      </c>
      <c r="F124" s="8">
        <f t="shared" si="4"/>
        <v>-9.9999999999999645E-2</v>
      </c>
      <c r="G124" s="34">
        <f t="shared" si="9"/>
        <v>-8.5979999999999696E-2</v>
      </c>
      <c r="H124" s="42">
        <f t="shared" si="8"/>
        <v>0.58114964670579194</v>
      </c>
      <c r="I124" s="107">
        <f t="shared" si="7"/>
        <v>0.49516964670579222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92">
        <v>58.2</v>
      </c>
      <c r="D125" s="8">
        <v>7.3689999999999998</v>
      </c>
      <c r="E125" s="8">
        <v>8.61</v>
      </c>
      <c r="F125" s="8">
        <f t="shared" si="4"/>
        <v>1.2409999999999997</v>
      </c>
      <c r="G125" s="34">
        <f t="shared" si="9"/>
        <v>1.0670117999999997</v>
      </c>
      <c r="H125" s="42">
        <f t="shared" si="8"/>
        <v>0.39605280372689805</v>
      </c>
      <c r="I125" s="34">
        <f t="shared" si="7"/>
        <v>1.4630646037268977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108">
        <v>59</v>
      </c>
      <c r="D126" s="8">
        <v>12.879</v>
      </c>
      <c r="E126" s="8">
        <v>13.448</v>
      </c>
      <c r="F126" s="8">
        <f t="shared" si="4"/>
        <v>0.56900000000000084</v>
      </c>
      <c r="G126" s="34">
        <f t="shared" si="9"/>
        <v>0.48922620000000072</v>
      </c>
      <c r="H126" s="42">
        <f t="shared" si="8"/>
        <v>0.40149682852039492</v>
      </c>
      <c r="I126" s="107">
        <f t="shared" si="7"/>
        <v>0.89072302852039564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105">
        <v>102</v>
      </c>
      <c r="B127" s="16">
        <v>34242123</v>
      </c>
      <c r="C127" s="108">
        <v>77.599999999999994</v>
      </c>
      <c r="D127" s="8">
        <v>11.61</v>
      </c>
      <c r="E127" s="8">
        <v>11.989000000000001</v>
      </c>
      <c r="F127" s="8">
        <f t="shared" si="4"/>
        <v>0.37900000000000134</v>
      </c>
      <c r="G127" s="34">
        <f t="shared" si="9"/>
        <v>0.32586420000000116</v>
      </c>
      <c r="H127" s="42">
        <f t="shared" si="8"/>
        <v>0.52807040496919733</v>
      </c>
      <c r="I127" s="107">
        <f t="shared" si="7"/>
        <v>0.85393460496919849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112" customFormat="1" x14ac:dyDescent="0.25">
      <c r="A128" s="4">
        <v>103</v>
      </c>
      <c r="B128" s="16">
        <v>34242126</v>
      </c>
      <c r="C128" s="92">
        <v>85.4</v>
      </c>
      <c r="D128" s="8">
        <v>27.291</v>
      </c>
      <c r="E128" s="8">
        <f>D128+(C128*0.015*12/7)</f>
        <v>29.487000000000002</v>
      </c>
      <c r="F128" s="8">
        <f t="shared" si="4"/>
        <v>2.1960000000000015</v>
      </c>
      <c r="G128" s="34">
        <f t="shared" si="9"/>
        <v>1.8881208000000014</v>
      </c>
      <c r="H128" s="42">
        <f t="shared" si="8"/>
        <v>0.58114964670579194</v>
      </c>
      <c r="I128" s="34">
        <f t="shared" si="7"/>
        <v>2.4692704467057931</v>
      </c>
      <c r="J128" s="5"/>
      <c r="K128" s="25"/>
      <c r="L128" s="120"/>
      <c r="M128" s="120"/>
      <c r="N128" s="120"/>
    </row>
    <row r="129" spans="1:25" s="112" customFormat="1" x14ac:dyDescent="0.25">
      <c r="A129" s="4">
        <v>104</v>
      </c>
      <c r="B129" s="18">
        <v>34242116</v>
      </c>
      <c r="C129" s="102">
        <v>58.8</v>
      </c>
      <c r="D129" s="8">
        <v>24.782</v>
      </c>
      <c r="E129" s="8">
        <f>D129+(C129*0.015*12/7)</f>
        <v>26.294</v>
      </c>
      <c r="F129" s="8">
        <f t="shared" si="4"/>
        <v>1.5120000000000005</v>
      </c>
      <c r="G129" s="34">
        <f t="shared" si="9"/>
        <v>1.3000176000000003</v>
      </c>
      <c r="H129" s="42">
        <f t="shared" si="8"/>
        <v>0.40013582232202066</v>
      </c>
      <c r="I129" s="34">
        <f t="shared" si="7"/>
        <v>1.7001534223220209</v>
      </c>
      <c r="J129" s="5"/>
      <c r="K129" s="25"/>
      <c r="L129" s="120"/>
      <c r="M129" s="120"/>
      <c r="N129" s="120"/>
    </row>
    <row r="130" spans="1:25" s="1" customFormat="1" x14ac:dyDescent="0.25">
      <c r="A130" s="4">
        <v>105</v>
      </c>
      <c r="B130" s="16">
        <v>34242113</v>
      </c>
      <c r="C130" s="92">
        <v>59.2</v>
      </c>
      <c r="D130" s="8">
        <v>15.367285714285716</v>
      </c>
      <c r="E130" s="8">
        <v>15.653</v>
      </c>
      <c r="F130" s="8">
        <f t="shared" si="4"/>
        <v>0.2857142857142847</v>
      </c>
      <c r="G130" s="34">
        <f t="shared" si="9"/>
        <v>0.24565714285714199</v>
      </c>
      <c r="H130" s="42">
        <f t="shared" si="8"/>
        <v>0.40285783471876918</v>
      </c>
      <c r="I130" s="34">
        <f t="shared" si="7"/>
        <v>0.64851497757591114</v>
      </c>
      <c r="J130" s="5"/>
      <c r="K130" s="25"/>
      <c r="L130" s="7"/>
      <c r="M130" s="7"/>
      <c r="N130" s="7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92">
        <v>76.8</v>
      </c>
      <c r="D131" s="8">
        <v>18.491857142857143</v>
      </c>
      <c r="E131" s="8">
        <v>20.856000000000002</v>
      </c>
      <c r="F131" s="8">
        <f t="shared" si="4"/>
        <v>2.3641428571428591</v>
      </c>
      <c r="G131" s="34">
        <f t="shared" si="9"/>
        <v>2.0326900285714302</v>
      </c>
      <c r="H131" s="42">
        <f t="shared" si="8"/>
        <v>0.52262638017570051</v>
      </c>
      <c r="I131" s="34">
        <f t="shared" si="7"/>
        <v>2.5553164087471307</v>
      </c>
      <c r="J131" s="133"/>
      <c r="K131" s="25"/>
      <c r="L131" s="7"/>
      <c r="M131" s="7"/>
      <c r="N131" s="7"/>
      <c r="O131" s="5"/>
      <c r="P131" s="5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92">
        <v>85.1</v>
      </c>
      <c r="D132" s="8">
        <v>15.427</v>
      </c>
      <c r="E132" s="8">
        <v>16.847000000000001</v>
      </c>
      <c r="F132" s="8">
        <f t="shared" si="4"/>
        <v>1.4200000000000017</v>
      </c>
      <c r="G132" s="34">
        <f t="shared" si="9"/>
        <v>1.2209160000000014</v>
      </c>
      <c r="H132" s="42">
        <f t="shared" si="8"/>
        <v>0.57910813740823064</v>
      </c>
      <c r="I132" s="107">
        <f t="shared" si="7"/>
        <v>1.800024137408232</v>
      </c>
      <c r="K132" s="25"/>
      <c r="L132" s="7"/>
      <c r="M132" s="7"/>
      <c r="N132" s="7"/>
      <c r="X132" s="21"/>
      <c r="Y132" s="21"/>
    </row>
    <row r="133" spans="1:25" s="1" customFormat="1" x14ac:dyDescent="0.25">
      <c r="A133" s="105">
        <v>108</v>
      </c>
      <c r="B133" s="16">
        <v>34242115</v>
      </c>
      <c r="C133" s="92">
        <v>58.5</v>
      </c>
      <c r="D133" s="8">
        <v>11.144</v>
      </c>
      <c r="E133" s="8">
        <v>11.632999999999999</v>
      </c>
      <c r="F133" s="8">
        <f t="shared" si="4"/>
        <v>0.48899999999999899</v>
      </c>
      <c r="G133" s="34">
        <f t="shared" si="9"/>
        <v>0.42044219999999916</v>
      </c>
      <c r="H133" s="42">
        <f t="shared" si="8"/>
        <v>0.39809431302445936</v>
      </c>
      <c r="I133" s="107">
        <f t="shared" si="7"/>
        <v>0.81853651302445851</v>
      </c>
      <c r="J133" s="80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108">
        <v>59.1</v>
      </c>
      <c r="D134" s="8">
        <v>17.948</v>
      </c>
      <c r="E134" s="8">
        <v>19.408000000000001</v>
      </c>
      <c r="F134" s="8">
        <f t="shared" si="4"/>
        <v>1.4600000000000009</v>
      </c>
      <c r="G134" s="34">
        <f t="shared" si="9"/>
        <v>1.2553080000000008</v>
      </c>
      <c r="H134" s="42">
        <f t="shared" si="8"/>
        <v>0.40217733161958208</v>
      </c>
      <c r="I134" s="107">
        <f t="shared" si="7"/>
        <v>1.6574853316195828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92">
        <v>77.099999999999994</v>
      </c>
      <c r="D135" s="8">
        <v>9.1679999999999993</v>
      </c>
      <c r="E135" s="8">
        <v>9.5389999999999997</v>
      </c>
      <c r="F135" s="8">
        <f t="shared" si="4"/>
        <v>0.37100000000000044</v>
      </c>
      <c r="G135" s="34">
        <f t="shared" si="9"/>
        <v>0.31898580000000037</v>
      </c>
      <c r="H135" s="42">
        <f t="shared" si="8"/>
        <v>0.52466788947326182</v>
      </c>
      <c r="I135" s="107">
        <f t="shared" si="7"/>
        <v>0.84365368947326225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105">
        <v>111</v>
      </c>
      <c r="B136" s="16">
        <v>34242114</v>
      </c>
      <c r="C136" s="108">
        <v>85.1</v>
      </c>
      <c r="D136" s="8">
        <v>22.315999999999999</v>
      </c>
      <c r="E136" s="8">
        <v>22.751000000000001</v>
      </c>
      <c r="F136" s="8">
        <f t="shared" si="4"/>
        <v>0.43500000000000227</v>
      </c>
      <c r="G136" s="34">
        <f>F136*0.8598</f>
        <v>0.37401300000000198</v>
      </c>
      <c r="H136" s="42">
        <f t="shared" si="8"/>
        <v>0.57910813740823064</v>
      </c>
      <c r="I136" s="107">
        <f t="shared" si="7"/>
        <v>0.95312113740823268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105">
        <v>112</v>
      </c>
      <c r="B137" s="16">
        <v>34242117</v>
      </c>
      <c r="C137" s="108">
        <v>57.5</v>
      </c>
      <c r="D137" s="8">
        <v>5.593</v>
      </c>
      <c r="E137" s="8">
        <v>6.0830000000000002</v>
      </c>
      <c r="F137" s="8">
        <f t="shared" si="4"/>
        <v>0.49000000000000021</v>
      </c>
      <c r="G137" s="34">
        <f t="shared" ref="G137:G165" si="10">F137*0.8598</f>
        <v>0.42130200000000018</v>
      </c>
      <c r="H137" s="42">
        <f t="shared" si="8"/>
        <v>0.39128928203258828</v>
      </c>
      <c r="I137" s="107">
        <f t="shared" si="7"/>
        <v>0.81259128203258846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105">
        <v>113</v>
      </c>
      <c r="B138" s="16">
        <v>34242125</v>
      </c>
      <c r="C138" s="108">
        <v>58.9</v>
      </c>
      <c r="D138" s="8">
        <v>12.579000000000001</v>
      </c>
      <c r="E138" s="8">
        <v>12.579000000000001</v>
      </c>
      <c r="F138" s="8">
        <f t="shared" si="4"/>
        <v>0</v>
      </c>
      <c r="G138" s="34">
        <f t="shared" si="10"/>
        <v>0</v>
      </c>
      <c r="H138" s="42">
        <f t="shared" si="8"/>
        <v>0.40081632542120782</v>
      </c>
      <c r="I138" s="107">
        <f t="shared" si="7"/>
        <v>0.40081632542120782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108">
        <v>77.099999999999994</v>
      </c>
      <c r="D139" s="8">
        <v>6.423</v>
      </c>
      <c r="E139" s="8">
        <v>6.423</v>
      </c>
      <c r="F139" s="8">
        <f t="shared" si="4"/>
        <v>0</v>
      </c>
      <c r="G139" s="34">
        <f t="shared" si="10"/>
        <v>0</v>
      </c>
      <c r="H139" s="42">
        <f t="shared" si="8"/>
        <v>0.52466788947326182</v>
      </c>
      <c r="I139" s="107">
        <f t="shared" si="7"/>
        <v>0.52466788947326182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108">
        <v>85.3</v>
      </c>
      <c r="D140" s="8">
        <v>13.808999999999999</v>
      </c>
      <c r="E140" s="8">
        <v>14.308999999999999</v>
      </c>
      <c r="F140" s="8">
        <f t="shared" si="4"/>
        <v>0.5</v>
      </c>
      <c r="G140" s="34">
        <f t="shared" si="10"/>
        <v>0.4299</v>
      </c>
      <c r="H140" s="42">
        <f t="shared" si="8"/>
        <v>0.58046914360660484</v>
      </c>
      <c r="I140" s="107">
        <f t="shared" si="7"/>
        <v>1.0103691436066049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105">
        <v>116</v>
      </c>
      <c r="B141" s="16">
        <v>34242157</v>
      </c>
      <c r="C141" s="108">
        <v>59.6</v>
      </c>
      <c r="D141" s="8">
        <v>11.718</v>
      </c>
      <c r="E141" s="8">
        <v>12.571999999999999</v>
      </c>
      <c r="F141" s="8">
        <f t="shared" si="4"/>
        <v>0.8539999999999992</v>
      </c>
      <c r="G141" s="34">
        <f t="shared" si="10"/>
        <v>0.73426919999999929</v>
      </c>
      <c r="H141" s="42">
        <f t="shared" si="8"/>
        <v>0.40557984711551759</v>
      </c>
      <c r="I141" s="107">
        <f t="shared" si="7"/>
        <v>1.1398490471155169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105">
        <v>117</v>
      </c>
      <c r="B142" s="16">
        <v>41341239</v>
      </c>
      <c r="C142" s="106">
        <v>59</v>
      </c>
      <c r="D142" s="8">
        <v>6.9429999999999996</v>
      </c>
      <c r="E142" s="8">
        <v>7.1260000000000003</v>
      </c>
      <c r="F142" s="8">
        <f t="shared" si="4"/>
        <v>0.18300000000000072</v>
      </c>
      <c r="G142" s="107">
        <f t="shared" si="10"/>
        <v>0.1573434000000006</v>
      </c>
      <c r="H142" s="42">
        <f t="shared" si="8"/>
        <v>0.40149682852039492</v>
      </c>
      <c r="I142" s="107">
        <f t="shared" si="7"/>
        <v>0.5588402285203955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105">
        <v>118</v>
      </c>
      <c r="B143" s="16">
        <v>34242156</v>
      </c>
      <c r="C143" s="106">
        <v>78</v>
      </c>
      <c r="D143" s="8">
        <v>8.0039999999999996</v>
      </c>
      <c r="E143" s="8">
        <v>8.0380000000000003</v>
      </c>
      <c r="F143" s="8">
        <f t="shared" si="4"/>
        <v>3.4000000000000696E-2</v>
      </c>
      <c r="G143" s="107">
        <f t="shared" si="10"/>
        <v>2.9233200000000598E-2</v>
      </c>
      <c r="H143" s="42">
        <f t="shared" si="8"/>
        <v>0.53079241736594573</v>
      </c>
      <c r="I143" s="107">
        <f t="shared" si="7"/>
        <v>0.56002561736594636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105">
        <v>119</v>
      </c>
      <c r="B144" s="16">
        <v>34242162</v>
      </c>
      <c r="C144" s="106">
        <v>85.5</v>
      </c>
      <c r="D144" s="8">
        <v>18.683</v>
      </c>
      <c r="E144" s="8">
        <v>20.062000000000001</v>
      </c>
      <c r="F144" s="8">
        <f t="shared" si="4"/>
        <v>1.3790000000000013</v>
      </c>
      <c r="G144" s="107">
        <f t="shared" si="10"/>
        <v>1.1856642000000011</v>
      </c>
      <c r="H144" s="42">
        <f t="shared" si="8"/>
        <v>0.58183014980497905</v>
      </c>
      <c r="I144" s="107">
        <f t="shared" si="7"/>
        <v>1.7674943498049802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106">
        <v>58.9</v>
      </c>
      <c r="D145" s="8">
        <v>13.241</v>
      </c>
      <c r="E145" s="8">
        <v>13.923999999999999</v>
      </c>
      <c r="F145" s="8">
        <f t="shared" si="4"/>
        <v>0.68299999999999983</v>
      </c>
      <c r="G145" s="107">
        <f t="shared" si="10"/>
        <v>0.58724339999999986</v>
      </c>
      <c r="H145" s="42">
        <f t="shared" si="8"/>
        <v>0.40081632542120782</v>
      </c>
      <c r="I145" s="107">
        <f t="shared" si="7"/>
        <v>0.98805972542120768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105">
        <v>121</v>
      </c>
      <c r="B146" s="16">
        <v>34242161</v>
      </c>
      <c r="C146" s="88">
        <v>59.2</v>
      </c>
      <c r="D146" s="8">
        <v>15.682</v>
      </c>
      <c r="E146" s="8">
        <v>16.777000000000001</v>
      </c>
      <c r="F146" s="8">
        <f t="shared" si="4"/>
        <v>1.0950000000000006</v>
      </c>
      <c r="G146" s="107">
        <f t="shared" si="10"/>
        <v>0.94148100000000057</v>
      </c>
      <c r="H146" s="42">
        <f t="shared" si="8"/>
        <v>0.40285783471876918</v>
      </c>
      <c r="I146" s="107">
        <f t="shared" si="7"/>
        <v>1.3443388347187697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105">
        <v>122</v>
      </c>
      <c r="B147" s="16">
        <v>34242151</v>
      </c>
      <c r="C147" s="88">
        <v>78.099999999999994</v>
      </c>
      <c r="D147" s="8">
        <v>5.859</v>
      </c>
      <c r="E147" s="8">
        <v>5.859</v>
      </c>
      <c r="F147" s="8">
        <f t="shared" si="4"/>
        <v>0</v>
      </c>
      <c r="G147" s="107">
        <f t="shared" si="10"/>
        <v>0</v>
      </c>
      <c r="H147" s="42">
        <f t="shared" si="8"/>
        <v>0.53147292046513295</v>
      </c>
      <c r="I147" s="107">
        <f t="shared" si="7"/>
        <v>0.53147292046513295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88">
        <v>85.2</v>
      </c>
      <c r="D148" s="8">
        <v>9.6310000000000002</v>
      </c>
      <c r="E148" s="8">
        <v>9.1</v>
      </c>
      <c r="F148" s="8">
        <f>E148-D148</f>
        <v>-0.53100000000000058</v>
      </c>
      <c r="G148" s="107">
        <f t="shared" si="10"/>
        <v>-0.45655380000000051</v>
      </c>
      <c r="H148" s="42">
        <f>C148/3919*$H$13</f>
        <v>0.57978864050741774</v>
      </c>
      <c r="I148" s="107">
        <f t="shared" si="7"/>
        <v>0.12323484050741723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105">
        <v>124</v>
      </c>
      <c r="B149" s="16">
        <v>34242163</v>
      </c>
      <c r="C149" s="88">
        <v>59.3</v>
      </c>
      <c r="D149" s="8">
        <v>17.099857142857143</v>
      </c>
      <c r="E149" s="8">
        <v>18.600000000000001</v>
      </c>
      <c r="F149" s="8">
        <f>E149-D149</f>
        <v>1.5001428571428583</v>
      </c>
      <c r="G149" s="107">
        <f t="shared" si="10"/>
        <v>1.2898228285714297</v>
      </c>
      <c r="H149" s="42">
        <f t="shared" si="8"/>
        <v>0.40353833781795623</v>
      </c>
      <c r="I149" s="107">
        <f t="shared" si="7"/>
        <v>1.6933611663893859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105">
        <v>125</v>
      </c>
      <c r="B150" s="16">
        <v>34242153</v>
      </c>
      <c r="C150" s="88">
        <v>59.2</v>
      </c>
      <c r="D150" s="8">
        <v>15.960285714285716</v>
      </c>
      <c r="E150" s="8">
        <v>16.5</v>
      </c>
      <c r="F150" s="8">
        <f>E150-D150</f>
        <v>0.53971428571428426</v>
      </c>
      <c r="G150" s="107">
        <f t="shared" si="10"/>
        <v>0.46404634285714164</v>
      </c>
      <c r="H150" s="42">
        <f t="shared" si="8"/>
        <v>0.40285783471876918</v>
      </c>
      <c r="I150" s="107">
        <f t="shared" si="7"/>
        <v>0.86690417757591076</v>
      </c>
      <c r="K150" s="25"/>
      <c r="L150" s="7"/>
      <c r="M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105">
        <v>126</v>
      </c>
      <c r="B151" s="16">
        <v>20140213</v>
      </c>
      <c r="C151" s="88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107">
        <f t="shared" si="10"/>
        <v>0</v>
      </c>
      <c r="H151" s="42">
        <f t="shared" si="8"/>
        <v>0.52807040496919733</v>
      </c>
      <c r="I151" s="107">
        <f t="shared" si="7"/>
        <v>0.52807040496919733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88">
        <v>85.2</v>
      </c>
      <c r="D152" s="8">
        <v>32.863999999999997</v>
      </c>
      <c r="E152" s="8">
        <v>35.688000000000002</v>
      </c>
      <c r="F152" s="8">
        <f t="shared" si="4"/>
        <v>2.8240000000000052</v>
      </c>
      <c r="G152" s="107">
        <f t="shared" si="10"/>
        <v>2.4280752000000043</v>
      </c>
      <c r="H152" s="42">
        <f t="shared" si="8"/>
        <v>0.57978864050741774</v>
      </c>
      <c r="I152" s="107">
        <f t="shared" si="7"/>
        <v>3.0078638405074223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106">
        <v>58.9</v>
      </c>
      <c r="D153" s="8">
        <v>12.14</v>
      </c>
      <c r="E153" s="8">
        <v>12.472</v>
      </c>
      <c r="F153" s="8">
        <f t="shared" si="4"/>
        <v>0.33199999999999896</v>
      </c>
      <c r="G153" s="107">
        <f t="shared" si="10"/>
        <v>0.28545359999999909</v>
      </c>
      <c r="H153" s="42">
        <f t="shared" si="8"/>
        <v>0.40081632542120782</v>
      </c>
      <c r="I153" s="107">
        <f t="shared" si="7"/>
        <v>0.68626992542120691</v>
      </c>
      <c r="K153" s="25"/>
      <c r="L153" s="7"/>
      <c r="M153" s="7"/>
      <c r="N153" s="7"/>
      <c r="X153" s="21"/>
      <c r="Y153" s="21"/>
    </row>
    <row r="154" spans="1:25" s="1" customFormat="1" x14ac:dyDescent="0.25">
      <c r="A154" s="105">
        <v>129</v>
      </c>
      <c r="B154" s="16">
        <v>34242155</v>
      </c>
      <c r="C154" s="106">
        <v>58.6</v>
      </c>
      <c r="D154" s="8">
        <v>13.164999999999999</v>
      </c>
      <c r="E154" s="8">
        <v>14.829000000000001</v>
      </c>
      <c r="F154" s="8">
        <f t="shared" ref="F154:F217" si="11">E154-D154</f>
        <v>1.6640000000000015</v>
      </c>
      <c r="G154" s="107">
        <f t="shared" si="10"/>
        <v>1.4307072000000012</v>
      </c>
      <c r="H154" s="42">
        <f t="shared" si="8"/>
        <v>0.39877481612364646</v>
      </c>
      <c r="I154" s="107">
        <f t="shared" si="7"/>
        <v>1.8294820161236476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121">
        <v>130</v>
      </c>
      <c r="B155" s="20">
        <v>34242150</v>
      </c>
      <c r="C155" s="115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116">
        <f t="shared" si="10"/>
        <v>0</v>
      </c>
      <c r="H155" s="46">
        <f t="shared" si="8"/>
        <v>0.52807040496919733</v>
      </c>
      <c r="I155" s="116">
        <f t="shared" ref="I155:I218" si="12">G155+H155</f>
        <v>0.52807040496919733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117">
        <v>131</v>
      </c>
      <c r="B156" s="19">
        <v>20442446</v>
      </c>
      <c r="C156" s="118">
        <v>84.1</v>
      </c>
      <c r="D156" s="9">
        <v>30.853571428571428</v>
      </c>
      <c r="E156" s="9">
        <v>32.5</v>
      </c>
      <c r="F156" s="123">
        <f t="shared" si="11"/>
        <v>1.6464285714285722</v>
      </c>
      <c r="G156" s="119">
        <f>F156*0.8598</f>
        <v>1.4155992857142865</v>
      </c>
      <c r="H156" s="42">
        <f t="shared" ref="H156:H207" si="13">C156/3672.6*$H$16</f>
        <v>0.36822372892384519</v>
      </c>
      <c r="I156" s="119">
        <f t="shared" si="12"/>
        <v>1.7838230146381318</v>
      </c>
      <c r="K156" s="24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105">
        <v>132</v>
      </c>
      <c r="B157" s="16">
        <v>43242256</v>
      </c>
      <c r="C157" s="106">
        <v>56.3</v>
      </c>
      <c r="D157" s="8">
        <v>16.087714285714284</v>
      </c>
      <c r="E157" s="8">
        <v>16.399999999999999</v>
      </c>
      <c r="F157" s="84">
        <f t="shared" si="11"/>
        <v>0.31228571428571428</v>
      </c>
      <c r="G157" s="107">
        <f t="shared" si="10"/>
        <v>0.26850325714285717</v>
      </c>
      <c r="H157" s="42">
        <f t="shared" si="13"/>
        <v>0.24650411341750872</v>
      </c>
      <c r="I157" s="107">
        <f t="shared" si="12"/>
        <v>0.51500737056036594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105">
        <v>133</v>
      </c>
      <c r="B158" s="16">
        <v>43242235</v>
      </c>
      <c r="C158" s="106">
        <v>56.1</v>
      </c>
      <c r="D158" s="9">
        <v>10.17</v>
      </c>
      <c r="E158" s="9">
        <v>10.661</v>
      </c>
      <c r="F158" s="8">
        <f t="shared" si="11"/>
        <v>0.49099999999999966</v>
      </c>
      <c r="G158" s="107">
        <f t="shared" si="10"/>
        <v>0.4221617999999997</v>
      </c>
      <c r="H158" s="42">
        <f t="shared" si="13"/>
        <v>0.24562843273041277</v>
      </c>
      <c r="I158" s="107">
        <f t="shared" si="12"/>
        <v>0.66779023273041249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105">
        <v>134</v>
      </c>
      <c r="B159" s="16">
        <v>43242250</v>
      </c>
      <c r="C159" s="106">
        <v>85.2</v>
      </c>
      <c r="D159" s="8">
        <v>13.348000000000001</v>
      </c>
      <c r="E159" s="8">
        <v>14.875999999999999</v>
      </c>
      <c r="F159" s="8">
        <f t="shared" si="11"/>
        <v>1.5279999999999987</v>
      </c>
      <c r="G159" s="107">
        <f t="shared" si="10"/>
        <v>1.3137743999999989</v>
      </c>
      <c r="H159" s="42">
        <f t="shared" si="13"/>
        <v>0.37303997270287287</v>
      </c>
      <c r="I159" s="107">
        <f t="shared" si="12"/>
        <v>1.6868143727028717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106">
        <v>84.4</v>
      </c>
      <c r="D160" s="8">
        <v>25.963000000000001</v>
      </c>
      <c r="E160" s="8">
        <v>27.91</v>
      </c>
      <c r="F160" s="8">
        <f t="shared" si="11"/>
        <v>1.9469999999999992</v>
      </c>
      <c r="G160" s="107">
        <f t="shared" si="10"/>
        <v>1.6740305999999994</v>
      </c>
      <c r="H160" s="42">
        <f t="shared" si="13"/>
        <v>0.36953724995448911</v>
      </c>
      <c r="I160" s="107">
        <f t="shared" si="12"/>
        <v>2.0435678499544885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105">
        <v>136</v>
      </c>
      <c r="B161" s="16">
        <v>43242379</v>
      </c>
      <c r="C161" s="106">
        <v>56.2</v>
      </c>
      <c r="D161" s="8">
        <v>19.363</v>
      </c>
      <c r="E161" s="8">
        <v>20.367000000000001</v>
      </c>
      <c r="F161" s="8">
        <f t="shared" si="11"/>
        <v>1.0040000000000013</v>
      </c>
      <c r="G161" s="107">
        <f t="shared" si="10"/>
        <v>0.86323920000000121</v>
      </c>
      <c r="H161" s="42">
        <f t="shared" si="13"/>
        <v>0.24606627307396076</v>
      </c>
      <c r="I161" s="107">
        <f t="shared" si="12"/>
        <v>1.109305473073962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105">
        <v>137</v>
      </c>
      <c r="B162" s="16">
        <v>43242240</v>
      </c>
      <c r="C162" s="106">
        <v>55.7</v>
      </c>
      <c r="D162" s="8">
        <v>13.766</v>
      </c>
      <c r="E162" s="8">
        <v>14.298999999999999</v>
      </c>
      <c r="F162" s="8">
        <f t="shared" si="11"/>
        <v>0.53299999999999947</v>
      </c>
      <c r="G162" s="107">
        <f t="shared" si="10"/>
        <v>0.45827339999999955</v>
      </c>
      <c r="H162" s="42">
        <f t="shared" si="13"/>
        <v>0.24387707135622091</v>
      </c>
      <c r="I162" s="107">
        <f t="shared" si="12"/>
        <v>0.70215047135622044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105">
        <v>138</v>
      </c>
      <c r="B163" s="16">
        <v>43242241</v>
      </c>
      <c r="C163" s="106">
        <v>84.3</v>
      </c>
      <c r="D163" s="8">
        <v>26.949000000000002</v>
      </c>
      <c r="E163" s="8">
        <v>28.731999999999999</v>
      </c>
      <c r="F163" s="8">
        <f t="shared" si="11"/>
        <v>1.7829999999999977</v>
      </c>
      <c r="G163" s="107">
        <f t="shared" si="10"/>
        <v>1.533023399999998</v>
      </c>
      <c r="H163" s="42">
        <f t="shared" si="13"/>
        <v>0.36909940961094106</v>
      </c>
      <c r="I163" s="107">
        <f t="shared" si="12"/>
        <v>1.902122809610939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106">
        <v>84</v>
      </c>
      <c r="D164" s="8">
        <v>8.6189999999999998</v>
      </c>
      <c r="E164" s="8">
        <v>8.6189999999999998</v>
      </c>
      <c r="F164" s="8">
        <f t="shared" si="11"/>
        <v>0</v>
      </c>
      <c r="G164" s="107">
        <f t="shared" si="10"/>
        <v>0</v>
      </c>
      <c r="H164" s="42">
        <f t="shared" si="13"/>
        <v>0.36778588858029726</v>
      </c>
      <c r="I164" s="107">
        <f t="shared" si="12"/>
        <v>0.36778588858029726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105">
        <v>140</v>
      </c>
      <c r="B165" s="16">
        <v>34242381</v>
      </c>
      <c r="C165" s="106">
        <v>55.6</v>
      </c>
      <c r="D165" s="8">
        <v>12.973000000000001</v>
      </c>
      <c r="E165" s="8">
        <v>14.000999999999999</v>
      </c>
      <c r="F165" s="8">
        <f t="shared" si="11"/>
        <v>1.0279999999999987</v>
      </c>
      <c r="G165" s="107">
        <f t="shared" si="10"/>
        <v>0.88387439999999884</v>
      </c>
      <c r="H165" s="42">
        <f t="shared" si="13"/>
        <v>0.24343923101267292</v>
      </c>
      <c r="I165" s="107">
        <f t="shared" si="12"/>
        <v>1.1273136310126717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105">
        <v>141</v>
      </c>
      <c r="B166" s="16">
        <v>34242390</v>
      </c>
      <c r="C166" s="106">
        <v>56.4</v>
      </c>
      <c r="D166" s="8">
        <v>9.2360000000000007</v>
      </c>
      <c r="E166" s="8">
        <v>10.332000000000001</v>
      </c>
      <c r="F166" s="8">
        <f t="shared" si="11"/>
        <v>1.0960000000000001</v>
      </c>
      <c r="G166" s="107">
        <f>F166*0.8598</f>
        <v>0.94234080000000009</v>
      </c>
      <c r="H166" s="42">
        <f t="shared" si="13"/>
        <v>0.24694195376105668</v>
      </c>
      <c r="I166" s="107">
        <f t="shared" si="12"/>
        <v>1.1892827537610569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126">
        <v>142</v>
      </c>
      <c r="B167" s="18">
        <v>34242387</v>
      </c>
      <c r="C167" s="127">
        <v>84.1</v>
      </c>
      <c r="D167" s="85">
        <v>14.7</v>
      </c>
      <c r="E167" s="85">
        <v>15.760999999999999</v>
      </c>
      <c r="F167" s="85">
        <f t="shared" si="11"/>
        <v>1.0609999999999999</v>
      </c>
      <c r="G167" s="134">
        <f t="shared" ref="G167:G196" si="14">F167*0.8598</f>
        <v>0.91224779999999994</v>
      </c>
      <c r="H167" s="172">
        <f t="shared" si="13"/>
        <v>0.36822372892384519</v>
      </c>
      <c r="I167" s="134">
        <f t="shared" si="12"/>
        <v>1.2804715289238451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106">
        <v>83.5</v>
      </c>
      <c r="D168" s="8">
        <v>14.603999999999999</v>
      </c>
      <c r="E168" s="8">
        <v>15.763999999999999</v>
      </c>
      <c r="F168" s="8">
        <f t="shared" si="11"/>
        <v>1.1600000000000001</v>
      </c>
      <c r="G168" s="107">
        <f t="shared" si="14"/>
        <v>0.99736800000000014</v>
      </c>
      <c r="H168" s="34">
        <f t="shared" si="13"/>
        <v>0.36559668686255736</v>
      </c>
      <c r="I168" s="107">
        <f t="shared" si="12"/>
        <v>1.3629646868625576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106">
        <v>56.3</v>
      </c>
      <c r="D169" s="8">
        <v>7.3929999999999998</v>
      </c>
      <c r="E169" s="8">
        <v>8.5139999999999993</v>
      </c>
      <c r="F169" s="8">
        <f t="shared" si="11"/>
        <v>1.1209999999999996</v>
      </c>
      <c r="G169" s="107">
        <f t="shared" si="14"/>
        <v>0.96383579999999958</v>
      </c>
      <c r="H169" s="34">
        <f t="shared" si="13"/>
        <v>0.24650411341750872</v>
      </c>
      <c r="I169" s="107">
        <f t="shared" si="12"/>
        <v>1.2103399134175084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105">
        <v>145</v>
      </c>
      <c r="B170" s="16">
        <v>34242386</v>
      </c>
      <c r="C170" s="106">
        <v>56.6</v>
      </c>
      <c r="D170" s="8">
        <v>9.1150000000000002</v>
      </c>
      <c r="E170" s="8">
        <v>9.0579999999999998</v>
      </c>
      <c r="F170" s="8">
        <f t="shared" si="11"/>
        <v>-5.7000000000000384E-2</v>
      </c>
      <c r="G170" s="107">
        <f t="shared" si="14"/>
        <v>-4.9008600000000332E-2</v>
      </c>
      <c r="H170" s="34">
        <f t="shared" si="13"/>
        <v>0.24781763444815266</v>
      </c>
      <c r="I170" s="107">
        <f t="shared" si="12"/>
        <v>0.19880903444815234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105">
        <v>146</v>
      </c>
      <c r="B171" s="16">
        <v>34242384</v>
      </c>
      <c r="C171" s="106">
        <v>84.3</v>
      </c>
      <c r="D171" s="8">
        <v>14.147</v>
      </c>
      <c r="E171" s="8">
        <v>14.147</v>
      </c>
      <c r="F171" s="8">
        <f t="shared" si="11"/>
        <v>0</v>
      </c>
      <c r="G171" s="107">
        <f t="shared" si="14"/>
        <v>0</v>
      </c>
      <c r="H171" s="34">
        <f t="shared" si="13"/>
        <v>0.36909940961094106</v>
      </c>
      <c r="I171" s="107">
        <f t="shared" si="12"/>
        <v>0.36909940961094106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13">
        <v>147</v>
      </c>
      <c r="B172" s="19">
        <v>34242301</v>
      </c>
      <c r="C172" s="118">
        <v>84.7</v>
      </c>
      <c r="D172" s="9">
        <v>14.273999999999999</v>
      </c>
      <c r="E172" s="9">
        <v>14.983000000000001</v>
      </c>
      <c r="F172" s="9">
        <f t="shared" si="11"/>
        <v>0.70900000000000141</v>
      </c>
      <c r="G172" s="119">
        <f t="shared" si="14"/>
        <v>0.6095982000000012</v>
      </c>
      <c r="H172" s="42">
        <f t="shared" si="13"/>
        <v>0.37085077098513303</v>
      </c>
      <c r="I172" s="119">
        <f t="shared" si="12"/>
        <v>0.98044897098513428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105">
        <v>148</v>
      </c>
      <c r="B173" s="16">
        <v>34242298</v>
      </c>
      <c r="C173" s="106">
        <v>56.4</v>
      </c>
      <c r="D173" s="8">
        <v>8.2219999999999995</v>
      </c>
      <c r="E173" s="8">
        <v>8.7439999999999998</v>
      </c>
      <c r="F173" s="8">
        <f t="shared" si="11"/>
        <v>0.52200000000000024</v>
      </c>
      <c r="G173" s="107">
        <f t="shared" si="14"/>
        <v>0.4488156000000002</v>
      </c>
      <c r="H173" s="42">
        <f t="shared" si="13"/>
        <v>0.24694195376105668</v>
      </c>
      <c r="I173" s="107">
        <f t="shared" si="12"/>
        <v>0.69575755376105686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105">
        <v>149</v>
      </c>
      <c r="B174" s="16">
        <v>34242302</v>
      </c>
      <c r="C174" s="106">
        <v>56.7</v>
      </c>
      <c r="D174" s="8">
        <v>11.851000000000001</v>
      </c>
      <c r="E174" s="8">
        <v>13.169</v>
      </c>
      <c r="F174" s="8">
        <f t="shared" si="11"/>
        <v>1.3179999999999996</v>
      </c>
      <c r="G174" s="107">
        <f t="shared" si="14"/>
        <v>1.1332163999999998</v>
      </c>
      <c r="H174" s="42">
        <f t="shared" si="13"/>
        <v>0.24825547479170063</v>
      </c>
      <c r="I174" s="107">
        <f t="shared" si="12"/>
        <v>1.3814718747917003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105">
        <v>150</v>
      </c>
      <c r="B175" s="16">
        <v>34242299</v>
      </c>
      <c r="C175" s="106">
        <v>84.6</v>
      </c>
      <c r="D175" s="8">
        <v>11.393000000000001</v>
      </c>
      <c r="E175" s="8">
        <v>12.016</v>
      </c>
      <c r="F175" s="8">
        <f t="shared" si="11"/>
        <v>0.62299999999999933</v>
      </c>
      <c r="G175" s="107">
        <f t="shared" si="14"/>
        <v>0.53565539999999945</v>
      </c>
      <c r="H175" s="42">
        <f t="shared" si="13"/>
        <v>0.37041293064158498</v>
      </c>
      <c r="I175" s="107">
        <f t="shared" si="12"/>
        <v>0.90606833064158443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88">
        <v>84.6</v>
      </c>
      <c r="D176" s="8">
        <v>20.552</v>
      </c>
      <c r="E176" s="8">
        <v>21.779</v>
      </c>
      <c r="F176" s="8">
        <f t="shared" si="11"/>
        <v>1.2270000000000003</v>
      </c>
      <c r="G176" s="34">
        <f t="shared" si="14"/>
        <v>1.0549746000000002</v>
      </c>
      <c r="H176" s="42">
        <f t="shared" si="13"/>
        <v>0.37041293064158498</v>
      </c>
      <c r="I176" s="34">
        <f t="shared" si="12"/>
        <v>1.4253875306415851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105">
        <v>152</v>
      </c>
      <c r="B177" s="16">
        <v>34242303</v>
      </c>
      <c r="C177" s="106">
        <v>56.3</v>
      </c>
      <c r="D177" s="8">
        <v>3.5489999999999999</v>
      </c>
      <c r="E177" s="8">
        <v>3.5859999999999999</v>
      </c>
      <c r="F177" s="8">
        <f t="shared" si="11"/>
        <v>3.6999999999999922E-2</v>
      </c>
      <c r="G177" s="107">
        <f t="shared" si="14"/>
        <v>3.1812599999999934E-2</v>
      </c>
      <c r="H177" s="42">
        <f t="shared" si="13"/>
        <v>0.24650411341750872</v>
      </c>
      <c r="I177" s="107">
        <f t="shared" si="12"/>
        <v>0.27831671341750863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105">
        <v>153</v>
      </c>
      <c r="B178" s="16">
        <v>34242306</v>
      </c>
      <c r="C178" s="106">
        <v>56.9</v>
      </c>
      <c r="D178" s="8">
        <v>11.551</v>
      </c>
      <c r="E178" s="8">
        <v>12.164</v>
      </c>
      <c r="F178" s="8">
        <f t="shared" si="11"/>
        <v>0.61299999999999955</v>
      </c>
      <c r="G178" s="107">
        <f t="shared" si="14"/>
        <v>0.52705739999999957</v>
      </c>
      <c r="H178" s="42">
        <f t="shared" si="13"/>
        <v>0.24913115547879655</v>
      </c>
      <c r="I178" s="107">
        <f t="shared" si="12"/>
        <v>0.77618855547879617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105">
        <v>154</v>
      </c>
      <c r="B179" s="16">
        <v>34242305</v>
      </c>
      <c r="C179" s="106">
        <v>85.7</v>
      </c>
      <c r="D179" s="8">
        <v>23.515000000000001</v>
      </c>
      <c r="E179" s="8">
        <v>25.036999999999999</v>
      </c>
      <c r="F179" s="8">
        <f t="shared" si="11"/>
        <v>1.5219999999999985</v>
      </c>
      <c r="G179" s="107">
        <f t="shared" si="14"/>
        <v>1.3086155999999987</v>
      </c>
      <c r="H179" s="42">
        <f t="shared" si="13"/>
        <v>0.37522917442061277</v>
      </c>
      <c r="I179" s="107">
        <f t="shared" si="12"/>
        <v>1.6838447744206113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106">
        <v>84.9</v>
      </c>
      <c r="D180" s="8">
        <v>19.539000000000001</v>
      </c>
      <c r="E180" s="8">
        <v>21.689</v>
      </c>
      <c r="F180" s="8">
        <f t="shared" si="11"/>
        <v>2.1499999999999986</v>
      </c>
      <c r="G180" s="107">
        <f t="shared" si="14"/>
        <v>1.8485699999999987</v>
      </c>
      <c r="H180" s="42">
        <f t="shared" si="13"/>
        <v>0.37172645167222895</v>
      </c>
      <c r="I180" s="107">
        <f t="shared" si="12"/>
        <v>2.2202964516722279</v>
      </c>
      <c r="K180" s="25"/>
      <c r="L180" s="7"/>
      <c r="M180" s="7"/>
      <c r="N180" s="7"/>
      <c r="O180" s="5"/>
      <c r="P180" s="5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105">
        <v>156</v>
      </c>
      <c r="B181" s="16">
        <v>34242320</v>
      </c>
      <c r="C181" s="106">
        <v>56.8</v>
      </c>
      <c r="D181" s="8">
        <v>17.64</v>
      </c>
      <c r="E181" s="8">
        <v>18.835999999999999</v>
      </c>
      <c r="F181" s="8">
        <f t="shared" si="11"/>
        <v>1.195999999999998</v>
      </c>
      <c r="G181" s="107">
        <f t="shared" si="14"/>
        <v>1.0283207999999981</v>
      </c>
      <c r="H181" s="42">
        <f t="shared" si="13"/>
        <v>0.24869331513524859</v>
      </c>
      <c r="I181" s="107">
        <f t="shared" si="12"/>
        <v>1.2770141151352468</v>
      </c>
      <c r="K181" s="25"/>
      <c r="L181" s="7"/>
      <c r="M181" s="7"/>
      <c r="N181" s="7"/>
      <c r="O181" s="5"/>
      <c r="P181" s="5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105">
        <v>157</v>
      </c>
      <c r="B182" s="16">
        <v>34242321</v>
      </c>
      <c r="C182" s="106">
        <v>57.1</v>
      </c>
      <c r="D182" s="8">
        <v>12.079000000000001</v>
      </c>
      <c r="E182" s="8">
        <v>13.427</v>
      </c>
      <c r="F182" s="8">
        <f t="shared" si="11"/>
        <v>1.347999999999999</v>
      </c>
      <c r="G182" s="107">
        <f t="shared" si="14"/>
        <v>1.1590103999999992</v>
      </c>
      <c r="H182" s="42">
        <f t="shared" si="13"/>
        <v>0.25000683616589253</v>
      </c>
      <c r="I182" s="107">
        <f t="shared" si="12"/>
        <v>1.4090172361658917</v>
      </c>
      <c r="K182" s="25"/>
      <c r="L182" s="7"/>
      <c r="M182" s="7"/>
      <c r="N182" s="7"/>
      <c r="O182" s="5"/>
      <c r="P182" s="5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4">
        <v>158</v>
      </c>
      <c r="B183" s="16">
        <v>34242304</v>
      </c>
      <c r="C183" s="88">
        <v>85.5</v>
      </c>
      <c r="D183" s="8">
        <v>18.347999999999999</v>
      </c>
      <c r="E183" s="8">
        <v>19.472999999999999</v>
      </c>
      <c r="F183" s="8">
        <f t="shared" si="11"/>
        <v>1.125</v>
      </c>
      <c r="G183" s="34">
        <f t="shared" si="14"/>
        <v>0.967275</v>
      </c>
      <c r="H183" s="34">
        <f t="shared" si="13"/>
        <v>0.37435349373351678</v>
      </c>
      <c r="I183" s="34">
        <f t="shared" si="12"/>
        <v>1.3416284937335168</v>
      </c>
      <c r="K183" s="25"/>
      <c r="L183" s="7"/>
      <c r="M183" s="7"/>
      <c r="N183" s="7"/>
      <c r="O183" s="5"/>
      <c r="P183" s="5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88">
        <v>84.6</v>
      </c>
      <c r="D184" s="8">
        <f>18.685+1.269</f>
        <v>19.953999999999997</v>
      </c>
      <c r="E184" s="8">
        <v>21.875</v>
      </c>
      <c r="F184" s="8">
        <f t="shared" si="11"/>
        <v>1.9210000000000029</v>
      </c>
      <c r="G184" s="34">
        <f t="shared" si="14"/>
        <v>1.6516758000000025</v>
      </c>
      <c r="H184" s="34">
        <f t="shared" si="13"/>
        <v>0.37041293064158498</v>
      </c>
      <c r="I184" s="34">
        <f>G184+H184</f>
        <v>2.0220887306415873</v>
      </c>
      <c r="K184" s="25"/>
      <c r="L184" s="7"/>
      <c r="M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88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34">
        <f t="shared" si="14"/>
        <v>0</v>
      </c>
      <c r="H185" s="34">
        <f t="shared" si="13"/>
        <v>0.24650411341750872</v>
      </c>
      <c r="I185" s="49">
        <f t="shared" si="12"/>
        <v>0.24650411341750872</v>
      </c>
      <c r="K185" s="25"/>
      <c r="L185" s="7"/>
      <c r="M185" s="2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4">
        <v>161</v>
      </c>
      <c r="B186" s="16">
        <v>34242312</v>
      </c>
      <c r="C186" s="88">
        <v>56.8</v>
      </c>
      <c r="D186" s="8">
        <v>6.7619999999999996</v>
      </c>
      <c r="E186" s="8">
        <v>6.7619999999999996</v>
      </c>
      <c r="F186" s="8">
        <f t="shared" si="11"/>
        <v>0</v>
      </c>
      <c r="G186" s="34">
        <f t="shared" si="14"/>
        <v>0</v>
      </c>
      <c r="H186" s="34">
        <f t="shared" si="13"/>
        <v>0.24869331513524859</v>
      </c>
      <c r="I186" s="34">
        <f t="shared" si="12"/>
        <v>0.24869331513524859</v>
      </c>
      <c r="K186" s="25"/>
      <c r="L186" s="7"/>
      <c r="M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4">
        <v>162</v>
      </c>
      <c r="B187" s="16">
        <v>34242309</v>
      </c>
      <c r="C187" s="88">
        <v>85.2</v>
      </c>
      <c r="D187" s="8">
        <f>15.008+1.278</f>
        <v>16.285999999999998</v>
      </c>
      <c r="E187" s="8">
        <v>17.553999999999998</v>
      </c>
      <c r="F187" s="8">
        <f t="shared" si="11"/>
        <v>1.2680000000000007</v>
      </c>
      <c r="G187" s="34">
        <f t="shared" si="14"/>
        <v>1.0902264000000006</v>
      </c>
      <c r="H187" s="34">
        <f>C187/3672.6*$H$16</f>
        <v>0.37303997270287287</v>
      </c>
      <c r="I187" s="34">
        <f t="shared" si="12"/>
        <v>1.4632663727028734</v>
      </c>
      <c r="K187" s="25"/>
      <c r="L187" s="7"/>
      <c r="M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88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34">
        <f>F188*0.8598</f>
        <v>0</v>
      </c>
      <c r="H188" s="34">
        <f t="shared" si="13"/>
        <v>0.36953724995448911</v>
      </c>
      <c r="I188" s="34">
        <f>G188+H188</f>
        <v>0.36953724995448911</v>
      </c>
      <c r="K188" s="25"/>
      <c r="L188" s="7"/>
      <c r="M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4">
        <v>164</v>
      </c>
      <c r="B189" s="16">
        <v>34242185</v>
      </c>
      <c r="C189" s="88">
        <v>55.9</v>
      </c>
      <c r="D189" s="8">
        <v>10.99</v>
      </c>
      <c r="E189" s="8">
        <v>11.411</v>
      </c>
      <c r="F189" s="8">
        <f t="shared" si="11"/>
        <v>0.42099999999999937</v>
      </c>
      <c r="G189" s="34">
        <f t="shared" si="14"/>
        <v>0.36197579999999946</v>
      </c>
      <c r="H189" s="34">
        <f t="shared" si="13"/>
        <v>0.24475275204331684</v>
      </c>
      <c r="I189" s="34">
        <f t="shared" si="12"/>
        <v>0.60672855204331633</v>
      </c>
      <c r="K189" s="25"/>
      <c r="L189" s="7"/>
      <c r="M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4">
        <v>165</v>
      </c>
      <c r="B190" s="16">
        <v>43441088</v>
      </c>
      <c r="C190" s="88">
        <v>56.7</v>
      </c>
      <c r="D190" s="8">
        <v>9.7159999999999993</v>
      </c>
      <c r="E190" s="8">
        <v>9.8219999999999992</v>
      </c>
      <c r="F190" s="8">
        <f t="shared" si="11"/>
        <v>0.10599999999999987</v>
      </c>
      <c r="G190" s="34">
        <f t="shared" si="14"/>
        <v>9.1138799999999895E-2</v>
      </c>
      <c r="H190" s="34">
        <f t="shared" si="13"/>
        <v>0.24825547479170063</v>
      </c>
      <c r="I190" s="34">
        <f t="shared" si="12"/>
        <v>0.33939427479170053</v>
      </c>
      <c r="K190" s="25"/>
      <c r="L190" s="7"/>
      <c r="M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4">
        <v>166</v>
      </c>
      <c r="B191" s="16">
        <v>34242310</v>
      </c>
      <c r="C191" s="88">
        <v>85.2</v>
      </c>
      <c r="D191" s="8">
        <v>18.3</v>
      </c>
      <c r="E191" s="8">
        <v>18.91</v>
      </c>
      <c r="F191" s="8">
        <f t="shared" si="11"/>
        <v>0.60999999999999943</v>
      </c>
      <c r="G191" s="34">
        <f t="shared" si="14"/>
        <v>0.52447799999999956</v>
      </c>
      <c r="H191" s="34">
        <f t="shared" si="13"/>
        <v>0.37303997270287287</v>
      </c>
      <c r="I191" s="34">
        <f t="shared" si="12"/>
        <v>0.89751797270287237</v>
      </c>
      <c r="K191" s="25"/>
      <c r="L191" s="7"/>
      <c r="M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88">
        <v>84.9</v>
      </c>
      <c r="D192" s="8">
        <v>14.859</v>
      </c>
      <c r="E192" s="8">
        <v>16.568000000000001</v>
      </c>
      <c r="F192" s="8">
        <f t="shared" si="11"/>
        <v>1.7090000000000014</v>
      </c>
      <c r="G192" s="34">
        <f t="shared" si="14"/>
        <v>1.4693982000000012</v>
      </c>
      <c r="H192" s="34">
        <f t="shared" si="13"/>
        <v>0.37172645167222895</v>
      </c>
      <c r="I192" s="34">
        <f t="shared" si="12"/>
        <v>1.8411246516722302</v>
      </c>
      <c r="K192" s="25"/>
      <c r="L192" s="7"/>
      <c r="M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105">
        <v>168</v>
      </c>
      <c r="B193" s="16">
        <v>34242189</v>
      </c>
      <c r="C193" s="106">
        <v>56.4</v>
      </c>
      <c r="D193" s="8">
        <v>5.01</v>
      </c>
      <c r="E193" s="8">
        <v>5.01</v>
      </c>
      <c r="F193" s="8">
        <f t="shared" si="11"/>
        <v>0</v>
      </c>
      <c r="G193" s="107">
        <f t="shared" si="14"/>
        <v>0</v>
      </c>
      <c r="H193" s="42">
        <f t="shared" si="13"/>
        <v>0.24694195376105668</v>
      </c>
      <c r="I193" s="107">
        <f t="shared" si="12"/>
        <v>0.24694195376105668</v>
      </c>
      <c r="K193" s="25"/>
      <c r="L193" s="7"/>
      <c r="M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105">
        <v>169</v>
      </c>
      <c r="B194" s="16">
        <v>34242191</v>
      </c>
      <c r="C194" s="106">
        <v>57</v>
      </c>
      <c r="D194" s="8">
        <v>15.553000000000001</v>
      </c>
      <c r="E194" s="8">
        <v>16.637</v>
      </c>
      <c r="F194" s="8">
        <f t="shared" si="11"/>
        <v>1.0839999999999996</v>
      </c>
      <c r="G194" s="107">
        <f t="shared" si="14"/>
        <v>0.93202319999999972</v>
      </c>
      <c r="H194" s="42">
        <f t="shared" si="13"/>
        <v>0.24956899582234454</v>
      </c>
      <c r="I194" s="107">
        <f t="shared" si="12"/>
        <v>1.1815921958223443</v>
      </c>
      <c r="K194" s="25"/>
      <c r="L194" s="7"/>
      <c r="M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105">
        <v>170</v>
      </c>
      <c r="B195" s="16">
        <v>34242190</v>
      </c>
      <c r="C195" s="106">
        <v>85.3</v>
      </c>
      <c r="D195" s="8">
        <v>20.581</v>
      </c>
      <c r="E195" s="8">
        <v>21.841000000000001</v>
      </c>
      <c r="F195" s="8">
        <f t="shared" si="11"/>
        <v>1.2600000000000016</v>
      </c>
      <c r="G195" s="107">
        <f t="shared" si="14"/>
        <v>1.0833480000000013</v>
      </c>
      <c r="H195" s="42">
        <f t="shared" si="13"/>
        <v>0.37347781304642086</v>
      </c>
      <c r="I195" s="107">
        <f t="shared" si="12"/>
        <v>1.4568258130464222</v>
      </c>
      <c r="K195" s="25"/>
      <c r="L195" s="7"/>
      <c r="M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106">
        <v>84.3</v>
      </c>
      <c r="D196" s="8">
        <v>7.93</v>
      </c>
      <c r="E196" s="8">
        <v>7.93</v>
      </c>
      <c r="F196" s="8">
        <f t="shared" si="11"/>
        <v>0</v>
      </c>
      <c r="G196" s="107">
        <f t="shared" si="14"/>
        <v>0</v>
      </c>
      <c r="H196" s="42">
        <f t="shared" si="13"/>
        <v>0.36909940961094106</v>
      </c>
      <c r="I196" s="107">
        <f t="shared" si="12"/>
        <v>0.36909940961094106</v>
      </c>
      <c r="K196" s="25"/>
      <c r="L196" s="7"/>
      <c r="M196" s="7"/>
      <c r="N196" s="7"/>
      <c r="O196" s="5"/>
      <c r="P196" s="5"/>
      <c r="Q196" s="5"/>
      <c r="R196" s="5"/>
      <c r="S196" s="5"/>
      <c r="T196" s="5"/>
      <c r="U196" s="5"/>
      <c r="V196" s="5"/>
      <c r="W196" s="5"/>
      <c r="X196" s="21"/>
      <c r="Y196" s="21"/>
    </row>
    <row r="197" spans="1:25" s="1" customFormat="1" x14ac:dyDescent="0.25">
      <c r="A197" s="105">
        <v>172</v>
      </c>
      <c r="B197" s="16">
        <v>34242195</v>
      </c>
      <c r="C197" s="106">
        <v>56.4</v>
      </c>
      <c r="D197" s="8">
        <v>9.0839999999999996</v>
      </c>
      <c r="E197" s="8">
        <v>9.1059999999999999</v>
      </c>
      <c r="F197" s="8">
        <f t="shared" si="11"/>
        <v>2.2000000000000242E-2</v>
      </c>
      <c r="G197" s="107">
        <f>F197*0.8598</f>
        <v>1.8915600000000209E-2</v>
      </c>
      <c r="H197" s="42">
        <f t="shared" si="13"/>
        <v>0.24694195376105668</v>
      </c>
      <c r="I197" s="107">
        <f t="shared" si="12"/>
        <v>0.26585755376105691</v>
      </c>
      <c r="K197" s="25"/>
      <c r="L197" s="7"/>
      <c r="M197" s="7"/>
      <c r="N197" s="7"/>
      <c r="O197" s="5"/>
      <c r="P197" s="5"/>
      <c r="Q197" s="5"/>
      <c r="R197" s="5"/>
      <c r="S197" s="5"/>
      <c r="T197" s="5"/>
      <c r="U197" s="5"/>
      <c r="V197" s="5"/>
      <c r="W197" s="5"/>
      <c r="X197" s="21"/>
      <c r="Y197" s="21"/>
    </row>
    <row r="198" spans="1:25" s="1" customFormat="1" x14ac:dyDescent="0.25">
      <c r="A198" s="4">
        <v>173</v>
      </c>
      <c r="B198" s="16">
        <v>34242186</v>
      </c>
      <c r="C198" s="88">
        <v>56.9</v>
      </c>
      <c r="D198" s="8">
        <v>7.7839999999999998</v>
      </c>
      <c r="E198" s="8">
        <v>8.07</v>
      </c>
      <c r="F198" s="8">
        <f t="shared" si="11"/>
        <v>0.28600000000000048</v>
      </c>
      <c r="G198" s="34">
        <f t="shared" ref="G198:G219" si="15">F198*0.8598</f>
        <v>0.24590280000000042</v>
      </c>
      <c r="H198" s="34">
        <f t="shared" si="13"/>
        <v>0.24913115547879655</v>
      </c>
      <c r="I198" s="34">
        <f t="shared" si="12"/>
        <v>0.49503395547879697</v>
      </c>
      <c r="K198" s="25"/>
      <c r="L198" s="7"/>
      <c r="M198" s="7"/>
      <c r="N198" s="7"/>
      <c r="O198" s="5"/>
      <c r="P198" s="5"/>
      <c r="Q198" s="5"/>
      <c r="R198" s="5"/>
      <c r="S198" s="5"/>
      <c r="T198" s="5"/>
      <c r="U198" s="5"/>
      <c r="V198" s="5"/>
      <c r="W198" s="5"/>
      <c r="X198" s="21"/>
      <c r="Y198" s="21"/>
    </row>
    <row r="199" spans="1:25" s="1" customFormat="1" x14ac:dyDescent="0.25">
      <c r="A199" s="4">
        <v>174</v>
      </c>
      <c r="B199" s="16">
        <v>34242183</v>
      </c>
      <c r="C199" s="88">
        <v>85.9</v>
      </c>
      <c r="D199" s="8">
        <v>17.361000000000001</v>
      </c>
      <c r="E199" s="8">
        <v>18.538</v>
      </c>
      <c r="F199" s="8">
        <f t="shared" si="11"/>
        <v>1.1769999999999996</v>
      </c>
      <c r="G199" s="34">
        <f t="shared" si="15"/>
        <v>1.0119845999999997</v>
      </c>
      <c r="H199" s="34">
        <f t="shared" si="13"/>
        <v>0.37610485510770875</v>
      </c>
      <c r="I199" s="34">
        <f t="shared" si="12"/>
        <v>1.3880894551077083</v>
      </c>
      <c r="K199" s="25"/>
      <c r="L199" s="7"/>
      <c r="M199" s="7"/>
      <c r="N199" s="7"/>
      <c r="O199" s="5"/>
      <c r="P199" s="5"/>
      <c r="Q199" s="5"/>
      <c r="R199" s="5"/>
      <c r="S199" s="5"/>
      <c r="T199" s="5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88">
        <v>84.5</v>
      </c>
      <c r="D200" s="8">
        <v>19.548999999999999</v>
      </c>
      <c r="E200" s="8">
        <v>20.844999999999999</v>
      </c>
      <c r="F200" s="8">
        <f t="shared" si="11"/>
        <v>1.2959999999999994</v>
      </c>
      <c r="G200" s="34">
        <f t="shared" si="15"/>
        <v>1.1143007999999994</v>
      </c>
      <c r="H200" s="34">
        <f t="shared" si="13"/>
        <v>0.36997509029803705</v>
      </c>
      <c r="I200" s="34">
        <f t="shared" si="12"/>
        <v>1.4842758902980364</v>
      </c>
      <c r="K200" s="25"/>
      <c r="L200" s="7"/>
      <c r="M200" s="7"/>
      <c r="N200" s="7"/>
      <c r="O200" s="5"/>
      <c r="P200" s="5"/>
      <c r="Q200" s="5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4">
        <v>176</v>
      </c>
      <c r="B201" s="16">
        <v>34242199</v>
      </c>
      <c r="C201" s="88">
        <v>56.5</v>
      </c>
      <c r="D201" s="8">
        <v>11.48</v>
      </c>
      <c r="E201" s="8">
        <v>12.212</v>
      </c>
      <c r="F201" s="8">
        <f t="shared" si="11"/>
        <v>0.73199999999999932</v>
      </c>
      <c r="G201" s="34">
        <f t="shared" si="15"/>
        <v>0.62937359999999942</v>
      </c>
      <c r="H201" s="34">
        <f t="shared" si="13"/>
        <v>0.24737979410460467</v>
      </c>
      <c r="I201" s="34">
        <f t="shared" si="12"/>
        <v>0.87675339410460407</v>
      </c>
      <c r="K201" s="25"/>
      <c r="L201" s="7"/>
      <c r="M201" s="7"/>
      <c r="N201" s="7"/>
      <c r="O201" s="5"/>
      <c r="P201" s="5"/>
      <c r="Q201" s="5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4">
        <v>177</v>
      </c>
      <c r="B202" s="16">
        <v>34242192</v>
      </c>
      <c r="C202" s="88">
        <v>57</v>
      </c>
      <c r="D202" s="8">
        <v>17.832999999999998</v>
      </c>
      <c r="E202" s="8">
        <v>17.635000000000002</v>
      </c>
      <c r="F202" s="8">
        <f t="shared" si="11"/>
        <v>-0.19799999999999685</v>
      </c>
      <c r="G202" s="34">
        <f t="shared" si="15"/>
        <v>-0.17024039999999729</v>
      </c>
      <c r="H202" s="34">
        <f t="shared" si="13"/>
        <v>0.24956899582234454</v>
      </c>
      <c r="I202" s="34">
        <f>G202+H202</f>
        <v>7.9328595822347248E-2</v>
      </c>
      <c r="K202" s="25"/>
      <c r="L202" s="7"/>
      <c r="M202" s="7"/>
      <c r="N202" s="7"/>
      <c r="O202" s="5"/>
      <c r="P202" s="5"/>
      <c r="Q202" s="5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4">
        <v>178</v>
      </c>
      <c r="B203" s="16">
        <v>34242198</v>
      </c>
      <c r="C203" s="88">
        <v>85.8</v>
      </c>
      <c r="D203" s="8">
        <v>13.788</v>
      </c>
      <c r="E203" s="8">
        <v>14.79</v>
      </c>
      <c r="F203" s="8">
        <f>E203-D203</f>
        <v>1.0019999999999989</v>
      </c>
      <c r="G203" s="34">
        <f t="shared" si="15"/>
        <v>0.86151959999999905</v>
      </c>
      <c r="H203" s="34">
        <f t="shared" si="13"/>
        <v>0.3756670147641607</v>
      </c>
      <c r="I203" s="34">
        <f t="shared" si="12"/>
        <v>1.2371866147641597</v>
      </c>
      <c r="K203" s="25"/>
      <c r="L203" s="7"/>
      <c r="M203" s="7"/>
      <c r="N203" s="7"/>
      <c r="O203" s="5"/>
      <c r="P203" s="5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88">
        <v>84.7</v>
      </c>
      <c r="D204" s="8">
        <v>26.54</v>
      </c>
      <c r="E204" s="8">
        <v>28.376999999999999</v>
      </c>
      <c r="F204" s="8">
        <f t="shared" si="11"/>
        <v>1.8369999999999997</v>
      </c>
      <c r="G204" s="34">
        <f t="shared" si="15"/>
        <v>1.5794525999999998</v>
      </c>
      <c r="H204" s="34">
        <f t="shared" si="13"/>
        <v>0.37085077098513303</v>
      </c>
      <c r="I204" s="34">
        <f t="shared" si="12"/>
        <v>1.9503033709851327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88">
        <v>55.8</v>
      </c>
      <c r="D205" s="8">
        <v>11.337999999999999</v>
      </c>
      <c r="E205" s="8">
        <v>11.564</v>
      </c>
      <c r="F205" s="8">
        <f t="shared" si="11"/>
        <v>0.22600000000000087</v>
      </c>
      <c r="G205" s="34">
        <f t="shared" si="15"/>
        <v>0.19431480000000076</v>
      </c>
      <c r="H205" s="34">
        <f t="shared" si="13"/>
        <v>0.24431491169976885</v>
      </c>
      <c r="I205" s="49">
        <f t="shared" si="12"/>
        <v>0.43862971169976961</v>
      </c>
      <c r="K205" s="7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105">
        <v>181</v>
      </c>
      <c r="B206" s="16">
        <v>34242193</v>
      </c>
      <c r="C206" s="106">
        <v>57</v>
      </c>
      <c r="D206" s="8">
        <v>2.4900000000000002</v>
      </c>
      <c r="E206" s="8">
        <v>2.9670000000000001</v>
      </c>
      <c r="F206" s="8">
        <f t="shared" si="11"/>
        <v>0.47699999999999987</v>
      </c>
      <c r="G206" s="107">
        <f t="shared" si="15"/>
        <v>0.41012459999999989</v>
      </c>
      <c r="H206" s="42">
        <f t="shared" si="13"/>
        <v>0.24956899582234454</v>
      </c>
      <c r="I206" s="107">
        <f t="shared" si="12"/>
        <v>0.65969359582234444</v>
      </c>
      <c r="K206" s="25"/>
      <c r="L206" s="7"/>
      <c r="M206" s="7"/>
      <c r="N206" s="7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121">
        <v>182</v>
      </c>
      <c r="B207" s="20">
        <v>34242194</v>
      </c>
      <c r="C207" s="115">
        <v>85.8</v>
      </c>
      <c r="D207" s="12">
        <v>14.805999999999999</v>
      </c>
      <c r="E207" s="12">
        <v>16.12</v>
      </c>
      <c r="F207" s="12">
        <f t="shared" si="11"/>
        <v>1.3140000000000018</v>
      </c>
      <c r="G207" s="116">
        <f t="shared" si="15"/>
        <v>1.1297772000000015</v>
      </c>
      <c r="H207" s="46">
        <f t="shared" si="13"/>
        <v>0.3756670147641607</v>
      </c>
      <c r="I207" s="116">
        <f t="shared" si="12"/>
        <v>1.5054442147641622</v>
      </c>
      <c r="K207" s="81"/>
      <c r="L207" s="14"/>
      <c r="M207" s="7"/>
      <c r="N207" s="7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118">
        <v>117.2</v>
      </c>
      <c r="D208" s="9">
        <v>32.018999999999998</v>
      </c>
      <c r="E208" s="9">
        <v>34.473999999999997</v>
      </c>
      <c r="F208" s="9">
        <f t="shared" si="11"/>
        <v>2.4549999999999983</v>
      </c>
      <c r="G208" s="119">
        <f t="shared" si="15"/>
        <v>2.1108089999999984</v>
      </c>
      <c r="H208" s="42">
        <f t="shared" ref="H208:H270" si="16">C208/4660.2*$H$19</f>
        <v>0.32489492908949313</v>
      </c>
      <c r="I208" s="119">
        <f t="shared" si="12"/>
        <v>2.4357039290894917</v>
      </c>
      <c r="K208" s="25"/>
      <c r="L208" s="25"/>
      <c r="M208" s="25"/>
      <c r="N208" s="7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105">
        <v>184</v>
      </c>
      <c r="B209" s="16">
        <v>34242341</v>
      </c>
      <c r="C209" s="106">
        <v>58.1</v>
      </c>
      <c r="D209" s="8">
        <v>11.031000000000001</v>
      </c>
      <c r="E209" s="8">
        <v>11.904</v>
      </c>
      <c r="F209" s="8">
        <f t="shared" si="11"/>
        <v>0.87299999999999933</v>
      </c>
      <c r="G209" s="107">
        <f t="shared" si="15"/>
        <v>0.75060539999999942</v>
      </c>
      <c r="H209" s="42">
        <f t="shared" si="16"/>
        <v>0.16106139402815317</v>
      </c>
      <c r="I209" s="107">
        <f t="shared" si="12"/>
        <v>0.91166679402815265</v>
      </c>
      <c r="K209" s="25"/>
      <c r="L209" s="7"/>
      <c r="M209" s="7"/>
      <c r="N209" s="7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105">
        <v>185</v>
      </c>
      <c r="B210" s="16">
        <v>34242160</v>
      </c>
      <c r="C210" s="106">
        <v>58.4</v>
      </c>
      <c r="D210" s="8">
        <v>10.000999999999999</v>
      </c>
      <c r="E210" s="8">
        <v>11.265000000000001</v>
      </c>
      <c r="F210" s="8">
        <f t="shared" si="11"/>
        <v>1.2640000000000011</v>
      </c>
      <c r="G210" s="107">
        <f t="shared" si="15"/>
        <v>1.086787200000001</v>
      </c>
      <c r="H210" s="42">
        <f t="shared" si="16"/>
        <v>0.16189303633810923</v>
      </c>
      <c r="I210" s="107">
        <f t="shared" si="12"/>
        <v>1.2486802363381102</v>
      </c>
      <c r="K210" s="25"/>
      <c r="L210" s="7"/>
      <c r="M210" s="7"/>
      <c r="N210" s="7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105">
        <v>186</v>
      </c>
      <c r="B211" s="16">
        <v>43441091</v>
      </c>
      <c r="C211" s="106">
        <v>46.7</v>
      </c>
      <c r="D211" s="8">
        <v>14.711</v>
      </c>
      <c r="E211" s="8">
        <v>15.67</v>
      </c>
      <c r="F211" s="8">
        <f t="shared" si="11"/>
        <v>0.95899999999999963</v>
      </c>
      <c r="G211" s="107">
        <f t="shared" si="15"/>
        <v>0.82454819999999973</v>
      </c>
      <c r="H211" s="42">
        <f t="shared" si="16"/>
        <v>0.12945898624982366</v>
      </c>
      <c r="I211" s="107">
        <f t="shared" si="12"/>
        <v>0.95400718624982339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88">
        <v>77.400000000000006</v>
      </c>
      <c r="D212" s="8">
        <v>24.4</v>
      </c>
      <c r="E212" s="8">
        <v>26.077999999999999</v>
      </c>
      <c r="F212" s="8">
        <f t="shared" si="11"/>
        <v>1.6780000000000008</v>
      </c>
      <c r="G212" s="107">
        <f t="shared" si="15"/>
        <v>1.4427444000000007</v>
      </c>
      <c r="H212" s="42">
        <f t="shared" si="16"/>
        <v>0.21456371596865845</v>
      </c>
      <c r="I212" s="107">
        <f t="shared" si="12"/>
        <v>1.6573081159686591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105">
        <v>188</v>
      </c>
      <c r="B213" s="16">
        <v>34242334</v>
      </c>
      <c r="C213" s="106">
        <v>117.2</v>
      </c>
      <c r="D213" s="8">
        <v>8.2680000000000007</v>
      </c>
      <c r="E213" s="8">
        <v>8.2680000000000007</v>
      </c>
      <c r="F213" s="8">
        <f t="shared" si="11"/>
        <v>0</v>
      </c>
      <c r="G213" s="107">
        <f t="shared" si="15"/>
        <v>0</v>
      </c>
      <c r="H213" s="42">
        <f t="shared" si="16"/>
        <v>0.32489492908949313</v>
      </c>
      <c r="I213" s="107">
        <f t="shared" si="12"/>
        <v>0.32489492908949313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105">
        <v>189</v>
      </c>
      <c r="B214" s="16">
        <v>34242338</v>
      </c>
      <c r="C214" s="106">
        <v>58.7</v>
      </c>
      <c r="D214" s="8">
        <v>15.188000000000001</v>
      </c>
      <c r="E214" s="8">
        <v>16.164999999999999</v>
      </c>
      <c r="F214" s="8">
        <f t="shared" si="11"/>
        <v>0.97699999999999854</v>
      </c>
      <c r="G214" s="107">
        <f t="shared" si="15"/>
        <v>0.84002459999999879</v>
      </c>
      <c r="H214" s="42">
        <f t="shared" si="16"/>
        <v>0.16272467864806525</v>
      </c>
      <c r="I214" s="107">
        <f t="shared" si="12"/>
        <v>1.0027492786480641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105">
        <v>190</v>
      </c>
      <c r="B215" s="16">
        <v>34242340</v>
      </c>
      <c r="C215" s="106">
        <v>58.2</v>
      </c>
      <c r="D215" s="8">
        <v>13.327</v>
      </c>
      <c r="E215" s="8">
        <v>14.352</v>
      </c>
      <c r="F215" s="8">
        <f t="shared" si="11"/>
        <v>1.0250000000000004</v>
      </c>
      <c r="G215" s="107">
        <f t="shared" si="15"/>
        <v>0.88129500000000027</v>
      </c>
      <c r="H215" s="42">
        <f t="shared" si="16"/>
        <v>0.16133860813147186</v>
      </c>
      <c r="I215" s="107">
        <f t="shared" si="12"/>
        <v>1.0426336081314722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106">
        <v>46.6</v>
      </c>
      <c r="D216" s="8">
        <v>3.7919999999999998</v>
      </c>
      <c r="E216" s="8">
        <v>3.798</v>
      </c>
      <c r="F216" s="8">
        <f t="shared" si="11"/>
        <v>6.0000000000002274E-3</v>
      </c>
      <c r="G216" s="107">
        <f t="shared" si="15"/>
        <v>5.1588000000001959E-3</v>
      </c>
      <c r="H216" s="42">
        <f t="shared" si="16"/>
        <v>0.12918177214650495</v>
      </c>
      <c r="I216" s="107">
        <f t="shared" si="12"/>
        <v>0.13434057214650513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105">
        <v>192</v>
      </c>
      <c r="B217" s="16">
        <v>34242337</v>
      </c>
      <c r="C217" s="88">
        <v>77.3</v>
      </c>
      <c r="D217" s="8">
        <v>14.146000000000001</v>
      </c>
      <c r="E217" s="8">
        <v>14.776</v>
      </c>
      <c r="F217" s="8">
        <f t="shared" si="11"/>
        <v>0.62999999999999901</v>
      </c>
      <c r="G217" s="34">
        <f t="shared" si="15"/>
        <v>0.5416739999999991</v>
      </c>
      <c r="H217" s="42">
        <f t="shared" si="16"/>
        <v>0.21428650186533976</v>
      </c>
      <c r="I217" s="107">
        <f t="shared" si="12"/>
        <v>0.75596050186533881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105">
        <v>193</v>
      </c>
      <c r="B218" s="16">
        <v>34242324</v>
      </c>
      <c r="C218" s="88">
        <v>116.7</v>
      </c>
      <c r="D218" s="8">
        <v>8.0340000000000007</v>
      </c>
      <c r="E218" s="8">
        <v>8.5459999999999994</v>
      </c>
      <c r="F218" s="8">
        <f t="shared" ref="F218:F273" si="17">E218-D218</f>
        <v>0.51199999999999868</v>
      </c>
      <c r="G218" s="34">
        <f t="shared" si="15"/>
        <v>0.44021759999999888</v>
      </c>
      <c r="H218" s="42">
        <f t="shared" si="16"/>
        <v>0.32350885857289974</v>
      </c>
      <c r="I218" s="107">
        <f t="shared" si="12"/>
        <v>0.76372645857289867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126">
        <v>194</v>
      </c>
      <c r="B219" s="16">
        <v>34242331</v>
      </c>
      <c r="C219" s="88">
        <v>58</v>
      </c>
      <c r="D219" s="8">
        <v>3.1989999999999998</v>
      </c>
      <c r="E219" s="8">
        <v>3.46</v>
      </c>
      <c r="F219" s="8">
        <f t="shared" si="17"/>
        <v>0.26100000000000012</v>
      </c>
      <c r="G219" s="34">
        <f t="shared" si="15"/>
        <v>0.2244078000000001</v>
      </c>
      <c r="H219" s="42">
        <f t="shared" si="16"/>
        <v>0.16078417992483449</v>
      </c>
      <c r="I219" s="107">
        <f t="shared" ref="I219:I272" si="18">G219+H219</f>
        <v>0.38519197992483456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88">
        <v>58.1</v>
      </c>
      <c r="D220" s="8">
        <v>7.923</v>
      </c>
      <c r="E220" s="8">
        <v>8.2520000000000007</v>
      </c>
      <c r="F220" s="8">
        <f t="shared" si="17"/>
        <v>0.32900000000000063</v>
      </c>
      <c r="G220" s="34">
        <f>F220*0.8598</f>
        <v>0.28287420000000052</v>
      </c>
      <c r="H220" s="42">
        <f t="shared" si="16"/>
        <v>0.16106139402815317</v>
      </c>
      <c r="I220" s="107">
        <f t="shared" si="18"/>
        <v>0.44393559402815369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109">
        <v>196</v>
      </c>
      <c r="B221" s="16">
        <v>34242332</v>
      </c>
      <c r="C221" s="88">
        <v>46.7</v>
      </c>
      <c r="D221" s="8">
        <v>8.6519999999999992</v>
      </c>
      <c r="E221" s="8">
        <v>9.1920000000000002</v>
      </c>
      <c r="F221" s="8">
        <f t="shared" si="17"/>
        <v>0.54000000000000092</v>
      </c>
      <c r="G221" s="34">
        <f t="shared" ref="G221:G244" si="19">F221*0.8598</f>
        <v>0.46429200000000082</v>
      </c>
      <c r="H221" s="42">
        <f t="shared" si="16"/>
        <v>0.12945898624982366</v>
      </c>
      <c r="I221" s="107">
        <f t="shared" si="18"/>
        <v>0.59375098624982448</v>
      </c>
      <c r="J221" s="80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117">
        <v>197</v>
      </c>
      <c r="B222" s="16">
        <v>34242328</v>
      </c>
      <c r="C222" s="88">
        <v>77.5</v>
      </c>
      <c r="D222" s="8">
        <v>19.045999999999999</v>
      </c>
      <c r="E222" s="8">
        <v>20.513000000000002</v>
      </c>
      <c r="F222" s="8">
        <f t="shared" si="17"/>
        <v>1.4670000000000023</v>
      </c>
      <c r="G222" s="34">
        <f t="shared" si="19"/>
        <v>1.2613266000000021</v>
      </c>
      <c r="H222" s="42">
        <f t="shared" si="16"/>
        <v>0.2148409300719771</v>
      </c>
      <c r="I222" s="107">
        <f t="shared" si="18"/>
        <v>1.4761675300719792</v>
      </c>
      <c r="J222" s="80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105">
        <v>198</v>
      </c>
      <c r="B223" s="16">
        <v>34242333</v>
      </c>
      <c r="C223" s="88">
        <v>116.5</v>
      </c>
      <c r="D223" s="8">
        <v>16.420000000000002</v>
      </c>
      <c r="E223" s="8">
        <v>17.289000000000001</v>
      </c>
      <c r="F223" s="8">
        <f t="shared" si="17"/>
        <v>0.86899999999999977</v>
      </c>
      <c r="G223" s="34">
        <f t="shared" si="19"/>
        <v>0.74716619999999978</v>
      </c>
      <c r="H223" s="42">
        <f t="shared" si="16"/>
        <v>0.32295443036626242</v>
      </c>
      <c r="I223" s="107">
        <f t="shared" si="18"/>
        <v>1.0701206303662623</v>
      </c>
      <c r="J223" s="80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88">
        <v>58.8</v>
      </c>
      <c r="D224" s="8">
        <v>17.545999999999999</v>
      </c>
      <c r="E224" s="8">
        <v>18.794</v>
      </c>
      <c r="F224" s="8">
        <f t="shared" si="17"/>
        <v>1.2480000000000011</v>
      </c>
      <c r="G224" s="34">
        <f t="shared" si="19"/>
        <v>1.0730304000000011</v>
      </c>
      <c r="H224" s="42">
        <f t="shared" si="16"/>
        <v>0.16300189275138394</v>
      </c>
      <c r="I224" s="107">
        <f t="shared" si="18"/>
        <v>1.2360322927513849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88">
        <v>58.6</v>
      </c>
      <c r="D225" s="8">
        <v>3.226</v>
      </c>
      <c r="E225" s="8">
        <v>3.226</v>
      </c>
      <c r="F225" s="8">
        <f t="shared" si="17"/>
        <v>0</v>
      </c>
      <c r="G225" s="34">
        <f t="shared" si="19"/>
        <v>0</v>
      </c>
      <c r="H225" s="42">
        <f t="shared" si="16"/>
        <v>0.16244746454474657</v>
      </c>
      <c r="I225" s="125">
        <f t="shared" si="18"/>
        <v>0.16244746454474657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105">
        <v>201</v>
      </c>
      <c r="B226" s="16">
        <v>34242326</v>
      </c>
      <c r="C226" s="88">
        <v>46.4</v>
      </c>
      <c r="D226" s="8">
        <v>14.478</v>
      </c>
      <c r="E226" s="8">
        <v>15.701000000000001</v>
      </c>
      <c r="F226" s="8">
        <f t="shared" si="17"/>
        <v>1.2230000000000008</v>
      </c>
      <c r="G226" s="34">
        <f t="shared" si="19"/>
        <v>1.0515354000000006</v>
      </c>
      <c r="H226" s="42">
        <f t="shared" si="16"/>
        <v>0.12862734393986758</v>
      </c>
      <c r="I226" s="107">
        <f t="shared" si="18"/>
        <v>1.1801627439398681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105">
        <v>202</v>
      </c>
      <c r="B227" s="16">
        <v>34242327</v>
      </c>
      <c r="C227" s="88">
        <v>77.5</v>
      </c>
      <c r="D227" s="8">
        <v>18.527999999999999</v>
      </c>
      <c r="E227" s="8">
        <v>19.477</v>
      </c>
      <c r="F227" s="8">
        <f t="shared" si="17"/>
        <v>0.94900000000000162</v>
      </c>
      <c r="G227" s="34">
        <f t="shared" si="19"/>
        <v>0.8159502000000014</v>
      </c>
      <c r="H227" s="42">
        <f t="shared" si="16"/>
        <v>0.2148409300719771</v>
      </c>
      <c r="I227" s="107">
        <f t="shared" si="18"/>
        <v>1.0307911300719785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88">
        <v>117.4</v>
      </c>
      <c r="D228" s="8">
        <v>25.109000000000002</v>
      </c>
      <c r="E228" s="8">
        <v>26.347000000000001</v>
      </c>
      <c r="F228" s="8">
        <f t="shared" si="17"/>
        <v>1.2379999999999995</v>
      </c>
      <c r="G228" s="34">
        <f t="shared" si="19"/>
        <v>1.0644323999999996</v>
      </c>
      <c r="H228" s="42">
        <f t="shared" si="16"/>
        <v>0.3254493572961305</v>
      </c>
      <c r="I228" s="107">
        <f t="shared" si="18"/>
        <v>1.3898817572961302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105">
        <v>204</v>
      </c>
      <c r="B229" s="16">
        <v>43441406</v>
      </c>
      <c r="C229" s="88">
        <v>57.9</v>
      </c>
      <c r="D229" s="8">
        <v>3.8290000000000002</v>
      </c>
      <c r="E229" s="8">
        <v>3.9489999999999998</v>
      </c>
      <c r="F229" s="8">
        <f t="shared" si="17"/>
        <v>0.11999999999999966</v>
      </c>
      <c r="G229" s="34">
        <f t="shared" si="19"/>
        <v>0.10317599999999971</v>
      </c>
      <c r="H229" s="42">
        <f t="shared" si="16"/>
        <v>0.1605069658215158</v>
      </c>
      <c r="I229" s="107">
        <f t="shared" si="18"/>
        <v>0.26368296582151551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105">
        <v>205</v>
      </c>
      <c r="B230" s="16">
        <v>43441089</v>
      </c>
      <c r="C230" s="88">
        <v>58.3</v>
      </c>
      <c r="D230" s="8">
        <v>12.782</v>
      </c>
      <c r="E230" s="8">
        <v>13.683</v>
      </c>
      <c r="F230" s="8">
        <f t="shared" si="17"/>
        <v>0.9009999999999998</v>
      </c>
      <c r="G230" s="34">
        <f t="shared" si="19"/>
        <v>0.77467979999999981</v>
      </c>
      <c r="H230" s="42">
        <f t="shared" si="16"/>
        <v>0.16161582223479051</v>
      </c>
      <c r="I230" s="107">
        <f t="shared" si="18"/>
        <v>0.93629562223479035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105">
        <v>206</v>
      </c>
      <c r="B231" s="16">
        <v>20242434</v>
      </c>
      <c r="C231" s="88">
        <v>46.3</v>
      </c>
      <c r="D231" s="8">
        <v>3</v>
      </c>
      <c r="E231" s="8">
        <v>3</v>
      </c>
      <c r="F231" s="8">
        <f t="shared" si="17"/>
        <v>0</v>
      </c>
      <c r="G231" s="34">
        <f t="shared" si="19"/>
        <v>0</v>
      </c>
      <c r="H231" s="42">
        <f t="shared" si="16"/>
        <v>0.12835012983654892</v>
      </c>
      <c r="I231" s="107">
        <f t="shared" si="18"/>
        <v>0.12835012983654892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88">
        <v>77.900000000000006</v>
      </c>
      <c r="D232" s="8">
        <v>7.2629999999999999</v>
      </c>
      <c r="E232" s="8">
        <v>8.0459999999999994</v>
      </c>
      <c r="F232" s="8">
        <f t="shared" si="17"/>
        <v>0.78299999999999947</v>
      </c>
      <c r="G232" s="34">
        <f t="shared" si="19"/>
        <v>0.67322339999999958</v>
      </c>
      <c r="H232" s="42">
        <f t="shared" si="16"/>
        <v>0.21594978648525187</v>
      </c>
      <c r="I232" s="107">
        <f t="shared" si="18"/>
        <v>0.88917318648525145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105">
        <v>208</v>
      </c>
      <c r="B233" s="16">
        <v>43441412</v>
      </c>
      <c r="C233" s="88">
        <v>117.9</v>
      </c>
      <c r="D233" s="8">
        <v>18.693999999999999</v>
      </c>
      <c r="E233" s="8">
        <v>20.013999999999999</v>
      </c>
      <c r="F233" s="8">
        <f t="shared" si="17"/>
        <v>1.3200000000000003</v>
      </c>
      <c r="G233" s="34">
        <f t="shared" si="19"/>
        <v>1.1349360000000002</v>
      </c>
      <c r="H233" s="42">
        <f t="shared" si="16"/>
        <v>0.3268354278127239</v>
      </c>
      <c r="I233" s="107">
        <f t="shared" si="18"/>
        <v>1.4617714278127241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105">
        <v>209</v>
      </c>
      <c r="B234" s="16">
        <v>43441411</v>
      </c>
      <c r="C234" s="88">
        <v>58.2</v>
      </c>
      <c r="D234" s="8">
        <v>11.042</v>
      </c>
      <c r="E234" s="8">
        <v>12.055</v>
      </c>
      <c r="F234" s="8">
        <f t="shared" si="17"/>
        <v>1.0129999999999999</v>
      </c>
      <c r="G234" s="34">
        <f t="shared" si="19"/>
        <v>0.8709773999999999</v>
      </c>
      <c r="H234" s="42">
        <f t="shared" si="16"/>
        <v>0.16133860813147186</v>
      </c>
      <c r="I234" s="107">
        <f t="shared" si="18"/>
        <v>1.0323160081314717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105">
        <v>210</v>
      </c>
      <c r="B235" s="16">
        <v>43441408</v>
      </c>
      <c r="C235" s="88">
        <v>58.6</v>
      </c>
      <c r="D235" s="8">
        <v>3.9780000000000002</v>
      </c>
      <c r="E235" s="8">
        <v>4.0149999999999997</v>
      </c>
      <c r="F235" s="8">
        <f t="shared" si="17"/>
        <v>3.6999999999999478E-2</v>
      </c>
      <c r="G235" s="34">
        <f t="shared" si="19"/>
        <v>3.1812599999999552E-2</v>
      </c>
      <c r="H235" s="42">
        <f t="shared" si="16"/>
        <v>0.16244746454474657</v>
      </c>
      <c r="I235" s="107">
        <f t="shared" si="18"/>
        <v>0.19426006454474612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88">
        <v>46.7</v>
      </c>
      <c r="D236" s="8">
        <v>14.782999999999999</v>
      </c>
      <c r="E236" s="8">
        <v>15.491</v>
      </c>
      <c r="F236" s="8">
        <f t="shared" si="17"/>
        <v>0.70800000000000018</v>
      </c>
      <c r="G236" s="34">
        <f t="shared" si="19"/>
        <v>0.60873840000000012</v>
      </c>
      <c r="H236" s="42">
        <f t="shared" si="16"/>
        <v>0.12945898624982366</v>
      </c>
      <c r="I236" s="107">
        <f t="shared" si="18"/>
        <v>0.73819738624982378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105">
        <v>212</v>
      </c>
      <c r="B237" s="16">
        <v>43441410</v>
      </c>
      <c r="C237" s="88">
        <v>78.599999999999994</v>
      </c>
      <c r="D237" s="8">
        <v>17.222999999999999</v>
      </c>
      <c r="E237" s="8">
        <v>18.050999999999998</v>
      </c>
      <c r="F237" s="8">
        <f t="shared" si="17"/>
        <v>0.8279999999999994</v>
      </c>
      <c r="G237" s="34">
        <f t="shared" si="19"/>
        <v>0.7119143999999995</v>
      </c>
      <c r="H237" s="42">
        <f t="shared" si="16"/>
        <v>0.21789028520848261</v>
      </c>
      <c r="I237" s="107">
        <f t="shared" si="18"/>
        <v>0.92980468520848214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105">
        <v>213</v>
      </c>
      <c r="B238" s="16">
        <v>43441403</v>
      </c>
      <c r="C238" s="88">
        <v>117.8</v>
      </c>
      <c r="D238" s="8">
        <v>23.419</v>
      </c>
      <c r="E238" s="8">
        <v>24.766999999999999</v>
      </c>
      <c r="F238" s="8">
        <f t="shared" si="17"/>
        <v>1.347999999999999</v>
      </c>
      <c r="G238" s="34">
        <f t="shared" si="19"/>
        <v>1.1590103999999992</v>
      </c>
      <c r="H238" s="42">
        <f t="shared" si="16"/>
        <v>0.32655821370940524</v>
      </c>
      <c r="I238" s="107">
        <f t="shared" si="18"/>
        <v>1.4855686137094044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105">
        <v>214</v>
      </c>
      <c r="B239" s="16">
        <v>43441398</v>
      </c>
      <c r="C239" s="88">
        <v>57.8</v>
      </c>
      <c r="D239" s="8">
        <v>3.1419999999999999</v>
      </c>
      <c r="E239" s="8">
        <v>3.198</v>
      </c>
      <c r="F239" s="8">
        <f t="shared" si="17"/>
        <v>5.600000000000005E-2</v>
      </c>
      <c r="G239" s="34">
        <f t="shared" si="19"/>
        <v>4.814880000000004E-2</v>
      </c>
      <c r="H239" s="42">
        <f t="shared" si="16"/>
        <v>0.16022975171819712</v>
      </c>
      <c r="I239" s="107">
        <f t="shared" si="18"/>
        <v>0.20837855171819716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88">
        <v>58.8</v>
      </c>
      <c r="D240" s="8">
        <v>13.045</v>
      </c>
      <c r="E240" s="8">
        <v>14.045999999999999</v>
      </c>
      <c r="F240" s="8">
        <f t="shared" si="17"/>
        <v>1.0009999999999994</v>
      </c>
      <c r="G240" s="34">
        <f t="shared" si="19"/>
        <v>0.86065979999999953</v>
      </c>
      <c r="H240" s="42">
        <f t="shared" si="16"/>
        <v>0.16300189275138394</v>
      </c>
      <c r="I240" s="107">
        <f t="shared" si="18"/>
        <v>1.0236616927513835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105">
        <v>216</v>
      </c>
      <c r="B241" s="16">
        <v>43441401</v>
      </c>
      <c r="C241" s="88">
        <v>46.6</v>
      </c>
      <c r="D241" s="8">
        <v>13.426</v>
      </c>
      <c r="E241" s="8">
        <v>14.4</v>
      </c>
      <c r="F241" s="8">
        <f t="shared" si="17"/>
        <v>0.9740000000000002</v>
      </c>
      <c r="G241" s="34">
        <f t="shared" si="19"/>
        <v>0.83744520000000022</v>
      </c>
      <c r="H241" s="42">
        <f t="shared" si="16"/>
        <v>0.12918177214650495</v>
      </c>
      <c r="I241" s="107">
        <f t="shared" si="18"/>
        <v>0.96662697214650517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105">
        <v>217</v>
      </c>
      <c r="B242" s="16">
        <v>43441404</v>
      </c>
      <c r="C242" s="88">
        <v>78.400000000000006</v>
      </c>
      <c r="D242" s="8">
        <v>11.045999999999999</v>
      </c>
      <c r="E242" s="8">
        <v>12.013999999999999</v>
      </c>
      <c r="F242" s="8">
        <f t="shared" si="17"/>
        <v>0.96799999999999997</v>
      </c>
      <c r="G242" s="34">
        <f t="shared" si="19"/>
        <v>0.83228639999999998</v>
      </c>
      <c r="H242" s="42">
        <f t="shared" si="16"/>
        <v>0.21733585700184527</v>
      </c>
      <c r="I242" s="107">
        <f t="shared" si="18"/>
        <v>1.0496222570018452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105">
        <v>218</v>
      </c>
      <c r="B243" s="16">
        <v>43441396</v>
      </c>
      <c r="C243" s="88">
        <v>118.2</v>
      </c>
      <c r="D243" s="8">
        <v>19.369</v>
      </c>
      <c r="E243" s="8">
        <v>19.609000000000002</v>
      </c>
      <c r="F243" s="8">
        <f t="shared" si="17"/>
        <v>0.24000000000000199</v>
      </c>
      <c r="G243" s="34">
        <f t="shared" si="19"/>
        <v>0.2063520000000017</v>
      </c>
      <c r="H243" s="42">
        <f t="shared" si="16"/>
        <v>0.32766707012267993</v>
      </c>
      <c r="I243" s="107">
        <f t="shared" si="18"/>
        <v>0.53401907012268168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88">
        <v>58.3</v>
      </c>
      <c r="D244" s="8">
        <v>8.6709999999999994</v>
      </c>
      <c r="E244" s="8">
        <v>9.1769999999999996</v>
      </c>
      <c r="F244" s="8">
        <f t="shared" si="17"/>
        <v>0.50600000000000023</v>
      </c>
      <c r="G244" s="34">
        <f t="shared" si="19"/>
        <v>0.43505880000000019</v>
      </c>
      <c r="H244" s="42">
        <f t="shared" si="16"/>
        <v>0.16161582223479051</v>
      </c>
      <c r="I244" s="107">
        <f t="shared" si="18"/>
        <v>0.59667462223479073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105">
        <v>220</v>
      </c>
      <c r="B245" s="16">
        <v>43441400</v>
      </c>
      <c r="C245" s="88">
        <v>59.4</v>
      </c>
      <c r="D245" s="8">
        <v>10.051</v>
      </c>
      <c r="E245" s="8">
        <v>10.531000000000001</v>
      </c>
      <c r="F245" s="8">
        <f t="shared" si="17"/>
        <v>0.48000000000000043</v>
      </c>
      <c r="G245" s="34">
        <f>F245*0.8598</f>
        <v>0.41270400000000035</v>
      </c>
      <c r="H245" s="42">
        <f t="shared" si="16"/>
        <v>0.16466517737129599</v>
      </c>
      <c r="I245" s="107">
        <f t="shared" si="18"/>
        <v>0.57736917737129634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105">
        <v>221</v>
      </c>
      <c r="B246" s="16">
        <v>43441397</v>
      </c>
      <c r="C246" s="88">
        <v>46.9</v>
      </c>
      <c r="D246" s="8">
        <v>5.5940000000000003</v>
      </c>
      <c r="E246" s="8">
        <v>5.7039999999999997</v>
      </c>
      <c r="F246" s="8">
        <f t="shared" si="17"/>
        <v>0.10999999999999943</v>
      </c>
      <c r="G246" s="34">
        <f t="shared" ref="G246:G269" si="20">F246*0.8598</f>
        <v>9.457799999999951E-2</v>
      </c>
      <c r="H246" s="42">
        <f t="shared" si="16"/>
        <v>0.13001341445646097</v>
      </c>
      <c r="I246" s="107">
        <f t="shared" si="18"/>
        <v>0.22459141445646047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105">
        <v>222</v>
      </c>
      <c r="B247" s="16">
        <v>43441402</v>
      </c>
      <c r="C247" s="88">
        <v>77.7</v>
      </c>
      <c r="D247" s="8">
        <v>28.067</v>
      </c>
      <c r="E247" s="8">
        <v>30.169</v>
      </c>
      <c r="F247" s="8">
        <f t="shared" si="17"/>
        <v>2.1020000000000003</v>
      </c>
      <c r="G247" s="34">
        <f t="shared" si="20"/>
        <v>1.8072996000000003</v>
      </c>
      <c r="H247" s="42">
        <f t="shared" si="16"/>
        <v>0.21539535827861447</v>
      </c>
      <c r="I247" s="107">
        <f t="shared" si="18"/>
        <v>2.0226949582786147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88">
        <v>118.6</v>
      </c>
      <c r="D248" s="8">
        <v>41.102714285714285</v>
      </c>
      <c r="E248" s="8">
        <v>44.075000000000003</v>
      </c>
      <c r="F248" s="8">
        <f t="shared" si="17"/>
        <v>2.972285714285718</v>
      </c>
      <c r="G248" s="34">
        <f t="shared" si="20"/>
        <v>2.5555712571428604</v>
      </c>
      <c r="H248" s="42">
        <f t="shared" si="16"/>
        <v>0.32877592653595467</v>
      </c>
      <c r="I248" s="107">
        <f t="shared" si="18"/>
        <v>2.8843471836788153</v>
      </c>
      <c r="K248" s="24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105">
        <v>224</v>
      </c>
      <c r="B249" s="16">
        <v>43441210</v>
      </c>
      <c r="C249" s="88">
        <v>56.8</v>
      </c>
      <c r="D249" s="8">
        <v>3.8</v>
      </c>
      <c r="E249" s="8">
        <v>5.1379999999999999</v>
      </c>
      <c r="F249" s="8">
        <f t="shared" si="17"/>
        <v>1.3380000000000001</v>
      </c>
      <c r="G249" s="34">
        <f t="shared" si="20"/>
        <v>1.1504124</v>
      </c>
      <c r="H249" s="42">
        <f t="shared" si="16"/>
        <v>0.15745761068501032</v>
      </c>
      <c r="I249" s="107">
        <f t="shared" si="18"/>
        <v>1.3078700106850103</v>
      </c>
      <c r="K249" s="24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105">
        <v>225</v>
      </c>
      <c r="B250" s="16">
        <v>43441214</v>
      </c>
      <c r="C250" s="88">
        <v>58.9</v>
      </c>
      <c r="D250" s="8">
        <v>16.561071428571427</v>
      </c>
      <c r="E250" s="8">
        <v>17.408000000000001</v>
      </c>
      <c r="F250" s="8">
        <f t="shared" si="17"/>
        <v>0.84692857142857392</v>
      </c>
      <c r="G250" s="34">
        <f t="shared" si="20"/>
        <v>0.72818918571428781</v>
      </c>
      <c r="H250" s="42">
        <f t="shared" si="16"/>
        <v>0.16327910685470262</v>
      </c>
      <c r="I250" s="107">
        <f t="shared" si="18"/>
        <v>0.89146829256899041</v>
      </c>
      <c r="K250" s="24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105">
        <v>226</v>
      </c>
      <c r="B251" s="16">
        <v>43441215</v>
      </c>
      <c r="C251" s="88">
        <v>46.8</v>
      </c>
      <c r="D251" s="8">
        <v>8.3934285714285721</v>
      </c>
      <c r="E251" s="8">
        <v>9.6609999999999996</v>
      </c>
      <c r="F251" s="8">
        <f t="shared" si="17"/>
        <v>1.2675714285714275</v>
      </c>
      <c r="G251" s="34">
        <f t="shared" si="20"/>
        <v>1.0898579142857134</v>
      </c>
      <c r="H251" s="42">
        <f t="shared" si="16"/>
        <v>0.12973620035314229</v>
      </c>
      <c r="I251" s="107">
        <f t="shared" si="18"/>
        <v>1.2195941146388558</v>
      </c>
      <c r="K251" s="24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88">
        <v>78.2</v>
      </c>
      <c r="D252" s="8">
        <v>4.274</v>
      </c>
      <c r="E252" s="8">
        <v>4.351</v>
      </c>
      <c r="F252" s="8">
        <f t="shared" si="17"/>
        <v>7.6999999999999957E-2</v>
      </c>
      <c r="G252" s="34">
        <f t="shared" si="20"/>
        <v>6.6204599999999961E-2</v>
      </c>
      <c r="H252" s="42">
        <f t="shared" si="16"/>
        <v>0.2167814287952079</v>
      </c>
      <c r="I252" s="107">
        <f t="shared" si="18"/>
        <v>0.28298602879520784</v>
      </c>
      <c r="K252" s="24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105">
        <v>228</v>
      </c>
      <c r="B253" s="16">
        <v>43441212</v>
      </c>
      <c r="C253" s="88">
        <v>117.6</v>
      </c>
      <c r="D253" s="8">
        <v>17.102</v>
      </c>
      <c r="E253" s="8">
        <v>17.257000000000001</v>
      </c>
      <c r="F253" s="8">
        <f t="shared" si="17"/>
        <v>0.15500000000000114</v>
      </c>
      <c r="G253" s="34">
        <f t="shared" si="20"/>
        <v>0.13326900000000097</v>
      </c>
      <c r="H253" s="42">
        <f t="shared" si="16"/>
        <v>0.32600378550276787</v>
      </c>
      <c r="I253" s="107">
        <f t="shared" si="18"/>
        <v>0.45927278550276884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105">
        <v>229</v>
      </c>
      <c r="B254" s="16">
        <v>43441218</v>
      </c>
      <c r="C254" s="88">
        <v>57.8</v>
      </c>
      <c r="D254" s="8">
        <v>6.484</v>
      </c>
      <c r="E254" s="8">
        <v>7.1459999999999999</v>
      </c>
      <c r="F254" s="8">
        <f t="shared" si="17"/>
        <v>0.66199999999999992</v>
      </c>
      <c r="G254" s="34">
        <f t="shared" si="20"/>
        <v>0.5691875999999999</v>
      </c>
      <c r="H254" s="42">
        <f t="shared" si="16"/>
        <v>0.16022975171819712</v>
      </c>
      <c r="I254" s="107">
        <f t="shared" si="18"/>
        <v>0.72941735171819699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88">
        <v>58.4</v>
      </c>
      <c r="D255" s="8">
        <v>2.5939999999999999</v>
      </c>
      <c r="E255" s="8">
        <v>2.5939999999999999</v>
      </c>
      <c r="F255" s="8">
        <f t="shared" si="17"/>
        <v>0</v>
      </c>
      <c r="G255" s="34">
        <f t="shared" si="20"/>
        <v>0</v>
      </c>
      <c r="H255" s="42">
        <f t="shared" si="16"/>
        <v>0.16189303633810923</v>
      </c>
      <c r="I255" s="140">
        <f t="shared" si="18"/>
        <v>0.16189303633810923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88">
        <v>47</v>
      </c>
      <c r="D256" s="8">
        <v>4.07</v>
      </c>
      <c r="E256" s="8">
        <v>4.07</v>
      </c>
      <c r="F256" s="8">
        <f t="shared" si="17"/>
        <v>0</v>
      </c>
      <c r="G256" s="34">
        <f t="shared" si="20"/>
        <v>0</v>
      </c>
      <c r="H256" s="42">
        <f t="shared" si="16"/>
        <v>0.13029062855977969</v>
      </c>
      <c r="I256" s="107">
        <f t="shared" si="18"/>
        <v>0.13029062855977969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105">
        <v>232</v>
      </c>
      <c r="B257" s="16">
        <v>43441217</v>
      </c>
      <c r="C257" s="88">
        <v>78</v>
      </c>
      <c r="D257" s="8">
        <v>18.550999999999998</v>
      </c>
      <c r="E257" s="8">
        <v>19.844000000000001</v>
      </c>
      <c r="F257" s="8">
        <f t="shared" si="17"/>
        <v>1.2930000000000028</v>
      </c>
      <c r="G257" s="34">
        <f t="shared" si="20"/>
        <v>1.1117214000000024</v>
      </c>
      <c r="H257" s="42">
        <f t="shared" si="16"/>
        <v>0.2162270005885705</v>
      </c>
      <c r="I257" s="107">
        <f t="shared" si="18"/>
        <v>1.3279484005885729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105">
        <v>233</v>
      </c>
      <c r="B258" s="16">
        <v>43441226</v>
      </c>
      <c r="C258" s="88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34">
        <f>F258*0.8598</f>
        <v>0</v>
      </c>
      <c r="H258" s="42">
        <f>C258/4660.2*$H$19</f>
        <v>0.32628099960608653</v>
      </c>
      <c r="I258" s="107">
        <f t="shared" si="18"/>
        <v>0.32628099960608653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105">
        <v>234</v>
      </c>
      <c r="B259" s="16">
        <v>43441225</v>
      </c>
      <c r="C259" s="88">
        <v>57.8</v>
      </c>
      <c r="D259" s="8">
        <v>10.987</v>
      </c>
      <c r="E259" s="8">
        <v>11.614000000000001</v>
      </c>
      <c r="F259" s="8">
        <f t="shared" si="17"/>
        <v>0.62700000000000067</v>
      </c>
      <c r="G259" s="34">
        <f t="shared" si="20"/>
        <v>0.53909460000000053</v>
      </c>
      <c r="H259" s="42">
        <f t="shared" si="16"/>
        <v>0.16022975171819712</v>
      </c>
      <c r="I259" s="107">
        <f t="shared" si="18"/>
        <v>0.69932435171819762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88">
        <v>58.3</v>
      </c>
      <c r="D260" s="8">
        <v>2.8889999999999998</v>
      </c>
      <c r="E260" s="8">
        <v>3.012</v>
      </c>
      <c r="F260" s="8">
        <f t="shared" si="17"/>
        <v>0.12300000000000022</v>
      </c>
      <c r="G260" s="34">
        <f t="shared" si="20"/>
        <v>0.10575540000000019</v>
      </c>
      <c r="H260" s="42">
        <f t="shared" si="16"/>
        <v>0.16161582223479051</v>
      </c>
      <c r="I260" s="107">
        <f t="shared" si="18"/>
        <v>0.26737122223479071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105">
        <v>236</v>
      </c>
      <c r="B261" s="16">
        <v>43441223</v>
      </c>
      <c r="C261" s="88">
        <v>47</v>
      </c>
      <c r="D261" s="8">
        <v>12.782999999999999</v>
      </c>
      <c r="E261" s="8">
        <v>14.023</v>
      </c>
      <c r="F261" s="8">
        <f t="shared" si="17"/>
        <v>1.2400000000000002</v>
      </c>
      <c r="G261" s="34">
        <f t="shared" si="20"/>
        <v>1.0661520000000002</v>
      </c>
      <c r="H261" s="42">
        <f t="shared" si="16"/>
        <v>0.13029062855977969</v>
      </c>
      <c r="I261" s="107">
        <f t="shared" si="18"/>
        <v>1.19644262855978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105">
        <v>237</v>
      </c>
      <c r="B262" s="16">
        <v>43441224</v>
      </c>
      <c r="C262" s="88">
        <v>77</v>
      </c>
      <c r="D262" s="8">
        <v>21.788</v>
      </c>
      <c r="E262" s="8">
        <v>23.399000000000001</v>
      </c>
      <c r="F262" s="8">
        <f t="shared" si="17"/>
        <v>1.6110000000000007</v>
      </c>
      <c r="G262" s="34">
        <f t="shared" si="20"/>
        <v>1.3851378000000005</v>
      </c>
      <c r="H262" s="42">
        <f t="shared" si="16"/>
        <v>0.21345485955538371</v>
      </c>
      <c r="I262" s="107">
        <f t="shared" si="18"/>
        <v>1.5985926595553843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105">
        <v>238</v>
      </c>
      <c r="B263" s="16">
        <v>43441221</v>
      </c>
      <c r="C263" s="88">
        <v>117.8</v>
      </c>
      <c r="D263" s="8">
        <v>20.055</v>
      </c>
      <c r="E263" s="8">
        <v>21.238</v>
      </c>
      <c r="F263" s="8">
        <f t="shared" si="17"/>
        <v>1.1829999999999998</v>
      </c>
      <c r="G263" s="34">
        <f t="shared" si="20"/>
        <v>1.0171433999999999</v>
      </c>
      <c r="H263" s="42">
        <f t="shared" si="16"/>
        <v>0.32655821370940524</v>
      </c>
      <c r="I263" s="107">
        <f t="shared" si="18"/>
        <v>1.3437016137094051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88">
        <v>58.1</v>
      </c>
      <c r="D264" s="8">
        <v>14.353999999999999</v>
      </c>
      <c r="E264" s="8">
        <v>15.359</v>
      </c>
      <c r="F264" s="8">
        <f t="shared" si="17"/>
        <v>1.0050000000000008</v>
      </c>
      <c r="G264" s="34">
        <f t="shared" si="20"/>
        <v>0.86409900000000073</v>
      </c>
      <c r="H264" s="42">
        <f t="shared" si="16"/>
        <v>0.16106139402815317</v>
      </c>
      <c r="I264" s="107">
        <f t="shared" si="18"/>
        <v>1.025160394028154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105">
        <v>240</v>
      </c>
      <c r="B265" s="16">
        <v>20242417</v>
      </c>
      <c r="C265" s="88">
        <v>58.7</v>
      </c>
      <c r="D265" s="8">
        <v>11.986000000000001</v>
      </c>
      <c r="E265" s="8">
        <v>12.888999999999999</v>
      </c>
      <c r="F265" s="8">
        <f t="shared" si="17"/>
        <v>0.90299999999999869</v>
      </c>
      <c r="G265" s="34">
        <f t="shared" si="20"/>
        <v>0.77639939999999885</v>
      </c>
      <c r="H265" s="42">
        <f t="shared" si="16"/>
        <v>0.16272467864806525</v>
      </c>
      <c r="I265" s="107">
        <f t="shared" si="18"/>
        <v>0.93912407864806413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105">
        <v>241</v>
      </c>
      <c r="B266" s="16">
        <v>20242445</v>
      </c>
      <c r="C266" s="88">
        <v>46.5</v>
      </c>
      <c r="D266" s="8">
        <v>9.3330000000000002</v>
      </c>
      <c r="E266" s="8">
        <v>10.231</v>
      </c>
      <c r="F266" s="8">
        <f t="shared" si="17"/>
        <v>0.89799999999999969</v>
      </c>
      <c r="G266" s="34">
        <f t="shared" si="20"/>
        <v>0.77210039999999969</v>
      </c>
      <c r="H266" s="42">
        <f t="shared" si="16"/>
        <v>0.12890455804318626</v>
      </c>
      <c r="I266" s="107">
        <f t="shared" si="18"/>
        <v>0.90100495804318592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105">
        <v>242</v>
      </c>
      <c r="B267" s="16">
        <v>43441219</v>
      </c>
      <c r="C267" s="88">
        <v>78.3</v>
      </c>
      <c r="D267" s="8">
        <v>27.119</v>
      </c>
      <c r="E267" s="8">
        <v>28.61</v>
      </c>
      <c r="F267" s="8">
        <f t="shared" si="17"/>
        <v>1.4909999999999997</v>
      </c>
      <c r="G267" s="34">
        <f t="shared" si="20"/>
        <v>1.2819617999999997</v>
      </c>
      <c r="H267" s="42">
        <f t="shared" si="16"/>
        <v>0.21705864289852658</v>
      </c>
      <c r="I267" s="107">
        <f t="shared" si="18"/>
        <v>1.4990204428985263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88">
        <v>117.2</v>
      </c>
      <c r="D268" s="8">
        <v>8.5920000000000005</v>
      </c>
      <c r="E268" s="8">
        <v>8.5920000000000005</v>
      </c>
      <c r="F268" s="8">
        <f t="shared" si="17"/>
        <v>0</v>
      </c>
      <c r="G268" s="34">
        <f t="shared" si="20"/>
        <v>0</v>
      </c>
      <c r="H268" s="42">
        <f t="shared" si="16"/>
        <v>0.32489492908949313</v>
      </c>
      <c r="I268" s="107">
        <f t="shared" si="18"/>
        <v>0.32489492908949313</v>
      </c>
      <c r="J268" s="5"/>
      <c r="K268" s="25"/>
      <c r="L268" s="5"/>
      <c r="M268" s="7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105">
        <v>244</v>
      </c>
      <c r="B269" s="16">
        <v>20242431</v>
      </c>
      <c r="C269" s="88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34">
        <f t="shared" si="20"/>
        <v>0</v>
      </c>
      <c r="H269" s="42">
        <f t="shared" si="16"/>
        <v>0.16022975171819712</v>
      </c>
      <c r="I269" s="107">
        <f t="shared" si="18"/>
        <v>0.16022975171819712</v>
      </c>
      <c r="J269" s="5"/>
      <c r="K269" s="25"/>
      <c r="L269" s="5"/>
      <c r="M269" s="7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105">
        <v>245</v>
      </c>
      <c r="B270" s="16">
        <v>20242432</v>
      </c>
      <c r="C270" s="88">
        <v>58.2</v>
      </c>
      <c r="D270" s="8">
        <v>4.9210000000000003</v>
      </c>
      <c r="E270" s="8">
        <v>5.2539999999999996</v>
      </c>
      <c r="F270" s="8">
        <f t="shared" si="17"/>
        <v>0.3329999999999993</v>
      </c>
      <c r="G270" s="34">
        <f>F270*0.8598</f>
        <v>0.28631339999999939</v>
      </c>
      <c r="H270" s="42">
        <f t="shared" si="16"/>
        <v>0.16133860813147186</v>
      </c>
      <c r="I270" s="107">
        <f t="shared" si="18"/>
        <v>0.44765200813147121</v>
      </c>
      <c r="J270" s="5"/>
      <c r="K270" s="25"/>
      <c r="L270" s="5"/>
      <c r="M270" s="7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105">
        <v>246</v>
      </c>
      <c r="B271" s="16">
        <v>20242451</v>
      </c>
      <c r="C271" s="88">
        <v>45.8</v>
      </c>
      <c r="D271" s="8">
        <v>6.9260000000000002</v>
      </c>
      <c r="E271" s="8">
        <v>7.3760000000000003</v>
      </c>
      <c r="F271" s="8">
        <f t="shared" si="17"/>
        <v>0.45000000000000018</v>
      </c>
      <c r="G271" s="34">
        <f t="shared" ref="G271" si="21">F271*0.8598</f>
        <v>0.38691000000000014</v>
      </c>
      <c r="H271" s="42">
        <f>C271/4660.2*$H$19</f>
        <v>0.1269640593199555</v>
      </c>
      <c r="I271" s="107">
        <f t="shared" si="18"/>
        <v>0.51387405931995567</v>
      </c>
      <c r="J271" s="5"/>
      <c r="K271" s="25"/>
      <c r="L271" s="5"/>
      <c r="M271" s="7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106">
        <v>77.599999999999994</v>
      </c>
      <c r="D272" s="8">
        <v>14.743</v>
      </c>
      <c r="E272" s="8">
        <v>16.106000000000002</v>
      </c>
      <c r="F272" s="8">
        <f t="shared" si="17"/>
        <v>1.3630000000000013</v>
      </c>
      <c r="G272" s="107">
        <f>F272*0.8598</f>
        <v>1.1719074000000012</v>
      </c>
      <c r="H272" s="42">
        <f t="shared" ref="H272" si="22">C272/4660.2*$H$19</f>
        <v>0.21511814417529579</v>
      </c>
      <c r="I272" s="107">
        <f t="shared" si="18"/>
        <v>1.387025544175297</v>
      </c>
      <c r="J272" s="5"/>
      <c r="K272" s="24"/>
      <c r="L272" s="14"/>
      <c r="M272" s="7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3" s="2" customFormat="1" x14ac:dyDescent="0.25">
      <c r="A273" s="213" t="s">
        <v>3</v>
      </c>
      <c r="B273" s="213"/>
      <c r="C273" s="128">
        <f>SUM(C26:C272)</f>
        <v>17591.5</v>
      </c>
      <c r="D273" s="129">
        <f t="shared" ref="D273:E273" si="23">SUM(D26:D272)</f>
        <v>3553.7053571428555</v>
      </c>
      <c r="E273" s="129">
        <f t="shared" si="23"/>
        <v>3792.0360000000028</v>
      </c>
      <c r="F273" s="8">
        <f t="shared" si="17"/>
        <v>238.33064285714727</v>
      </c>
      <c r="G273" s="129">
        <f>SUM(G26:G272)</f>
        <v>204.91668672857156</v>
      </c>
      <c r="H273" s="44">
        <f>SUM(H26:H272)</f>
        <v>64.027313271428497</v>
      </c>
      <c r="I273" s="129">
        <f>SUM(I26:I272)</f>
        <v>268.9439999999999</v>
      </c>
      <c r="J273" s="61"/>
      <c r="K273" s="62"/>
      <c r="L273" s="5"/>
      <c r="M273" s="7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x14ac:dyDescent="0.25">
      <c r="G274" s="51"/>
      <c r="J274" s="130"/>
      <c r="K274" s="131"/>
      <c r="O274" s="5"/>
      <c r="P274" s="5"/>
      <c r="Q274" s="5"/>
      <c r="R274" s="5"/>
      <c r="S274" s="5"/>
      <c r="T274" s="5"/>
      <c r="U274" s="5"/>
      <c r="V274" s="5"/>
    </row>
    <row r="275" spans="1:23" x14ac:dyDescent="0.25">
      <c r="J275" s="86"/>
      <c r="O275" s="5"/>
      <c r="P275" s="5"/>
      <c r="Q275" s="5"/>
      <c r="R275" s="5"/>
      <c r="S275" s="5"/>
      <c r="T275" s="5"/>
      <c r="U275" s="5"/>
      <c r="V275" s="5"/>
    </row>
    <row r="276" spans="1:23" ht="18.75" customHeight="1" x14ac:dyDescent="0.25">
      <c r="A276" s="209" t="s">
        <v>38</v>
      </c>
      <c r="B276" s="211" t="s">
        <v>39</v>
      </c>
      <c r="C276" s="35" t="s">
        <v>62</v>
      </c>
      <c r="D276" s="35" t="s">
        <v>66</v>
      </c>
      <c r="E276" s="35" t="s">
        <v>70</v>
      </c>
      <c r="F276" s="40"/>
      <c r="G276" s="50"/>
      <c r="H276" s="40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3" x14ac:dyDescent="0.25">
      <c r="A277" s="210"/>
      <c r="B277" s="212"/>
      <c r="C277" s="36" t="s">
        <v>40</v>
      </c>
      <c r="D277" s="36" t="s">
        <v>40</v>
      </c>
      <c r="E277" s="36" t="s">
        <v>40</v>
      </c>
      <c r="F277" s="40"/>
      <c r="G277" s="40"/>
      <c r="H277" s="40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3" x14ac:dyDescent="0.25">
      <c r="A278" s="99" t="s">
        <v>41</v>
      </c>
      <c r="B278" s="100">
        <v>43441481</v>
      </c>
      <c r="C278" s="101">
        <v>31.434999999999999</v>
      </c>
      <c r="D278" s="101">
        <v>33.499000000000002</v>
      </c>
      <c r="E278" s="101">
        <v>37.07</v>
      </c>
      <c r="F278" s="131"/>
      <c r="G278" s="40"/>
      <c r="H278" s="40"/>
      <c r="I278" s="40"/>
      <c r="J278" s="40"/>
      <c r="M278" s="40"/>
      <c r="Q278"/>
      <c r="R278"/>
      <c r="S278"/>
      <c r="T278"/>
      <c r="U278"/>
      <c r="V278"/>
      <c r="W278"/>
    </row>
    <row r="279" spans="1:23" x14ac:dyDescent="0.25">
      <c r="A279" s="54" t="s">
        <v>42</v>
      </c>
      <c r="B279" s="55">
        <v>43441178</v>
      </c>
      <c r="C279" s="96">
        <v>33.335999999999999</v>
      </c>
      <c r="D279" s="83">
        <v>37.533999999999999</v>
      </c>
      <c r="E279" s="83">
        <v>41.328000000000003</v>
      </c>
      <c r="F279" s="131"/>
      <c r="G279" s="40"/>
      <c r="H279" s="40"/>
      <c r="I279" s="40"/>
      <c r="J279" s="40"/>
      <c r="M279" s="40"/>
      <c r="Q279"/>
      <c r="R279"/>
      <c r="S279"/>
      <c r="T279"/>
      <c r="U279"/>
      <c r="V279"/>
      <c r="W279"/>
    </row>
    <row r="280" spans="1:23" x14ac:dyDescent="0.25">
      <c r="A280" s="54" t="s">
        <v>43</v>
      </c>
      <c r="B280" s="55">
        <v>43441179</v>
      </c>
      <c r="C280" s="96">
        <v>14.555999999999999</v>
      </c>
      <c r="D280" s="83">
        <v>14.555999999999999</v>
      </c>
      <c r="E280" s="83">
        <v>14.555999999999999</v>
      </c>
      <c r="F280" s="131"/>
      <c r="G280" s="40"/>
      <c r="H280" s="40"/>
      <c r="I280" s="40"/>
      <c r="J280" s="40"/>
      <c r="M280" s="40"/>
      <c r="P280"/>
      <c r="Q280"/>
      <c r="R280"/>
      <c r="S280"/>
      <c r="T280"/>
      <c r="U280"/>
      <c r="V280"/>
      <c r="W280"/>
    </row>
    <row r="281" spans="1:23" x14ac:dyDescent="0.25">
      <c r="A281" s="54" t="s">
        <v>44</v>
      </c>
      <c r="B281" s="55">
        <v>43441177</v>
      </c>
      <c r="C281" s="96">
        <v>45.594999999999999</v>
      </c>
      <c r="D281" s="83">
        <v>52.506</v>
      </c>
      <c r="E281" s="83">
        <v>58.837000000000003</v>
      </c>
      <c r="F281" s="131"/>
      <c r="G281" s="40"/>
      <c r="H281" s="40"/>
      <c r="I281" s="40"/>
      <c r="J281" s="40"/>
      <c r="M281"/>
      <c r="N281"/>
      <c r="O281"/>
      <c r="P281"/>
      <c r="Q281"/>
      <c r="R281"/>
      <c r="S281"/>
      <c r="T281"/>
      <c r="U281"/>
      <c r="V281"/>
      <c r="W281"/>
    </row>
    <row r="282" spans="1:23" x14ac:dyDescent="0.25">
      <c r="A282" s="138" t="s">
        <v>45</v>
      </c>
      <c r="B282" s="139">
        <v>43441482</v>
      </c>
      <c r="C282" s="96">
        <v>94.224000000000004</v>
      </c>
      <c r="D282" s="83">
        <v>94.224000000000004</v>
      </c>
      <c r="E282" s="83">
        <v>94.838999999999999</v>
      </c>
      <c r="F282" s="131"/>
      <c r="I282" s="40"/>
      <c r="J282" s="40"/>
      <c r="M282"/>
      <c r="N282"/>
      <c r="O282"/>
      <c r="P282"/>
      <c r="Q282"/>
      <c r="R282"/>
      <c r="S282"/>
      <c r="T282"/>
      <c r="U282"/>
      <c r="V282"/>
      <c r="W282"/>
    </row>
    <row r="283" spans="1:23" x14ac:dyDescent="0.25">
      <c r="A283" s="54" t="s">
        <v>46</v>
      </c>
      <c r="B283" s="55">
        <v>43441483</v>
      </c>
      <c r="C283" s="96">
        <v>112.14700000000001</v>
      </c>
      <c r="D283" s="83">
        <v>116.721</v>
      </c>
      <c r="E283" s="83">
        <v>121.61</v>
      </c>
      <c r="F283" s="131"/>
      <c r="G283" s="40"/>
      <c r="H283" s="40"/>
      <c r="I283" s="40"/>
      <c r="J283" s="40"/>
      <c r="M283"/>
      <c r="N283"/>
      <c r="O283"/>
      <c r="P283"/>
      <c r="Q283"/>
      <c r="R283"/>
      <c r="S283"/>
      <c r="T283"/>
      <c r="U283"/>
      <c r="V283"/>
      <c r="W283"/>
    </row>
    <row r="284" spans="1:23" x14ac:dyDescent="0.25">
      <c r="A284" s="138" t="s">
        <v>47</v>
      </c>
      <c r="B284" s="139">
        <v>41444210</v>
      </c>
      <c r="C284" s="96">
        <v>85.474000000000004</v>
      </c>
      <c r="D284" s="83">
        <v>90.144000000000005</v>
      </c>
      <c r="E284" s="83">
        <v>93.352000000000004</v>
      </c>
      <c r="F284" s="131"/>
      <c r="G284" s="40"/>
      <c r="H284" s="40"/>
      <c r="I284" s="40"/>
      <c r="J284" s="40"/>
      <c r="M284"/>
      <c r="N284"/>
      <c r="O284"/>
      <c r="P284"/>
      <c r="Q284"/>
      <c r="R284"/>
      <c r="S284"/>
      <c r="T284"/>
      <c r="U284"/>
      <c r="V284"/>
      <c r="W284"/>
    </row>
    <row r="285" spans="1:23" x14ac:dyDescent="0.25">
      <c r="A285" s="54" t="s">
        <v>48</v>
      </c>
      <c r="B285" s="55">
        <v>20242453</v>
      </c>
      <c r="C285" s="96">
        <v>68.456000000000003</v>
      </c>
      <c r="D285" s="83">
        <v>73.543999999999997</v>
      </c>
      <c r="E285" s="83">
        <v>77.811999999999998</v>
      </c>
      <c r="F285" s="131"/>
      <c r="G285" s="40"/>
      <c r="H285" s="40"/>
      <c r="I285" s="40"/>
      <c r="J285" s="40"/>
      <c r="M285"/>
      <c r="N285"/>
      <c r="O285"/>
      <c r="P285"/>
      <c r="Q285"/>
      <c r="R285"/>
      <c r="S285"/>
      <c r="T285"/>
      <c r="U285"/>
      <c r="V285"/>
      <c r="W285"/>
    </row>
    <row r="286" spans="1:23" x14ac:dyDescent="0.25">
      <c r="A286" s="54" t="s">
        <v>49</v>
      </c>
      <c r="B286" s="55">
        <v>20242426</v>
      </c>
      <c r="C286" s="96">
        <v>37.225000000000001</v>
      </c>
      <c r="D286" s="83">
        <v>41.924999999999997</v>
      </c>
      <c r="E286" s="83">
        <v>45.371000000000002</v>
      </c>
      <c r="F286" s="131"/>
      <c r="G286" s="40"/>
      <c r="H286" s="40"/>
      <c r="I286" s="40"/>
      <c r="J286" s="40"/>
      <c r="M286"/>
      <c r="N286"/>
      <c r="O286"/>
      <c r="P286"/>
      <c r="Q286"/>
      <c r="R286"/>
      <c r="S286"/>
      <c r="T286"/>
      <c r="U286"/>
      <c r="V286"/>
      <c r="W286"/>
    </row>
    <row r="287" spans="1:23" x14ac:dyDescent="0.25">
      <c r="A287" s="54" t="s">
        <v>50</v>
      </c>
      <c r="B287" s="55">
        <v>20242457</v>
      </c>
      <c r="C287" s="96">
        <v>50.857999999999997</v>
      </c>
      <c r="D287" s="83">
        <v>54.776000000000003</v>
      </c>
      <c r="E287" s="83">
        <v>58.084000000000003</v>
      </c>
      <c r="F287" s="131"/>
      <c r="G287" s="40"/>
      <c r="H287" s="40"/>
      <c r="I287" s="40"/>
      <c r="J287" s="40"/>
      <c r="M287"/>
      <c r="N287"/>
      <c r="O287"/>
      <c r="P287"/>
      <c r="Q287"/>
      <c r="R287"/>
      <c r="S287"/>
      <c r="T287"/>
      <c r="U287"/>
      <c r="V287"/>
      <c r="W287"/>
    </row>
    <row r="288" spans="1:23" x14ac:dyDescent="0.25">
      <c r="A288" s="54" t="s">
        <v>51</v>
      </c>
      <c r="B288" s="55">
        <v>20242455</v>
      </c>
      <c r="C288" s="96">
        <v>36.002000000000002</v>
      </c>
      <c r="D288" s="83">
        <v>39.049999999999997</v>
      </c>
      <c r="E288" s="83">
        <v>41.616</v>
      </c>
      <c r="F288" s="131"/>
      <c r="G288" s="40"/>
      <c r="H288" s="40"/>
      <c r="I288" s="40"/>
      <c r="J288" s="40"/>
      <c r="M288"/>
      <c r="N288"/>
      <c r="O288"/>
      <c r="P288"/>
      <c r="Q288"/>
      <c r="R288"/>
      <c r="S288"/>
      <c r="T288"/>
      <c r="U288"/>
      <c r="V288"/>
      <c r="W288"/>
    </row>
    <row r="289" spans="1:23" x14ac:dyDescent="0.25">
      <c r="A289" s="54" t="s">
        <v>52</v>
      </c>
      <c r="B289" s="55">
        <v>20442453</v>
      </c>
      <c r="C289" s="96">
        <v>46.347000000000001</v>
      </c>
      <c r="D289" s="83">
        <v>50.283999999999999</v>
      </c>
      <c r="E289" s="83">
        <v>53.8</v>
      </c>
      <c r="F289" s="131"/>
      <c r="G289" s="40"/>
      <c r="H289" s="40"/>
      <c r="I289" s="40"/>
      <c r="J289" s="40"/>
      <c r="M289"/>
      <c r="N289"/>
      <c r="O289"/>
      <c r="P289"/>
      <c r="Q289"/>
      <c r="R289"/>
      <c r="S289"/>
      <c r="T289"/>
      <c r="U289"/>
      <c r="V289"/>
      <c r="W289"/>
    </row>
    <row r="290" spans="1:23" x14ac:dyDescent="0.25">
      <c r="A290" s="138" t="s">
        <v>53</v>
      </c>
      <c r="B290" s="139">
        <v>20242456</v>
      </c>
      <c r="C290" s="83">
        <v>40.39</v>
      </c>
      <c r="D290" s="83">
        <v>40.39</v>
      </c>
      <c r="E290" s="83">
        <v>40.39</v>
      </c>
      <c r="F290" s="131"/>
      <c r="G290" s="40"/>
      <c r="H290" s="40"/>
      <c r="I290" s="40"/>
      <c r="J290" s="40"/>
      <c r="M290"/>
      <c r="N290"/>
      <c r="O290"/>
      <c r="P290"/>
      <c r="Q290"/>
      <c r="R290"/>
      <c r="S290"/>
      <c r="T290"/>
      <c r="U290"/>
      <c r="V290"/>
      <c r="W290"/>
    </row>
    <row r="291" spans="1:23" x14ac:dyDescent="0.25">
      <c r="A291" s="59" t="s">
        <v>54</v>
      </c>
      <c r="B291" s="60">
        <v>20242415</v>
      </c>
      <c r="C291" s="83">
        <v>80.325000000000003</v>
      </c>
      <c r="D291" s="83">
        <v>84.951999999999998</v>
      </c>
      <c r="E291" s="83">
        <v>89.150999999999996</v>
      </c>
      <c r="F291" s="131"/>
      <c r="G291" s="40"/>
      <c r="H291" s="40"/>
      <c r="I291" s="40"/>
      <c r="J291" s="40"/>
      <c r="M291"/>
      <c r="N291"/>
      <c r="O291"/>
      <c r="P291"/>
      <c r="Q291"/>
      <c r="R291"/>
      <c r="S291"/>
      <c r="T291"/>
      <c r="U291"/>
      <c r="V291"/>
      <c r="W291"/>
    </row>
    <row r="292" spans="1:23" x14ac:dyDescent="0.25">
      <c r="A292" s="138" t="s">
        <v>55</v>
      </c>
      <c r="B292" s="139">
        <v>20242418</v>
      </c>
      <c r="C292" s="83">
        <v>75.983999999999995</v>
      </c>
      <c r="D292" s="83">
        <v>83.518000000000001</v>
      </c>
      <c r="E292" s="83">
        <v>90.144000000000005</v>
      </c>
      <c r="F292" s="131"/>
      <c r="G292" s="40"/>
      <c r="H292" s="40"/>
      <c r="I292" s="40"/>
      <c r="J292" s="40"/>
      <c r="M292"/>
      <c r="N292"/>
      <c r="O292"/>
      <c r="P292"/>
      <c r="Q292"/>
      <c r="R292"/>
      <c r="S292"/>
      <c r="T292"/>
      <c r="U292"/>
      <c r="V292"/>
      <c r="W292"/>
    </row>
    <row r="293" spans="1:23" x14ac:dyDescent="0.25">
      <c r="B293" s="41"/>
      <c r="C293" s="87">
        <f>SUM(C278:C292)</f>
        <v>852.35399999999993</v>
      </c>
      <c r="D293" s="87">
        <f>SUM(D278:D292)</f>
        <v>907.62299999999993</v>
      </c>
      <c r="E293" s="87">
        <f>SUM(E278:E292)</f>
        <v>957.95999999999981</v>
      </c>
      <c r="F293" s="40"/>
      <c r="G293" s="40"/>
      <c r="H293" s="40"/>
      <c r="I293" s="40"/>
      <c r="J293" s="40"/>
      <c r="M293" s="40"/>
      <c r="Q293"/>
      <c r="R293"/>
      <c r="S293"/>
      <c r="T293"/>
      <c r="U293"/>
      <c r="V293"/>
      <c r="W293"/>
    </row>
    <row r="294" spans="1:23" x14ac:dyDescent="0.25">
      <c r="A294" s="56"/>
      <c r="B294" s="56"/>
      <c r="C294" s="56"/>
      <c r="D294" s="56"/>
      <c r="S294"/>
      <c r="T294"/>
      <c r="U294"/>
      <c r="V294"/>
    </row>
    <row r="295" spans="1:23" x14ac:dyDescent="0.25">
      <c r="A295" s="57" t="s">
        <v>15</v>
      </c>
      <c r="D295" s="56"/>
      <c r="S295"/>
      <c r="T295"/>
      <c r="U295"/>
      <c r="V295"/>
    </row>
    <row r="296" spans="1:23" x14ac:dyDescent="0.25">
      <c r="A296" s="56"/>
      <c r="D296" s="56"/>
      <c r="S296"/>
      <c r="T296"/>
      <c r="U296"/>
      <c r="V296"/>
    </row>
    <row r="297" spans="1:23" x14ac:dyDescent="0.25">
      <c r="S297"/>
      <c r="T297"/>
      <c r="U297"/>
    </row>
  </sheetData>
  <mergeCells count="35">
    <mergeCell ref="E22:G22"/>
    <mergeCell ref="E23:G23"/>
    <mergeCell ref="A273:B273"/>
    <mergeCell ref="A276:A277"/>
    <mergeCell ref="B276:B277"/>
    <mergeCell ref="A18:D19"/>
    <mergeCell ref="E18:G18"/>
    <mergeCell ref="E19:G19"/>
    <mergeCell ref="E20:G20"/>
    <mergeCell ref="H20:H21"/>
    <mergeCell ref="E21:G21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scale="18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97"/>
  <sheetViews>
    <sheetView zoomScaleNormal="100" workbookViewId="0">
      <selection activeCell="H2" sqref="H1:H1048576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5" width="10.5703125" customWidth="1"/>
    <col min="6" max="6" width="9.140625" customWidth="1"/>
    <col min="7" max="7" width="9.42578125" style="53" customWidth="1"/>
    <col min="8" max="8" width="11.28515625" style="171" customWidth="1"/>
    <col min="9" max="9" width="9.42578125" style="52" customWidth="1"/>
    <col min="10" max="10" width="2.140625" customWidth="1"/>
    <col min="11" max="11" width="26" style="40" customWidth="1"/>
    <col min="12" max="12" width="8.7109375" style="40" customWidth="1"/>
    <col min="13" max="13" width="10.7109375" style="50" bestFit="1" customWidth="1"/>
    <col min="14" max="14" width="9.5703125" style="40" bestFit="1" customWidth="1"/>
    <col min="15" max="15" width="9.140625" style="40"/>
    <col min="16" max="16" width="17.42578125" style="40" customWidth="1"/>
    <col min="17" max="17" width="9.85546875" style="40" bestFit="1" customWidth="1"/>
    <col min="18" max="18" width="9.85546875" style="40" customWidth="1"/>
    <col min="19" max="19" width="9.140625" style="40"/>
    <col min="20" max="20" width="11.42578125" style="40" bestFit="1" customWidth="1"/>
    <col min="21" max="21" width="9.140625" style="40"/>
    <col min="22" max="22" width="9.7109375" style="40" customWidth="1"/>
    <col min="23" max="23" width="9.140625" style="40"/>
  </cols>
  <sheetData>
    <row r="1" spans="1:23" s="1" customFormat="1" ht="20.25" x14ac:dyDescent="0.3">
      <c r="A1" s="173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35"/>
      <c r="B2" s="135"/>
      <c r="C2" s="135"/>
      <c r="D2" s="135"/>
      <c r="E2" s="135"/>
      <c r="F2" s="135"/>
      <c r="G2" s="135"/>
      <c r="H2" s="165"/>
      <c r="I2" s="63"/>
      <c r="J2" s="135"/>
      <c r="K2" s="90"/>
      <c r="L2" s="90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74" t="s">
        <v>16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74" t="s">
        <v>71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36"/>
      <c r="B5" s="136"/>
      <c r="C5" s="136"/>
      <c r="D5" s="136"/>
      <c r="E5" s="136"/>
      <c r="F5" s="136"/>
      <c r="G5" s="136"/>
      <c r="H5" s="91"/>
      <c r="I5" s="136"/>
      <c r="J5" s="136"/>
      <c r="K5" s="91"/>
      <c r="L5" s="91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75" t="s">
        <v>9</v>
      </c>
      <c r="B6" s="176"/>
      <c r="C6" s="176"/>
      <c r="D6" s="176"/>
      <c r="E6" s="176"/>
      <c r="F6" s="176"/>
      <c r="G6" s="176"/>
      <c r="H6" s="177"/>
      <c r="I6" s="64"/>
      <c r="J6" s="65" t="s">
        <v>11</v>
      </c>
      <c r="K6" s="178" t="s">
        <v>12</v>
      </c>
      <c r="L6" s="179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184" t="s">
        <v>4</v>
      </c>
      <c r="B7" s="184"/>
      <c r="C7" s="184"/>
      <c r="D7" s="184"/>
      <c r="E7" s="184" t="s">
        <v>5</v>
      </c>
      <c r="F7" s="184"/>
      <c r="G7" s="184"/>
      <c r="H7" s="166" t="s">
        <v>72</v>
      </c>
      <c r="I7" s="67"/>
      <c r="J7" s="65"/>
      <c r="K7" s="180"/>
      <c r="L7" s="181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85" t="s">
        <v>32</v>
      </c>
      <c r="B8" s="186"/>
      <c r="C8" s="186"/>
      <c r="D8" s="186"/>
      <c r="E8" s="187" t="s">
        <v>17</v>
      </c>
      <c r="F8" s="187"/>
      <c r="G8" s="187"/>
      <c r="H8" s="154">
        <v>34.603000000000002</v>
      </c>
      <c r="J8" s="65"/>
      <c r="K8" s="180"/>
      <c r="L8" s="181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8" t="s">
        <v>6</v>
      </c>
      <c r="B9" s="189"/>
      <c r="C9" s="189"/>
      <c r="D9" s="190"/>
      <c r="E9" s="194" t="s">
        <v>18</v>
      </c>
      <c r="F9" s="194"/>
      <c r="G9" s="194"/>
      <c r="H9" s="10">
        <f>SUM(G26:G99)</f>
        <v>20.788244399999989</v>
      </c>
      <c r="I9" s="137"/>
      <c r="J9" s="65"/>
      <c r="K9" s="180"/>
      <c r="L9" s="181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91"/>
      <c r="B10" s="192"/>
      <c r="C10" s="192"/>
      <c r="D10" s="193"/>
      <c r="E10" s="195" t="s">
        <v>21</v>
      </c>
      <c r="F10" s="195"/>
      <c r="G10" s="195"/>
      <c r="H10" s="11">
        <f>H8-H9</f>
        <v>13.814755600000012</v>
      </c>
      <c r="I10" s="137"/>
      <c r="J10" s="65"/>
      <c r="K10" s="182"/>
      <c r="L10" s="183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85" t="s">
        <v>33</v>
      </c>
      <c r="B11" s="186"/>
      <c r="C11" s="186"/>
      <c r="D11" s="186"/>
      <c r="E11" s="187" t="s">
        <v>19</v>
      </c>
      <c r="F11" s="187"/>
      <c r="G11" s="187"/>
      <c r="H11" s="154">
        <v>23.193000000000001</v>
      </c>
      <c r="I11" s="68"/>
      <c r="J11" s="65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8" t="s">
        <v>6</v>
      </c>
      <c r="B12" s="189"/>
      <c r="C12" s="189"/>
      <c r="D12" s="190"/>
      <c r="E12" s="194" t="s">
        <v>20</v>
      </c>
      <c r="F12" s="194"/>
      <c r="G12" s="194"/>
      <c r="H12" s="10">
        <f>SUM(G100:G155)</f>
        <v>16.869190019999984</v>
      </c>
      <c r="I12" s="137"/>
      <c r="J12" s="65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91"/>
      <c r="B13" s="192"/>
      <c r="C13" s="192"/>
      <c r="D13" s="193"/>
      <c r="E13" s="195" t="s">
        <v>22</v>
      </c>
      <c r="F13" s="195"/>
      <c r="G13" s="195"/>
      <c r="H13" s="11">
        <f>H11-H12</f>
        <v>6.3238099800000178</v>
      </c>
      <c r="I13" s="137"/>
      <c r="J13" s="65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85" t="s">
        <v>34</v>
      </c>
      <c r="B14" s="186"/>
      <c r="C14" s="186"/>
      <c r="D14" s="186"/>
      <c r="E14" s="187" t="s">
        <v>23</v>
      </c>
      <c r="F14" s="187"/>
      <c r="G14" s="187"/>
      <c r="H14" s="154">
        <v>20.818999999999999</v>
      </c>
      <c r="I14" s="68"/>
      <c r="J14" s="65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8" t="s">
        <v>6</v>
      </c>
      <c r="B15" s="189"/>
      <c r="C15" s="189"/>
      <c r="D15" s="190"/>
      <c r="E15" s="194" t="s">
        <v>24</v>
      </c>
      <c r="F15" s="194"/>
      <c r="G15" s="194"/>
      <c r="H15" s="10">
        <f>SUM(G156:G207)</f>
        <v>14.18755980000001</v>
      </c>
      <c r="I15" s="137"/>
      <c r="J15" s="65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91"/>
      <c r="B16" s="192"/>
      <c r="C16" s="192"/>
      <c r="D16" s="193"/>
      <c r="E16" s="195" t="s">
        <v>25</v>
      </c>
      <c r="F16" s="195"/>
      <c r="G16" s="195"/>
      <c r="H16" s="11">
        <f>H14-H15</f>
        <v>6.6314401999999895</v>
      </c>
      <c r="I16" s="137"/>
      <c r="J16" s="65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85" t="s">
        <v>35</v>
      </c>
      <c r="B17" s="186"/>
      <c r="C17" s="186"/>
      <c r="D17" s="186"/>
      <c r="E17" s="187" t="s">
        <v>26</v>
      </c>
      <c r="F17" s="187"/>
      <c r="G17" s="187"/>
      <c r="H17" s="154">
        <v>23.065999999999999</v>
      </c>
      <c r="I17" s="68"/>
      <c r="J17" s="65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8" t="s">
        <v>6</v>
      </c>
      <c r="B18" s="189"/>
      <c r="C18" s="189"/>
      <c r="D18" s="190"/>
      <c r="E18" s="194" t="s">
        <v>27</v>
      </c>
      <c r="F18" s="194"/>
      <c r="G18" s="194"/>
      <c r="H18" s="10">
        <f>SUM(G208:G272)</f>
        <v>14.959660199999995</v>
      </c>
      <c r="I18" s="137"/>
      <c r="J18" s="65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91"/>
      <c r="B19" s="192"/>
      <c r="C19" s="192"/>
      <c r="D19" s="193"/>
      <c r="E19" s="195" t="s">
        <v>28</v>
      </c>
      <c r="F19" s="195"/>
      <c r="G19" s="195"/>
      <c r="H19" s="11">
        <f>H17-H18</f>
        <v>8.1063398000000042</v>
      </c>
      <c r="I19" s="137"/>
      <c r="J19" s="65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69"/>
      <c r="B20" s="69"/>
      <c r="C20" s="69"/>
      <c r="D20" s="69"/>
      <c r="E20" s="196" t="s">
        <v>29</v>
      </c>
      <c r="F20" s="197"/>
      <c r="G20" s="187"/>
      <c r="H20" s="198">
        <f>H8+H11+H14+H17</f>
        <v>101.68100000000001</v>
      </c>
      <c r="I20" s="68"/>
      <c r="J20" s="65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69"/>
      <c r="B21" s="69"/>
      <c r="C21" s="69"/>
      <c r="D21" s="69"/>
      <c r="E21" s="200" t="s">
        <v>30</v>
      </c>
      <c r="F21" s="201"/>
      <c r="G21" s="202"/>
      <c r="H21" s="199"/>
      <c r="I21" s="68"/>
      <c r="J21" s="65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69"/>
      <c r="B22" s="69"/>
      <c r="C22" s="69"/>
      <c r="D22" s="69"/>
      <c r="E22" s="203" t="s">
        <v>31</v>
      </c>
      <c r="F22" s="202"/>
      <c r="G22" s="204"/>
      <c r="H22" s="167">
        <f>H9+H12+H15+H18</f>
        <v>66.804654419999977</v>
      </c>
      <c r="I22" s="68"/>
      <c r="J22" s="65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69"/>
      <c r="B23" s="69"/>
      <c r="C23" s="69"/>
      <c r="D23" s="69"/>
      <c r="E23" s="205" t="s">
        <v>10</v>
      </c>
      <c r="F23" s="206"/>
      <c r="G23" s="207"/>
      <c r="H23" s="168">
        <f>H10+H13+H16+H19</f>
        <v>34.87634558000002</v>
      </c>
      <c r="I23" s="68"/>
      <c r="J23" s="65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169"/>
      <c r="I24" s="72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73" t="s">
        <v>0</v>
      </c>
      <c r="B25" s="74" t="s">
        <v>1</v>
      </c>
      <c r="C25" s="73" t="s">
        <v>2</v>
      </c>
      <c r="D25" s="75" t="s">
        <v>69</v>
      </c>
      <c r="E25" s="75" t="s">
        <v>73</v>
      </c>
      <c r="F25" s="76" t="s">
        <v>37</v>
      </c>
      <c r="G25" s="76" t="s">
        <v>13</v>
      </c>
      <c r="H25" s="170" t="s">
        <v>7</v>
      </c>
      <c r="I25" s="78" t="s">
        <v>14</v>
      </c>
      <c r="J25" s="79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105">
        <v>1</v>
      </c>
      <c r="B26" s="16">
        <v>43441363</v>
      </c>
      <c r="C26" s="106">
        <v>112.5</v>
      </c>
      <c r="D26" s="8">
        <v>36.536000000000001</v>
      </c>
      <c r="E26" s="8">
        <v>37.363</v>
      </c>
      <c r="F26" s="8">
        <f t="shared" ref="F26:F89" si="0">E26-D26</f>
        <v>0.82699999999999818</v>
      </c>
      <c r="G26" s="107">
        <f>F26*0.8598</f>
        <v>0.71105459999999843</v>
      </c>
      <c r="H26" s="34">
        <f>C26/5339.7*$H$10</f>
        <v>0.29105755098601072</v>
      </c>
      <c r="I26" s="107">
        <f>G26+H26</f>
        <v>1.0021121509860091</v>
      </c>
      <c r="K26" s="25"/>
      <c r="M26" s="24"/>
      <c r="N26" s="5"/>
      <c r="O26" s="25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106">
        <v>58.7</v>
      </c>
      <c r="D27" s="8">
        <v>23.949000000000002</v>
      </c>
      <c r="E27" s="8">
        <v>24.387</v>
      </c>
      <c r="F27" s="8">
        <f t="shared" si="0"/>
        <v>0.43799999999999883</v>
      </c>
      <c r="G27" s="107">
        <f t="shared" ref="G27:G90" si="1">F27*0.8598</f>
        <v>0.37659239999999899</v>
      </c>
      <c r="H27" s="34">
        <f t="shared" ref="H27:H90" si="2">C27/5339.7*$H$10</f>
        <v>0.15186736215892294</v>
      </c>
      <c r="I27" s="107">
        <f t="shared" ref="I27:I90" si="3">G27+H27</f>
        <v>0.52845976215892199</v>
      </c>
      <c r="K27" s="25"/>
      <c r="M27" s="82"/>
      <c r="N27" s="25"/>
      <c r="O27" s="14"/>
      <c r="X27" s="21"/>
      <c r="Y27" s="21"/>
    </row>
    <row r="28" spans="1:25" s="1" customFormat="1" x14ac:dyDescent="0.25">
      <c r="A28" s="105">
        <v>3</v>
      </c>
      <c r="B28" s="16">
        <v>43242247</v>
      </c>
      <c r="C28" s="108">
        <v>50.5</v>
      </c>
      <c r="D28" s="8">
        <v>14.603999999999999</v>
      </c>
      <c r="E28" s="8">
        <v>14.692</v>
      </c>
      <c r="F28" s="84">
        <f t="shared" si="0"/>
        <v>8.8000000000000966E-2</v>
      </c>
      <c r="G28" s="107">
        <f t="shared" si="1"/>
        <v>7.5662400000000837E-2</v>
      </c>
      <c r="H28" s="34">
        <f t="shared" si="2"/>
        <v>0.13065250066483147</v>
      </c>
      <c r="I28" s="107">
        <f t="shared" si="3"/>
        <v>0.20631490066483232</v>
      </c>
      <c r="K28" s="37"/>
      <c r="M28" s="7"/>
      <c r="N28" s="7"/>
      <c r="O28" s="5"/>
      <c r="P28" s="5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105">
        <v>4</v>
      </c>
      <c r="B29" s="16">
        <v>43441362</v>
      </c>
      <c r="C29" s="108">
        <v>51.8</v>
      </c>
      <c r="D29" s="8">
        <v>18.285</v>
      </c>
      <c r="E29" s="8">
        <v>18.786999999999999</v>
      </c>
      <c r="F29" s="84">
        <f t="shared" si="0"/>
        <v>0.50199999999999889</v>
      </c>
      <c r="G29" s="107">
        <f t="shared" si="1"/>
        <v>0.43161959999999905</v>
      </c>
      <c r="H29" s="34">
        <f t="shared" si="2"/>
        <v>0.13401583236511427</v>
      </c>
      <c r="I29" s="107">
        <f t="shared" si="3"/>
        <v>0.56563543236511338</v>
      </c>
      <c r="K29" s="37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108">
        <v>52.9</v>
      </c>
      <c r="D30" s="8">
        <v>13.295</v>
      </c>
      <c r="E30" s="8">
        <v>13.387</v>
      </c>
      <c r="F30" s="84">
        <f t="shared" si="0"/>
        <v>9.2000000000000526E-2</v>
      </c>
      <c r="G30" s="107">
        <f t="shared" si="1"/>
        <v>7.9101600000000452E-2</v>
      </c>
      <c r="H30" s="34">
        <f t="shared" si="2"/>
        <v>0.13686172841919972</v>
      </c>
      <c r="I30" s="107">
        <f t="shared" si="3"/>
        <v>0.21596332841920018</v>
      </c>
      <c r="K30" s="25"/>
      <c r="L30" s="7"/>
      <c r="M30" s="7"/>
      <c r="N30" s="7"/>
      <c r="X30" s="21"/>
      <c r="Y30" s="21"/>
    </row>
    <row r="31" spans="1:25" s="1" customFormat="1" x14ac:dyDescent="0.25">
      <c r="A31" s="105">
        <v>6</v>
      </c>
      <c r="B31" s="16">
        <v>43242242</v>
      </c>
      <c r="C31" s="108">
        <v>99.6</v>
      </c>
      <c r="D31" s="132">
        <v>27.736999999999998</v>
      </c>
      <c r="E31" s="132">
        <v>27.931000000000001</v>
      </c>
      <c r="F31" s="84">
        <f t="shared" si="0"/>
        <v>0.19400000000000261</v>
      </c>
      <c r="G31" s="107">
        <f t="shared" si="1"/>
        <v>0.16680120000000226</v>
      </c>
      <c r="H31" s="34">
        <f t="shared" si="2"/>
        <v>0.25768295180628148</v>
      </c>
      <c r="I31" s="107">
        <f t="shared" si="3"/>
        <v>0.42448415180628374</v>
      </c>
      <c r="K31" s="25"/>
      <c r="L31" s="7"/>
      <c r="M31" s="14"/>
      <c r="N31" s="7"/>
      <c r="O31" s="21"/>
      <c r="P31" s="21"/>
    </row>
    <row r="32" spans="1:25" s="1" customFormat="1" x14ac:dyDescent="0.25">
      <c r="A32" s="105">
        <v>7</v>
      </c>
      <c r="B32" s="16">
        <v>43441364</v>
      </c>
      <c r="C32" s="108">
        <v>112.6</v>
      </c>
      <c r="D32" s="8">
        <v>34.409999999999997</v>
      </c>
      <c r="E32" s="8">
        <v>34.759</v>
      </c>
      <c r="F32" s="84">
        <f t="shared" si="0"/>
        <v>0.34900000000000375</v>
      </c>
      <c r="G32" s="107">
        <f t="shared" si="1"/>
        <v>0.30007020000000323</v>
      </c>
      <c r="H32" s="34">
        <f t="shared" si="2"/>
        <v>0.29131626880910938</v>
      </c>
      <c r="I32" s="107">
        <f t="shared" si="3"/>
        <v>0.59138646880911261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108">
        <v>62.5</v>
      </c>
      <c r="D33" s="8">
        <v>12.986000000000001</v>
      </c>
      <c r="E33" s="8">
        <v>12.997999999999999</v>
      </c>
      <c r="F33" s="84">
        <f t="shared" si="0"/>
        <v>1.1999999999998678E-2</v>
      </c>
      <c r="G33" s="107">
        <f t="shared" si="1"/>
        <v>1.0317599999998863E-2</v>
      </c>
      <c r="H33" s="34">
        <f t="shared" si="2"/>
        <v>0.16169863943667262</v>
      </c>
      <c r="I33" s="107">
        <f t="shared" si="3"/>
        <v>0.17201623943667149</v>
      </c>
      <c r="K33" s="25"/>
      <c r="L33" s="7"/>
      <c r="M33" s="14"/>
      <c r="N33" s="15"/>
      <c r="O33" s="21"/>
      <c r="P33" s="21"/>
    </row>
    <row r="34" spans="1:16" s="1" customFormat="1" x14ac:dyDescent="0.25">
      <c r="A34" s="105">
        <v>9</v>
      </c>
      <c r="B34" s="16">
        <v>43441366</v>
      </c>
      <c r="C34" s="108">
        <v>50.5</v>
      </c>
      <c r="D34" s="8">
        <v>19.513999999999999</v>
      </c>
      <c r="E34" s="8">
        <v>20.12</v>
      </c>
      <c r="F34" s="84">
        <f t="shared" si="0"/>
        <v>0.60600000000000165</v>
      </c>
      <c r="G34" s="107">
        <f t="shared" si="1"/>
        <v>0.52103880000000147</v>
      </c>
      <c r="H34" s="34">
        <f t="shared" si="2"/>
        <v>0.13065250066483147</v>
      </c>
      <c r="I34" s="107">
        <f t="shared" si="3"/>
        <v>0.65169130066483294</v>
      </c>
      <c r="K34" s="25"/>
      <c r="L34" s="7"/>
      <c r="M34" s="7"/>
      <c r="N34" s="7"/>
      <c r="O34" s="21"/>
      <c r="P34" s="21"/>
    </row>
    <row r="35" spans="1:16" s="1" customFormat="1" x14ac:dyDescent="0.25">
      <c r="A35" s="105">
        <v>10</v>
      </c>
      <c r="B35" s="16">
        <v>43441367</v>
      </c>
      <c r="C35" s="106">
        <v>52.3</v>
      </c>
      <c r="D35" s="8">
        <v>7.6829999999999998</v>
      </c>
      <c r="E35" s="8">
        <v>7.6829999999999998</v>
      </c>
      <c r="F35" s="8">
        <f t="shared" si="0"/>
        <v>0</v>
      </c>
      <c r="G35" s="107">
        <f t="shared" si="1"/>
        <v>0</v>
      </c>
      <c r="H35" s="34">
        <f t="shared" si="2"/>
        <v>0.13530942148060765</v>
      </c>
      <c r="I35" s="107">
        <f t="shared" si="3"/>
        <v>0.13530942148060765</v>
      </c>
      <c r="K35" s="25"/>
      <c r="L35" s="7"/>
      <c r="M35" s="14"/>
      <c r="N35" s="7"/>
      <c r="O35" s="21"/>
      <c r="P35" s="21"/>
    </row>
    <row r="36" spans="1:16" s="1" customFormat="1" x14ac:dyDescent="0.25">
      <c r="A36" s="105">
        <v>11</v>
      </c>
      <c r="B36" s="16">
        <v>43441360</v>
      </c>
      <c r="C36" s="106">
        <v>53</v>
      </c>
      <c r="D36" s="8">
        <v>9.1720000000000006</v>
      </c>
      <c r="E36" s="8">
        <v>9.2530000000000001</v>
      </c>
      <c r="F36" s="8">
        <f t="shared" si="0"/>
        <v>8.0999999999999517E-2</v>
      </c>
      <c r="G36" s="107">
        <f t="shared" si="1"/>
        <v>6.9643799999999589E-2</v>
      </c>
      <c r="H36" s="34">
        <f t="shared" si="2"/>
        <v>0.13712044624229838</v>
      </c>
      <c r="I36" s="107">
        <f t="shared" si="3"/>
        <v>0.20676424624229797</v>
      </c>
      <c r="K36" s="25"/>
      <c r="L36" s="7"/>
      <c r="M36" s="7"/>
      <c r="N36" s="7"/>
      <c r="O36" s="21"/>
      <c r="P36" s="112"/>
    </row>
    <row r="37" spans="1:16" s="1" customFormat="1" x14ac:dyDescent="0.25">
      <c r="A37" s="105">
        <v>12</v>
      </c>
      <c r="B37" s="16">
        <v>43441365</v>
      </c>
      <c r="C37" s="106">
        <v>100.2</v>
      </c>
      <c r="D37" s="8">
        <v>26.797999999999998</v>
      </c>
      <c r="E37" s="8">
        <v>27.085999999999999</v>
      </c>
      <c r="F37" s="8">
        <f t="shared" si="0"/>
        <v>0.28800000000000026</v>
      </c>
      <c r="G37" s="107">
        <f t="shared" si="1"/>
        <v>0.24762240000000021</v>
      </c>
      <c r="H37" s="34">
        <f t="shared" si="2"/>
        <v>0.25923525874487352</v>
      </c>
      <c r="I37" s="107">
        <f t="shared" si="3"/>
        <v>0.50685765874487376</v>
      </c>
      <c r="K37" s="25"/>
      <c r="L37" s="7"/>
      <c r="M37" s="7"/>
      <c r="N37" s="7"/>
      <c r="O37" s="21"/>
      <c r="P37" s="112"/>
    </row>
    <row r="38" spans="1:16" s="5" customFormat="1" x14ac:dyDescent="0.25">
      <c r="A38" s="4">
        <v>13</v>
      </c>
      <c r="B38" s="17">
        <v>43441377</v>
      </c>
      <c r="C38" s="106">
        <v>112.4</v>
      </c>
      <c r="D38" s="8">
        <v>29.829000000000001</v>
      </c>
      <c r="E38" s="8">
        <v>30.940999999999999</v>
      </c>
      <c r="F38" s="8">
        <f t="shared" si="0"/>
        <v>1.1119999999999983</v>
      </c>
      <c r="G38" s="107">
        <f t="shared" si="1"/>
        <v>0.95609759999999855</v>
      </c>
      <c r="H38" s="34">
        <f t="shared" si="2"/>
        <v>0.29079883316291205</v>
      </c>
      <c r="I38" s="107">
        <f t="shared" si="3"/>
        <v>1.2468964331629107</v>
      </c>
      <c r="K38" s="25"/>
      <c r="L38" s="7"/>
      <c r="M38" s="14"/>
      <c r="N38" s="7"/>
      <c r="O38" s="21"/>
      <c r="P38" s="21"/>
    </row>
    <row r="39" spans="1:16" s="1" customFormat="1" x14ac:dyDescent="0.25">
      <c r="A39" s="105">
        <v>14</v>
      </c>
      <c r="B39" s="17">
        <v>43441370</v>
      </c>
      <c r="C39" s="106">
        <v>63.8</v>
      </c>
      <c r="D39" s="8">
        <v>32.207999999999998</v>
      </c>
      <c r="E39" s="8">
        <v>33.531999999999996</v>
      </c>
      <c r="F39" s="8">
        <f t="shared" si="0"/>
        <v>1.3239999999999981</v>
      </c>
      <c r="G39" s="107">
        <f t="shared" si="1"/>
        <v>1.1383751999999983</v>
      </c>
      <c r="H39" s="34">
        <f t="shared" si="2"/>
        <v>0.16506197113695539</v>
      </c>
      <c r="I39" s="107">
        <f t="shared" si="3"/>
        <v>1.3034371711369537</v>
      </c>
      <c r="K39" s="25"/>
      <c r="L39" s="5"/>
      <c r="M39" s="5"/>
      <c r="N39" s="5"/>
      <c r="O39" s="21"/>
      <c r="P39" s="21"/>
    </row>
    <row r="40" spans="1:16" s="1" customFormat="1" x14ac:dyDescent="0.25">
      <c r="A40" s="105">
        <v>15</v>
      </c>
      <c r="B40" s="16">
        <v>43441369</v>
      </c>
      <c r="C40" s="106">
        <v>50.9</v>
      </c>
      <c r="D40" s="8">
        <v>15.894</v>
      </c>
      <c r="E40" s="8">
        <v>16.353999999999999</v>
      </c>
      <c r="F40" s="8">
        <f t="shared" si="0"/>
        <v>0.45999999999999908</v>
      </c>
      <c r="G40" s="107">
        <f t="shared" si="1"/>
        <v>0.39550799999999919</v>
      </c>
      <c r="H40" s="34">
        <f t="shared" si="2"/>
        <v>0.13168737195722618</v>
      </c>
      <c r="I40" s="107">
        <f t="shared" si="3"/>
        <v>0.52719537195722532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106">
        <v>52.4</v>
      </c>
      <c r="D41" s="8">
        <v>17.134</v>
      </c>
      <c r="E41" s="8">
        <v>17.134</v>
      </c>
      <c r="F41" s="8">
        <f t="shared" si="0"/>
        <v>0</v>
      </c>
      <c r="G41" s="107">
        <f t="shared" si="1"/>
        <v>0</v>
      </c>
      <c r="H41" s="34">
        <f t="shared" si="2"/>
        <v>0.13556813930370631</v>
      </c>
      <c r="I41" s="107">
        <f t="shared" si="3"/>
        <v>0.13556813930370631</v>
      </c>
      <c r="K41" s="25"/>
      <c r="M41" s="14"/>
      <c r="O41" s="21"/>
      <c r="P41" s="21"/>
    </row>
    <row r="42" spans="1:16" s="1" customFormat="1" x14ac:dyDescent="0.25">
      <c r="A42" s="105">
        <v>17</v>
      </c>
      <c r="B42" s="16">
        <v>43441376</v>
      </c>
      <c r="C42" s="106">
        <v>53.3</v>
      </c>
      <c r="D42" s="8">
        <v>19.559000000000001</v>
      </c>
      <c r="E42" s="8">
        <v>20.597999999999999</v>
      </c>
      <c r="F42" s="8">
        <f t="shared" si="0"/>
        <v>1.0389999999999979</v>
      </c>
      <c r="G42" s="107">
        <f t="shared" si="1"/>
        <v>0.89333219999999824</v>
      </c>
      <c r="H42" s="34">
        <f t="shared" si="2"/>
        <v>0.1378965997115944</v>
      </c>
      <c r="I42" s="107">
        <f t="shared" si="3"/>
        <v>1.0312287997115925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106">
        <v>100.6</v>
      </c>
      <c r="D43" s="8">
        <v>4.6040000000000001</v>
      </c>
      <c r="E43" s="8">
        <v>4.6040000000000001</v>
      </c>
      <c r="F43" s="8">
        <f t="shared" si="0"/>
        <v>0</v>
      </c>
      <c r="G43" s="107">
        <f t="shared" si="1"/>
        <v>0</v>
      </c>
      <c r="H43" s="34">
        <f t="shared" si="2"/>
        <v>0.26027013003726823</v>
      </c>
      <c r="I43" s="107">
        <f t="shared" si="3"/>
        <v>0.26027013003726823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106">
        <v>112.4</v>
      </c>
      <c r="D44" s="8">
        <v>16.103000000000002</v>
      </c>
      <c r="E44" s="8">
        <v>16.387</v>
      </c>
      <c r="F44" s="8">
        <f t="shared" si="0"/>
        <v>0.28399999999999892</v>
      </c>
      <c r="G44" s="107">
        <f t="shared" si="1"/>
        <v>0.24418319999999907</v>
      </c>
      <c r="H44" s="34">
        <f t="shared" si="2"/>
        <v>0.29079883316291205</v>
      </c>
      <c r="I44" s="107">
        <f t="shared" si="3"/>
        <v>0.53498203316291115</v>
      </c>
      <c r="K44" s="25"/>
      <c r="M44" s="14"/>
      <c r="O44" s="21"/>
      <c r="P44" s="21"/>
    </row>
    <row r="45" spans="1:16" s="1" customFormat="1" x14ac:dyDescent="0.25">
      <c r="A45" s="105">
        <v>20</v>
      </c>
      <c r="B45" s="16">
        <v>43441271</v>
      </c>
      <c r="C45" s="106">
        <v>63</v>
      </c>
      <c r="D45" s="8">
        <v>11.651999999999999</v>
      </c>
      <c r="E45" s="8">
        <v>11.738</v>
      </c>
      <c r="F45" s="8">
        <f t="shared" si="0"/>
        <v>8.6000000000000298E-2</v>
      </c>
      <c r="G45" s="107">
        <f t="shared" si="1"/>
        <v>7.3942800000000253E-2</v>
      </c>
      <c r="H45" s="34">
        <f t="shared" si="2"/>
        <v>0.16299222855216602</v>
      </c>
      <c r="I45" s="107">
        <f t="shared" si="3"/>
        <v>0.23693502855216628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105">
        <v>21</v>
      </c>
      <c r="B46" s="16">
        <v>43441274</v>
      </c>
      <c r="C46" s="106">
        <v>50.5</v>
      </c>
      <c r="D46" s="8">
        <v>12.045</v>
      </c>
      <c r="E46" s="8">
        <v>12.275</v>
      </c>
      <c r="F46" s="8">
        <f t="shared" si="0"/>
        <v>0.23000000000000043</v>
      </c>
      <c r="G46" s="107">
        <f t="shared" si="1"/>
        <v>0.19775400000000037</v>
      </c>
      <c r="H46" s="34">
        <f t="shared" si="2"/>
        <v>0.13065250066483147</v>
      </c>
      <c r="I46" s="107">
        <f t="shared" si="3"/>
        <v>0.32840650066483185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105">
        <v>22</v>
      </c>
      <c r="B47" s="16">
        <v>43441273</v>
      </c>
      <c r="C47" s="106">
        <v>52.4</v>
      </c>
      <c r="D47" s="8">
        <v>15.43</v>
      </c>
      <c r="E47" s="8">
        <v>15.928000000000001</v>
      </c>
      <c r="F47" s="8">
        <f t="shared" si="0"/>
        <v>0.49800000000000111</v>
      </c>
      <c r="G47" s="107">
        <f t="shared" si="1"/>
        <v>0.42818040000000096</v>
      </c>
      <c r="H47" s="34">
        <f t="shared" si="2"/>
        <v>0.13556813930370631</v>
      </c>
      <c r="I47" s="107">
        <f t="shared" si="3"/>
        <v>0.56374853930370727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106">
        <v>53.1</v>
      </c>
      <c r="D48" s="8">
        <v>6.6159999999999997</v>
      </c>
      <c r="E48" s="8">
        <v>6.6159999999999997</v>
      </c>
      <c r="F48" s="8">
        <f t="shared" si="0"/>
        <v>0</v>
      </c>
      <c r="G48" s="107">
        <f t="shared" si="1"/>
        <v>0</v>
      </c>
      <c r="H48" s="34">
        <f t="shared" si="2"/>
        <v>0.13737916406539705</v>
      </c>
      <c r="I48" s="49">
        <f t="shared" si="3"/>
        <v>0.13737916406539705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105">
        <v>24</v>
      </c>
      <c r="B49" s="16">
        <v>43441374</v>
      </c>
      <c r="C49" s="106">
        <v>100.7</v>
      </c>
      <c r="D49" s="8">
        <v>35.831000000000003</v>
      </c>
      <c r="E49" s="8">
        <v>36.874000000000002</v>
      </c>
      <c r="F49" s="8">
        <f t="shared" si="0"/>
        <v>1.0429999999999993</v>
      </c>
      <c r="G49" s="107">
        <f t="shared" si="1"/>
        <v>0.89677139999999933</v>
      </c>
      <c r="H49" s="34">
        <f t="shared" si="2"/>
        <v>0.26052884786036695</v>
      </c>
      <c r="I49" s="107">
        <f t="shared" si="3"/>
        <v>1.1573002478603662</v>
      </c>
      <c r="K49" s="25"/>
      <c r="L49" s="7"/>
      <c r="M49" s="7"/>
      <c r="N49" s="7"/>
      <c r="O49" s="21"/>
      <c r="P49" s="21"/>
    </row>
    <row r="50" spans="1:16" s="1" customFormat="1" x14ac:dyDescent="0.25">
      <c r="A50" s="105">
        <v>25</v>
      </c>
      <c r="B50" s="16">
        <v>43441275</v>
      </c>
      <c r="C50" s="106">
        <v>112.5</v>
      </c>
      <c r="D50" s="8">
        <v>30.489000000000001</v>
      </c>
      <c r="E50" s="8">
        <v>30.489000000000001</v>
      </c>
      <c r="F50" s="8">
        <f t="shared" si="0"/>
        <v>0</v>
      </c>
      <c r="G50" s="107">
        <f t="shared" si="1"/>
        <v>0</v>
      </c>
      <c r="H50" s="34">
        <f t="shared" si="2"/>
        <v>0.29105755098601072</v>
      </c>
      <c r="I50" s="107">
        <f t="shared" si="3"/>
        <v>0.29105755098601072</v>
      </c>
      <c r="K50" s="25"/>
      <c r="L50" s="7"/>
      <c r="M50" s="14"/>
      <c r="N50" s="7"/>
      <c r="O50" s="21"/>
      <c r="P50" s="21"/>
    </row>
    <row r="51" spans="1:16" s="1" customFormat="1" x14ac:dyDescent="0.25">
      <c r="A51" s="105">
        <v>26</v>
      </c>
      <c r="B51" s="16">
        <v>43441269</v>
      </c>
      <c r="C51" s="106">
        <v>62.5</v>
      </c>
      <c r="D51" s="8">
        <v>11.026</v>
      </c>
      <c r="E51" s="8">
        <v>11.026</v>
      </c>
      <c r="F51" s="8">
        <f t="shared" si="0"/>
        <v>0</v>
      </c>
      <c r="G51" s="107">
        <f t="shared" si="1"/>
        <v>0</v>
      </c>
      <c r="H51" s="34">
        <f t="shared" si="2"/>
        <v>0.16169863943667262</v>
      </c>
      <c r="I51" s="107">
        <f t="shared" si="3"/>
        <v>0.16169863943667262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106">
        <v>51.2</v>
      </c>
      <c r="D52" s="8">
        <v>0.96099999999999997</v>
      </c>
      <c r="E52" s="8">
        <v>0.96099999999999997</v>
      </c>
      <c r="F52" s="8">
        <f t="shared" si="0"/>
        <v>0</v>
      </c>
      <c r="G52" s="107">
        <f t="shared" si="1"/>
        <v>0</v>
      </c>
      <c r="H52" s="34">
        <f t="shared" si="2"/>
        <v>0.13246352542652221</v>
      </c>
      <c r="I52" s="107">
        <f t="shared" si="3"/>
        <v>0.13246352542652221</v>
      </c>
      <c r="K52" s="25"/>
      <c r="L52" s="7"/>
      <c r="M52" s="7"/>
      <c r="N52" s="7"/>
      <c r="O52" s="21"/>
      <c r="P52" s="21"/>
    </row>
    <row r="53" spans="1:16" s="1" customFormat="1" x14ac:dyDescent="0.25">
      <c r="A53" s="105">
        <v>28</v>
      </c>
      <c r="B53" s="16">
        <v>43441264</v>
      </c>
      <c r="C53" s="106">
        <v>52.5</v>
      </c>
      <c r="D53" s="8">
        <v>7.84</v>
      </c>
      <c r="E53" s="8">
        <v>7.915</v>
      </c>
      <c r="F53" s="8">
        <f t="shared" si="0"/>
        <v>7.5000000000000178E-2</v>
      </c>
      <c r="G53" s="107">
        <f t="shared" si="1"/>
        <v>6.4485000000000153E-2</v>
      </c>
      <c r="H53" s="34">
        <f t="shared" si="2"/>
        <v>0.13582685712680501</v>
      </c>
      <c r="I53" s="107">
        <f t="shared" si="3"/>
        <v>0.20031185712680516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106">
        <v>52.8</v>
      </c>
      <c r="D54" s="8">
        <v>9.6790000000000003</v>
      </c>
      <c r="E54" s="8">
        <v>10.14</v>
      </c>
      <c r="F54" s="8">
        <f t="shared" si="0"/>
        <v>0.4610000000000003</v>
      </c>
      <c r="G54" s="107">
        <f t="shared" si="1"/>
        <v>0.39636780000000027</v>
      </c>
      <c r="H54" s="34">
        <f t="shared" si="2"/>
        <v>0.13660301059610103</v>
      </c>
      <c r="I54" s="107">
        <f t="shared" si="3"/>
        <v>0.5329708105961013</v>
      </c>
      <c r="K54" s="25"/>
      <c r="L54" s="7"/>
      <c r="M54" s="7"/>
      <c r="N54" s="7"/>
      <c r="O54" s="21"/>
      <c r="P54" s="21"/>
    </row>
    <row r="55" spans="1:16" s="1" customFormat="1" x14ac:dyDescent="0.25">
      <c r="A55" s="105">
        <v>30</v>
      </c>
      <c r="B55" s="16">
        <v>43441265</v>
      </c>
      <c r="C55" s="106">
        <v>101.4</v>
      </c>
      <c r="D55" s="8">
        <v>25.594000000000001</v>
      </c>
      <c r="E55" s="8">
        <v>25.677</v>
      </c>
      <c r="F55" s="8">
        <f t="shared" si="0"/>
        <v>8.2999999999998408E-2</v>
      </c>
      <c r="G55" s="107">
        <f t="shared" si="1"/>
        <v>7.1363399999998633E-2</v>
      </c>
      <c r="H55" s="34">
        <f t="shared" si="2"/>
        <v>0.26233987262205766</v>
      </c>
      <c r="I55" s="107">
        <f t="shared" si="3"/>
        <v>0.33370327262205629</v>
      </c>
      <c r="K55" s="25"/>
      <c r="L55" s="7"/>
      <c r="M55" s="7"/>
      <c r="N55" s="7"/>
      <c r="O55" s="21"/>
      <c r="P55" s="21"/>
    </row>
    <row r="56" spans="1:16" s="1" customFormat="1" x14ac:dyDescent="0.25">
      <c r="A56" s="105">
        <v>31</v>
      </c>
      <c r="B56" s="16">
        <v>43441277</v>
      </c>
      <c r="C56" s="106">
        <v>112.5</v>
      </c>
      <c r="D56" s="8">
        <v>31.344000000000001</v>
      </c>
      <c r="E56" s="8">
        <v>32.292999999999999</v>
      </c>
      <c r="F56" s="8">
        <f t="shared" si="0"/>
        <v>0.94899999999999807</v>
      </c>
      <c r="G56" s="107">
        <f t="shared" si="1"/>
        <v>0.81595019999999829</v>
      </c>
      <c r="H56" s="34">
        <f t="shared" si="2"/>
        <v>0.29105755098601072</v>
      </c>
      <c r="I56" s="107">
        <f t="shared" si="3"/>
        <v>1.107007750986009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105">
        <v>32</v>
      </c>
      <c r="B57" s="16">
        <v>43441276</v>
      </c>
      <c r="C57" s="106">
        <v>63.1</v>
      </c>
      <c r="D57" s="8">
        <v>28.391999999999999</v>
      </c>
      <c r="E57" s="8">
        <v>29.228000000000002</v>
      </c>
      <c r="F57" s="8">
        <f t="shared" si="0"/>
        <v>0.83600000000000207</v>
      </c>
      <c r="G57" s="107">
        <f t="shared" si="1"/>
        <v>0.71879280000000179</v>
      </c>
      <c r="H57" s="34">
        <f t="shared" si="2"/>
        <v>0.16325094637526466</v>
      </c>
      <c r="I57" s="107">
        <f t="shared" si="3"/>
        <v>0.88204374637526639</v>
      </c>
      <c r="K57" s="25"/>
      <c r="L57" s="7"/>
      <c r="M57" s="7"/>
      <c r="N57" s="7"/>
      <c r="O57" s="21"/>
      <c r="P57" s="21"/>
    </row>
    <row r="58" spans="1:16" s="1" customFormat="1" x14ac:dyDescent="0.25">
      <c r="A58" s="105">
        <v>33</v>
      </c>
      <c r="B58" s="16">
        <v>43441279</v>
      </c>
      <c r="C58" s="106">
        <v>50.9</v>
      </c>
      <c r="D58" s="8">
        <v>19.053999999999998</v>
      </c>
      <c r="E58" s="8">
        <v>19.315000000000001</v>
      </c>
      <c r="F58" s="8">
        <f t="shared" si="0"/>
        <v>0.26100000000000279</v>
      </c>
      <c r="G58" s="107">
        <f t="shared" si="1"/>
        <v>0.22440780000000241</v>
      </c>
      <c r="H58" s="34">
        <f t="shared" si="2"/>
        <v>0.13168737195722618</v>
      </c>
      <c r="I58" s="107">
        <f t="shared" si="3"/>
        <v>0.35609517195722862</v>
      </c>
      <c r="K58" s="25"/>
      <c r="L58" s="7"/>
      <c r="M58" s="7"/>
      <c r="N58" s="7"/>
      <c r="O58" s="21"/>
      <c r="P58" s="21"/>
    </row>
    <row r="59" spans="1:16" s="1" customFormat="1" x14ac:dyDescent="0.25">
      <c r="A59" s="105">
        <v>34</v>
      </c>
      <c r="B59" s="16">
        <v>43441281</v>
      </c>
      <c r="C59" s="106">
        <v>52.2</v>
      </c>
      <c r="D59" s="8">
        <v>17.841999999999999</v>
      </c>
      <c r="E59" s="8">
        <v>18.77</v>
      </c>
      <c r="F59" s="8">
        <f t="shared" si="0"/>
        <v>0.92800000000000082</v>
      </c>
      <c r="G59" s="107">
        <f t="shared" si="1"/>
        <v>0.79789440000000067</v>
      </c>
      <c r="H59" s="34">
        <f t="shared" si="2"/>
        <v>0.13505070365750899</v>
      </c>
      <c r="I59" s="107">
        <f t="shared" si="3"/>
        <v>0.9329451036575096</v>
      </c>
      <c r="K59" s="25"/>
      <c r="L59" s="7"/>
      <c r="M59" s="7"/>
      <c r="N59" s="7"/>
      <c r="O59" s="21"/>
      <c r="P59" s="21"/>
    </row>
    <row r="60" spans="1:16" s="1" customFormat="1" x14ac:dyDescent="0.25">
      <c r="A60" s="105">
        <v>35</v>
      </c>
      <c r="B60" s="16">
        <v>43441282</v>
      </c>
      <c r="C60" s="106">
        <v>53</v>
      </c>
      <c r="D60" s="8">
        <v>16.766999999999999</v>
      </c>
      <c r="E60" s="8">
        <v>17.189</v>
      </c>
      <c r="F60" s="8">
        <f t="shared" si="0"/>
        <v>0.4220000000000006</v>
      </c>
      <c r="G60" s="107">
        <f t="shared" si="1"/>
        <v>0.36283560000000054</v>
      </c>
      <c r="H60" s="34">
        <f t="shared" si="2"/>
        <v>0.13712044624229838</v>
      </c>
      <c r="I60" s="107">
        <f t="shared" si="3"/>
        <v>0.49995604624229895</v>
      </c>
      <c r="K60" s="25"/>
      <c r="L60" s="7"/>
      <c r="M60" s="7"/>
      <c r="N60" s="7"/>
      <c r="O60" s="21"/>
      <c r="P60" s="21"/>
    </row>
    <row r="61" spans="1:16" s="1" customFormat="1" x14ac:dyDescent="0.25">
      <c r="A61" s="105">
        <v>36</v>
      </c>
      <c r="B61" s="16">
        <v>43441280</v>
      </c>
      <c r="C61" s="106">
        <v>103.1</v>
      </c>
      <c r="D61" s="8">
        <v>26.617000000000001</v>
      </c>
      <c r="E61" s="8">
        <v>27.132000000000001</v>
      </c>
      <c r="F61" s="8">
        <f t="shared" si="0"/>
        <v>0.51500000000000057</v>
      </c>
      <c r="G61" s="107">
        <f t="shared" si="1"/>
        <v>0.4427970000000005</v>
      </c>
      <c r="H61" s="34">
        <f t="shared" si="2"/>
        <v>0.26673807561473512</v>
      </c>
      <c r="I61" s="107">
        <f t="shared" si="3"/>
        <v>0.70953507561473561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106">
        <v>112.4</v>
      </c>
      <c r="D62" s="8">
        <v>15.625</v>
      </c>
      <c r="E62" s="8">
        <v>15.625</v>
      </c>
      <c r="F62" s="8">
        <f t="shared" si="0"/>
        <v>0</v>
      </c>
      <c r="G62" s="107">
        <f t="shared" si="1"/>
        <v>0</v>
      </c>
      <c r="H62" s="34">
        <f t="shared" si="2"/>
        <v>0.29079883316291205</v>
      </c>
      <c r="I62" s="107">
        <f t="shared" si="3"/>
        <v>0.29079883316291205</v>
      </c>
      <c r="K62" s="25"/>
      <c r="L62" s="7"/>
      <c r="M62" s="7"/>
      <c r="N62" s="7"/>
      <c r="O62" s="21"/>
      <c r="P62" s="21"/>
    </row>
    <row r="63" spans="1:16" s="1" customFormat="1" x14ac:dyDescent="0.25">
      <c r="A63" s="105">
        <v>38</v>
      </c>
      <c r="B63" s="16">
        <v>43441344</v>
      </c>
      <c r="C63" s="106">
        <v>62.8</v>
      </c>
      <c r="D63" s="8">
        <v>9.32</v>
      </c>
      <c r="E63" s="8">
        <v>9.7089999999999996</v>
      </c>
      <c r="F63" s="8">
        <f t="shared" si="0"/>
        <v>0.38899999999999935</v>
      </c>
      <c r="G63" s="107">
        <f t="shared" si="1"/>
        <v>0.33446219999999943</v>
      </c>
      <c r="H63" s="34">
        <f t="shared" si="2"/>
        <v>0.16247479290596864</v>
      </c>
      <c r="I63" s="107">
        <f t="shared" si="3"/>
        <v>0.49693699290596804</v>
      </c>
      <c r="K63" s="25"/>
      <c r="L63" s="7"/>
      <c r="M63" s="7"/>
      <c r="N63" s="7"/>
      <c r="O63" s="21"/>
      <c r="P63" s="21"/>
    </row>
    <row r="64" spans="1:16" s="1" customFormat="1" x14ac:dyDescent="0.25">
      <c r="A64" s="105">
        <v>39</v>
      </c>
      <c r="B64" s="16">
        <v>43441341</v>
      </c>
      <c r="C64" s="106">
        <v>50.5</v>
      </c>
      <c r="D64" s="8">
        <v>1.661</v>
      </c>
      <c r="E64" s="8">
        <v>1.661</v>
      </c>
      <c r="F64" s="8">
        <f t="shared" si="0"/>
        <v>0</v>
      </c>
      <c r="G64" s="107">
        <f t="shared" si="1"/>
        <v>0</v>
      </c>
      <c r="H64" s="34">
        <f t="shared" si="2"/>
        <v>0.13065250066483147</v>
      </c>
      <c r="I64" s="107">
        <f t="shared" si="3"/>
        <v>0.13065250066483147</v>
      </c>
      <c r="K64" s="25"/>
      <c r="L64" s="7"/>
      <c r="M64" s="7"/>
      <c r="N64" s="7"/>
      <c r="O64" s="21"/>
      <c r="P64" s="21"/>
    </row>
    <row r="65" spans="1:16" s="1" customFormat="1" x14ac:dyDescent="0.25">
      <c r="A65" s="105">
        <v>40</v>
      </c>
      <c r="B65" s="16">
        <v>43441347</v>
      </c>
      <c r="C65" s="106">
        <v>52.3</v>
      </c>
      <c r="D65" s="8">
        <v>6.548</v>
      </c>
      <c r="E65" s="8">
        <v>6.5579999999999998</v>
      </c>
      <c r="F65" s="8">
        <f t="shared" si="0"/>
        <v>9.9999999999997868E-3</v>
      </c>
      <c r="G65" s="107">
        <f t="shared" si="1"/>
        <v>8.5979999999998176E-3</v>
      </c>
      <c r="H65" s="34">
        <f t="shared" si="2"/>
        <v>0.13530942148060765</v>
      </c>
      <c r="I65" s="107">
        <f t="shared" si="3"/>
        <v>0.14390742148060748</v>
      </c>
      <c r="K65" s="25"/>
      <c r="L65" s="7"/>
      <c r="M65" s="7"/>
      <c r="N65" s="7"/>
      <c r="O65" s="21"/>
      <c r="P65" s="21"/>
    </row>
    <row r="66" spans="1:16" s="1" customFormat="1" x14ac:dyDescent="0.25">
      <c r="A66" s="105">
        <v>41</v>
      </c>
      <c r="B66" s="16">
        <v>43441283</v>
      </c>
      <c r="C66" s="106">
        <v>53</v>
      </c>
      <c r="D66" s="8">
        <v>5.9260000000000002</v>
      </c>
      <c r="E66" s="8">
        <v>6.11</v>
      </c>
      <c r="F66" s="8">
        <f t="shared" si="0"/>
        <v>0.18400000000000016</v>
      </c>
      <c r="G66" s="107">
        <f t="shared" si="1"/>
        <v>0.15820320000000015</v>
      </c>
      <c r="H66" s="34">
        <f t="shared" si="2"/>
        <v>0.13712044624229838</v>
      </c>
      <c r="I66" s="107">
        <f t="shared" si="3"/>
        <v>0.29532364624229857</v>
      </c>
      <c r="K66" s="25"/>
      <c r="L66" s="7"/>
      <c r="M66" s="7"/>
      <c r="N66" s="7"/>
      <c r="O66" s="21"/>
      <c r="P66" s="21"/>
    </row>
    <row r="67" spans="1:16" s="1" customFormat="1" x14ac:dyDescent="0.25">
      <c r="A67" s="105">
        <v>42</v>
      </c>
      <c r="B67" s="16">
        <v>43441284</v>
      </c>
      <c r="C67" s="106">
        <v>100.1</v>
      </c>
      <c r="D67" s="8">
        <v>25.670999999999999</v>
      </c>
      <c r="E67" s="8">
        <v>26.468</v>
      </c>
      <c r="F67" s="8">
        <f t="shared" si="0"/>
        <v>0.7970000000000006</v>
      </c>
      <c r="G67" s="107">
        <f t="shared" si="1"/>
        <v>0.68526060000000055</v>
      </c>
      <c r="H67" s="34">
        <f t="shared" si="2"/>
        <v>0.25897654092177486</v>
      </c>
      <c r="I67" s="107">
        <f t="shared" si="3"/>
        <v>0.94423714092177535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106">
        <v>69.3</v>
      </c>
      <c r="D68" s="8">
        <v>7.0640000000000001</v>
      </c>
      <c r="E68" s="8">
        <v>7.0640000000000001</v>
      </c>
      <c r="F68" s="8">
        <f t="shared" si="0"/>
        <v>0</v>
      </c>
      <c r="G68" s="107">
        <f t="shared" si="1"/>
        <v>0</v>
      </c>
      <c r="H68" s="34">
        <f t="shared" si="2"/>
        <v>0.17929145140738259</v>
      </c>
      <c r="I68" s="107">
        <f t="shared" si="3"/>
        <v>0.17929145140738259</v>
      </c>
      <c r="K68" s="25"/>
      <c r="L68" s="7"/>
      <c r="M68" s="7"/>
      <c r="N68" s="7"/>
      <c r="O68" s="21"/>
      <c r="P68" s="21"/>
    </row>
    <row r="69" spans="1:16" s="1" customFormat="1" x14ac:dyDescent="0.25">
      <c r="A69" s="105">
        <v>44</v>
      </c>
      <c r="B69" s="16">
        <v>43441345</v>
      </c>
      <c r="C69" s="106">
        <v>53.3</v>
      </c>
      <c r="D69" s="8">
        <v>11.637</v>
      </c>
      <c r="E69" s="8">
        <v>11.738</v>
      </c>
      <c r="F69" s="8">
        <f t="shared" si="0"/>
        <v>0.10099999999999909</v>
      </c>
      <c r="G69" s="107">
        <f t="shared" si="1"/>
        <v>8.6839799999999218E-2</v>
      </c>
      <c r="H69" s="34">
        <f t="shared" si="2"/>
        <v>0.1378965997115944</v>
      </c>
      <c r="I69" s="107">
        <f t="shared" si="3"/>
        <v>0.22473639971159362</v>
      </c>
      <c r="K69" s="25"/>
      <c r="L69" s="7"/>
      <c r="M69" s="7"/>
      <c r="N69" s="7"/>
      <c r="O69" s="21"/>
      <c r="P69" s="21"/>
    </row>
    <row r="70" spans="1:16" s="1" customFormat="1" x14ac:dyDescent="0.25">
      <c r="A70" s="105">
        <v>45</v>
      </c>
      <c r="B70" s="16">
        <v>43441348</v>
      </c>
      <c r="C70" s="106">
        <v>52.9</v>
      </c>
      <c r="D70" s="8">
        <v>23.346</v>
      </c>
      <c r="E70" s="8">
        <v>24.186</v>
      </c>
      <c r="F70" s="8">
        <f t="shared" si="0"/>
        <v>0.83999999999999986</v>
      </c>
      <c r="G70" s="34">
        <f t="shared" si="1"/>
        <v>0.72223199999999987</v>
      </c>
      <c r="H70" s="34">
        <f t="shared" si="2"/>
        <v>0.13686172841919972</v>
      </c>
      <c r="I70" s="107">
        <f t="shared" si="3"/>
        <v>0.85909372841919962</v>
      </c>
      <c r="K70" s="25"/>
      <c r="L70" s="7"/>
      <c r="M70" s="7"/>
      <c r="N70" s="7"/>
      <c r="O70" s="21"/>
      <c r="P70" s="21"/>
    </row>
    <row r="71" spans="1:16" s="1" customFormat="1" x14ac:dyDescent="0.25">
      <c r="A71" s="105">
        <v>46</v>
      </c>
      <c r="B71" s="16">
        <v>43441349</v>
      </c>
      <c r="C71" s="106">
        <v>100.9</v>
      </c>
      <c r="D71" s="8">
        <v>19.038</v>
      </c>
      <c r="E71" s="8">
        <v>19.138999999999999</v>
      </c>
      <c r="F71" s="8">
        <f t="shared" si="0"/>
        <v>0.10099999999999909</v>
      </c>
      <c r="G71" s="34">
        <f t="shared" si="1"/>
        <v>8.6839799999999218E-2</v>
      </c>
      <c r="H71" s="34">
        <f t="shared" si="2"/>
        <v>0.26104628350656428</v>
      </c>
      <c r="I71" s="107">
        <f t="shared" si="3"/>
        <v>0.34788608350656347</v>
      </c>
      <c r="K71" s="25"/>
      <c r="L71" s="7"/>
      <c r="M71" s="7"/>
      <c r="N71" s="7"/>
      <c r="O71" s="21"/>
      <c r="P71" s="21"/>
    </row>
    <row r="72" spans="1:16" s="1" customFormat="1" x14ac:dyDescent="0.25">
      <c r="A72" s="4">
        <v>47</v>
      </c>
      <c r="B72" s="16">
        <v>43441351</v>
      </c>
      <c r="C72" s="88">
        <v>85.4</v>
      </c>
      <c r="D72" s="8">
        <v>23.024000000000001</v>
      </c>
      <c r="E72" s="8">
        <v>23.404</v>
      </c>
      <c r="F72" s="8">
        <f t="shared" si="0"/>
        <v>0.37999999999999901</v>
      </c>
      <c r="G72" s="34">
        <f t="shared" si="1"/>
        <v>0.32672399999999913</v>
      </c>
      <c r="H72" s="34">
        <f t="shared" si="2"/>
        <v>0.22094502092626947</v>
      </c>
      <c r="I72" s="34">
        <f t="shared" si="3"/>
        <v>0.54766902092626857</v>
      </c>
      <c r="K72" s="25"/>
      <c r="L72" s="7"/>
      <c r="M72" s="7"/>
      <c r="N72" s="7"/>
      <c r="O72" s="21"/>
      <c r="P72" s="21"/>
    </row>
    <row r="73" spans="1:16" s="1" customFormat="1" x14ac:dyDescent="0.25">
      <c r="A73" s="109">
        <v>48</v>
      </c>
      <c r="B73" s="16">
        <v>43441356</v>
      </c>
      <c r="C73" s="106">
        <v>53.2</v>
      </c>
      <c r="D73" s="8">
        <v>10.673</v>
      </c>
      <c r="E73" s="8">
        <v>10.913</v>
      </c>
      <c r="F73" s="8">
        <f t="shared" si="0"/>
        <v>0.24000000000000021</v>
      </c>
      <c r="G73" s="34">
        <f t="shared" si="1"/>
        <v>0.20635200000000017</v>
      </c>
      <c r="H73" s="34">
        <f t="shared" si="2"/>
        <v>0.13763788188849574</v>
      </c>
      <c r="I73" s="107">
        <f t="shared" si="3"/>
        <v>0.34398988188849589</v>
      </c>
      <c r="K73" s="25"/>
      <c r="L73" s="7"/>
      <c r="M73" s="7"/>
      <c r="N73" s="7"/>
      <c r="O73" s="21"/>
      <c r="P73" s="21"/>
    </row>
    <row r="74" spans="1:16" s="1" customFormat="1" x14ac:dyDescent="0.25">
      <c r="A74" s="109">
        <v>49</v>
      </c>
      <c r="B74" s="16">
        <v>43441343</v>
      </c>
      <c r="C74" s="106">
        <v>53.3</v>
      </c>
      <c r="D74" s="8">
        <v>5.6459999999999999</v>
      </c>
      <c r="E74" s="8">
        <v>5.6470000000000002</v>
      </c>
      <c r="F74" s="8">
        <f t="shared" si="0"/>
        <v>1.000000000000334E-3</v>
      </c>
      <c r="G74" s="34">
        <f t="shared" si="1"/>
        <v>8.5980000000028718E-4</v>
      </c>
      <c r="H74" s="34">
        <f t="shared" si="2"/>
        <v>0.1378965997115944</v>
      </c>
      <c r="I74" s="107">
        <f t="shared" si="3"/>
        <v>0.1387563997115947</v>
      </c>
      <c r="J74" s="80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88">
        <v>100.5</v>
      </c>
      <c r="D75" s="8">
        <v>38.844999999999999</v>
      </c>
      <c r="E75" s="8">
        <v>39.802999999999997</v>
      </c>
      <c r="F75" s="8">
        <f t="shared" si="0"/>
        <v>0.95799999999999841</v>
      </c>
      <c r="G75" s="34">
        <f t="shared" si="1"/>
        <v>0.82368839999999865</v>
      </c>
      <c r="H75" s="34">
        <f t="shared" si="2"/>
        <v>0.26001141221416957</v>
      </c>
      <c r="I75" s="34">
        <f t="shared" si="3"/>
        <v>1.0836998122141681</v>
      </c>
      <c r="J75" s="133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88">
        <v>84.8</v>
      </c>
      <c r="D76" s="8">
        <v>50.286000000000001</v>
      </c>
      <c r="E76" s="8">
        <v>50.6</v>
      </c>
      <c r="F76" s="8">
        <f>E76-D76</f>
        <v>0.31400000000000006</v>
      </c>
      <c r="G76" s="34">
        <f t="shared" si="1"/>
        <v>0.26997720000000003</v>
      </c>
      <c r="H76" s="34">
        <f t="shared" si="2"/>
        <v>0.2193927139876774</v>
      </c>
      <c r="I76" s="34">
        <f t="shared" si="3"/>
        <v>0.48936991398767743</v>
      </c>
      <c r="J76" s="133"/>
      <c r="K76" s="38"/>
      <c r="M76" s="39"/>
      <c r="N76" s="39"/>
    </row>
    <row r="77" spans="1:16" s="1" customFormat="1" x14ac:dyDescent="0.25">
      <c r="A77" s="109">
        <v>52</v>
      </c>
      <c r="B77" s="16">
        <v>43441355</v>
      </c>
      <c r="C77" s="106">
        <v>52.9</v>
      </c>
      <c r="D77" s="8">
        <v>21.824000000000002</v>
      </c>
      <c r="E77" s="8">
        <v>22.390999999999998</v>
      </c>
      <c r="F77" s="8">
        <f t="shared" si="0"/>
        <v>0.56699999999999662</v>
      </c>
      <c r="G77" s="34">
        <f>F77*0.8598</f>
        <v>0.48750659999999707</v>
      </c>
      <c r="H77" s="34">
        <f t="shared" si="2"/>
        <v>0.13686172841919972</v>
      </c>
      <c r="I77" s="107">
        <f t="shared" si="3"/>
        <v>0.62436832841919676</v>
      </c>
      <c r="J77" s="80"/>
      <c r="K77" s="25"/>
      <c r="L77" s="7"/>
      <c r="M77" s="14"/>
      <c r="N77" s="7"/>
      <c r="O77" s="21"/>
      <c r="P77" s="21"/>
    </row>
    <row r="78" spans="1:16" s="1" customFormat="1" x14ac:dyDescent="0.25">
      <c r="A78" s="109">
        <v>53</v>
      </c>
      <c r="B78" s="16">
        <v>43441054</v>
      </c>
      <c r="C78" s="106">
        <v>52.8</v>
      </c>
      <c r="D78" s="8">
        <v>16.641999999999999</v>
      </c>
      <c r="E78" s="8">
        <v>16.7</v>
      </c>
      <c r="F78" s="8">
        <f t="shared" si="0"/>
        <v>5.7999999999999829E-2</v>
      </c>
      <c r="G78" s="34">
        <f t="shared" si="1"/>
        <v>4.9868399999999855E-2</v>
      </c>
      <c r="H78" s="34">
        <f t="shared" si="2"/>
        <v>0.13660301059610103</v>
      </c>
      <c r="I78" s="107">
        <f t="shared" si="3"/>
        <v>0.18647141059610089</v>
      </c>
      <c r="J78" s="80"/>
      <c r="K78" s="25"/>
      <c r="L78" s="7"/>
      <c r="M78" s="14"/>
      <c r="N78" s="7"/>
      <c r="O78" s="21"/>
      <c r="P78" s="21"/>
    </row>
    <row r="79" spans="1:16" s="1" customFormat="1" x14ac:dyDescent="0.25">
      <c r="A79" s="105">
        <v>54</v>
      </c>
      <c r="B79" s="16">
        <v>43441359</v>
      </c>
      <c r="C79" s="114">
        <v>101</v>
      </c>
      <c r="D79" s="8">
        <v>23.108000000000001</v>
      </c>
      <c r="E79" s="8">
        <v>23.155999999999999</v>
      </c>
      <c r="F79" s="8">
        <f t="shared" si="0"/>
        <v>4.7999999999998266E-2</v>
      </c>
      <c r="G79" s="34">
        <f t="shared" si="1"/>
        <v>4.1270399999998507E-2</v>
      </c>
      <c r="H79" s="34">
        <f t="shared" si="2"/>
        <v>0.26130500132966294</v>
      </c>
      <c r="I79" s="107">
        <f t="shared" si="3"/>
        <v>0.30257540132966143</v>
      </c>
      <c r="J79" s="80"/>
      <c r="L79" s="25"/>
      <c r="M79" s="14"/>
      <c r="N79" s="7"/>
      <c r="O79" s="21"/>
      <c r="P79" s="21"/>
    </row>
    <row r="80" spans="1:16" s="1" customFormat="1" x14ac:dyDescent="0.25">
      <c r="A80" s="105">
        <v>55</v>
      </c>
      <c r="B80" s="16">
        <v>43441053</v>
      </c>
      <c r="C80" s="106">
        <v>85.2</v>
      </c>
      <c r="D80" s="8">
        <v>21.196000000000002</v>
      </c>
      <c r="E80" s="8">
        <v>21.5</v>
      </c>
      <c r="F80" s="8">
        <f>E80-D80</f>
        <v>0.30399999999999849</v>
      </c>
      <c r="G80" s="34">
        <f t="shared" si="1"/>
        <v>0.2613791999999987</v>
      </c>
      <c r="H80" s="34">
        <f t="shared" si="2"/>
        <v>0.22042758528007214</v>
      </c>
      <c r="I80" s="107">
        <f t="shared" si="3"/>
        <v>0.48180678528007082</v>
      </c>
      <c r="J80" s="80"/>
      <c r="L80" s="25"/>
      <c r="M80" s="14"/>
      <c r="N80" s="7"/>
      <c r="O80" s="21"/>
      <c r="P80" s="21"/>
    </row>
    <row r="81" spans="1:16" s="1" customFormat="1" x14ac:dyDescent="0.25">
      <c r="A81" s="109">
        <v>56</v>
      </c>
      <c r="B81" s="16">
        <v>43441050</v>
      </c>
      <c r="C81" s="106">
        <v>52.5</v>
      </c>
      <c r="D81" s="8">
        <v>13.093999999999999</v>
      </c>
      <c r="E81" s="8">
        <v>13.305</v>
      </c>
      <c r="F81" s="8">
        <f t="shared" si="0"/>
        <v>0.2110000000000003</v>
      </c>
      <c r="G81" s="34">
        <f t="shared" si="1"/>
        <v>0.18141780000000027</v>
      </c>
      <c r="H81" s="34">
        <f t="shared" si="2"/>
        <v>0.13582685712680501</v>
      </c>
      <c r="I81" s="107">
        <f t="shared" si="3"/>
        <v>0.31724465712680527</v>
      </c>
      <c r="J81" s="80"/>
      <c r="K81" s="25"/>
      <c r="L81" s="7"/>
      <c r="M81" s="7"/>
      <c r="N81" s="7"/>
      <c r="O81" s="21"/>
      <c r="P81" s="21"/>
    </row>
    <row r="82" spans="1:16" s="1" customFormat="1" x14ac:dyDescent="0.25">
      <c r="A82" s="105">
        <v>57</v>
      </c>
      <c r="B82" s="16">
        <v>43441051</v>
      </c>
      <c r="C82" s="106">
        <v>52.4</v>
      </c>
      <c r="D82" s="8">
        <v>19.446000000000002</v>
      </c>
      <c r="E82" s="8">
        <v>19.917000000000002</v>
      </c>
      <c r="F82" s="8">
        <f t="shared" si="0"/>
        <v>0.47100000000000009</v>
      </c>
      <c r="G82" s="34">
        <f t="shared" si="1"/>
        <v>0.4049658000000001</v>
      </c>
      <c r="H82" s="34">
        <f t="shared" si="2"/>
        <v>0.13556813930370631</v>
      </c>
      <c r="I82" s="107">
        <f t="shared" si="3"/>
        <v>0.54053393930370641</v>
      </c>
      <c r="J82" s="80"/>
      <c r="K82" s="25"/>
      <c r="L82" s="7"/>
      <c r="M82" s="7"/>
      <c r="N82" s="7"/>
      <c r="O82" s="21"/>
      <c r="P82" s="21"/>
    </row>
    <row r="83" spans="1:16" s="1" customFormat="1" x14ac:dyDescent="0.25">
      <c r="A83" s="105">
        <v>58</v>
      </c>
      <c r="B83" s="16">
        <v>43441052</v>
      </c>
      <c r="C83" s="106">
        <v>101.3</v>
      </c>
      <c r="D83" s="8">
        <v>22.306999999999999</v>
      </c>
      <c r="E83" s="8">
        <v>22.841999999999999</v>
      </c>
      <c r="F83" s="8">
        <f t="shared" si="0"/>
        <v>0.53500000000000014</v>
      </c>
      <c r="G83" s="34">
        <f t="shared" si="1"/>
        <v>0.45999300000000015</v>
      </c>
      <c r="H83" s="34">
        <f t="shared" si="2"/>
        <v>0.26208115479895899</v>
      </c>
      <c r="I83" s="107">
        <f t="shared" si="3"/>
        <v>0.72207415479895909</v>
      </c>
      <c r="J83" s="80"/>
      <c r="K83" s="25"/>
      <c r="L83" s="7"/>
      <c r="M83" s="7"/>
      <c r="N83" s="7"/>
      <c r="O83" s="21"/>
      <c r="P83" s="21"/>
    </row>
    <row r="84" spans="1:16" s="1" customFormat="1" x14ac:dyDescent="0.25">
      <c r="A84" s="105">
        <v>59</v>
      </c>
      <c r="B84" s="16">
        <v>43441057</v>
      </c>
      <c r="C84" s="106">
        <v>85.3</v>
      </c>
      <c r="D84" s="8">
        <v>7.008</v>
      </c>
      <c r="E84" s="8">
        <v>7.008</v>
      </c>
      <c r="F84" s="8">
        <f t="shared" si="0"/>
        <v>0</v>
      </c>
      <c r="G84" s="34">
        <f t="shared" si="1"/>
        <v>0</v>
      </c>
      <c r="H84" s="34">
        <f t="shared" si="2"/>
        <v>0.22068630310317081</v>
      </c>
      <c r="I84" s="107">
        <f t="shared" si="3"/>
        <v>0.22068630310317081</v>
      </c>
      <c r="J84" s="80"/>
      <c r="K84" s="25"/>
      <c r="L84" s="7"/>
      <c r="M84" s="7"/>
      <c r="N84" s="7"/>
      <c r="O84" s="21"/>
      <c r="P84" s="21"/>
    </row>
    <row r="85" spans="1:16" s="1" customFormat="1" x14ac:dyDescent="0.25">
      <c r="A85" s="105">
        <v>60</v>
      </c>
      <c r="B85" s="16">
        <v>43441058</v>
      </c>
      <c r="C85" s="106">
        <v>52.5</v>
      </c>
      <c r="D85" s="8">
        <v>3.25</v>
      </c>
      <c r="E85" s="8">
        <v>3.25</v>
      </c>
      <c r="F85" s="8">
        <f t="shared" si="0"/>
        <v>0</v>
      </c>
      <c r="G85" s="34">
        <f t="shared" si="1"/>
        <v>0</v>
      </c>
      <c r="H85" s="34">
        <f t="shared" si="2"/>
        <v>0.13582685712680501</v>
      </c>
      <c r="I85" s="107">
        <f t="shared" si="3"/>
        <v>0.13582685712680501</v>
      </c>
      <c r="K85" s="25"/>
      <c r="L85" s="7"/>
      <c r="M85" s="7"/>
      <c r="N85" s="7"/>
      <c r="O85" s="21"/>
      <c r="P85" s="21"/>
    </row>
    <row r="86" spans="1:16" s="1" customFormat="1" x14ac:dyDescent="0.25">
      <c r="A86" s="105">
        <v>61</v>
      </c>
      <c r="B86" s="16">
        <v>43441358</v>
      </c>
      <c r="C86" s="106">
        <v>52.3</v>
      </c>
      <c r="D86" s="8">
        <v>5.2089999999999996</v>
      </c>
      <c r="E86" s="8">
        <v>5.2089999999999996</v>
      </c>
      <c r="F86" s="8">
        <f t="shared" si="0"/>
        <v>0</v>
      </c>
      <c r="G86" s="34">
        <f t="shared" si="1"/>
        <v>0</v>
      </c>
      <c r="H86" s="34">
        <f t="shared" si="2"/>
        <v>0.13530942148060765</v>
      </c>
      <c r="I86" s="107">
        <f t="shared" si="3"/>
        <v>0.13530942148060765</v>
      </c>
      <c r="K86" s="25"/>
      <c r="L86" s="7"/>
      <c r="M86" s="7"/>
      <c r="N86" s="7"/>
      <c r="O86" s="21"/>
      <c r="P86" s="21"/>
    </row>
    <row r="87" spans="1:16" s="1" customFormat="1" x14ac:dyDescent="0.25">
      <c r="A87" s="105">
        <v>62</v>
      </c>
      <c r="B87" s="16">
        <v>43441056</v>
      </c>
      <c r="C87" s="106">
        <v>100.5</v>
      </c>
      <c r="D87" s="8">
        <v>22.292000000000002</v>
      </c>
      <c r="E87" s="8">
        <v>22.763999999999999</v>
      </c>
      <c r="F87" s="8">
        <f t="shared" si="0"/>
        <v>0.47199999999999775</v>
      </c>
      <c r="G87" s="34">
        <f t="shared" si="1"/>
        <v>0.40582559999999807</v>
      </c>
      <c r="H87" s="34">
        <f t="shared" si="2"/>
        <v>0.26001141221416957</v>
      </c>
      <c r="I87" s="107">
        <f t="shared" si="3"/>
        <v>0.66583701221416769</v>
      </c>
      <c r="K87" s="25"/>
      <c r="L87" s="7"/>
      <c r="M87" s="7"/>
      <c r="N87" s="7"/>
      <c r="O87" s="21"/>
      <c r="P87" s="21"/>
    </row>
    <row r="88" spans="1:16" s="1" customFormat="1" x14ac:dyDescent="0.25">
      <c r="A88" s="105">
        <v>63</v>
      </c>
      <c r="B88" s="16">
        <v>43441064</v>
      </c>
      <c r="C88" s="106">
        <v>85.2</v>
      </c>
      <c r="D88" s="8">
        <v>9.4540000000000006</v>
      </c>
      <c r="E88" s="8">
        <v>9.5069999999999997</v>
      </c>
      <c r="F88" s="8">
        <f t="shared" si="0"/>
        <v>5.2999999999999048E-2</v>
      </c>
      <c r="G88" s="34">
        <f t="shared" si="1"/>
        <v>4.5569399999999184E-2</v>
      </c>
      <c r="H88" s="34">
        <f t="shared" si="2"/>
        <v>0.22042758528007214</v>
      </c>
      <c r="I88" s="107">
        <f>G88+H88</f>
        <v>0.26599698528007132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106">
        <v>52.7</v>
      </c>
      <c r="D89" s="8">
        <v>15.192</v>
      </c>
      <c r="E89" s="8">
        <v>15.840999999999999</v>
      </c>
      <c r="F89" s="8">
        <f t="shared" si="0"/>
        <v>0.64899999999999913</v>
      </c>
      <c r="G89" s="34">
        <f t="shared" si="1"/>
        <v>0.55801019999999923</v>
      </c>
      <c r="H89" s="34">
        <f t="shared" si="2"/>
        <v>0.13634429277300236</v>
      </c>
      <c r="I89" s="107">
        <f t="shared" si="3"/>
        <v>0.69435449277300165</v>
      </c>
      <c r="K89" s="25"/>
      <c r="L89" s="7"/>
      <c r="M89" s="7"/>
      <c r="N89" s="7"/>
      <c r="O89" s="21"/>
      <c r="P89" s="21"/>
    </row>
    <row r="90" spans="1:16" s="1" customFormat="1" x14ac:dyDescent="0.25">
      <c r="A90" s="105">
        <v>65</v>
      </c>
      <c r="B90" s="16">
        <v>43441055</v>
      </c>
      <c r="C90" s="106">
        <v>53.1</v>
      </c>
      <c r="D90" s="8">
        <v>11.939</v>
      </c>
      <c r="E90" s="8">
        <v>12.109</v>
      </c>
      <c r="F90" s="8">
        <f t="shared" ref="F90:F153" si="4">E90-D90</f>
        <v>0.16999999999999993</v>
      </c>
      <c r="G90" s="34">
        <f t="shared" si="1"/>
        <v>0.14616599999999993</v>
      </c>
      <c r="H90" s="34">
        <f t="shared" si="2"/>
        <v>0.13737916406539705</v>
      </c>
      <c r="I90" s="107">
        <f t="shared" si="3"/>
        <v>0.28354516406539698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106">
        <v>101.1</v>
      </c>
      <c r="D91" s="8">
        <v>7.5579999999999998</v>
      </c>
      <c r="E91" s="8">
        <v>7.5579999999999998</v>
      </c>
      <c r="F91" s="8">
        <f t="shared" si="4"/>
        <v>0</v>
      </c>
      <c r="G91" s="34">
        <f t="shared" ref="G91:G105" si="5">F91*0.8598</f>
        <v>0</v>
      </c>
      <c r="H91" s="34">
        <f t="shared" ref="H91:H99" si="6">C91/5339.7*$H$10</f>
        <v>0.26156371915276161</v>
      </c>
      <c r="I91" s="107">
        <f t="shared" ref="I91:I154" si="7">G91+H91</f>
        <v>0.26156371915276161</v>
      </c>
      <c r="K91" s="25"/>
      <c r="L91" s="7"/>
      <c r="M91" s="7"/>
      <c r="N91" s="7"/>
      <c r="O91" s="21"/>
      <c r="P91" s="21"/>
    </row>
    <row r="92" spans="1:16" s="1" customFormat="1" x14ac:dyDescent="0.25">
      <c r="A92" s="105">
        <v>67</v>
      </c>
      <c r="B92" s="16">
        <v>43441067</v>
      </c>
      <c r="C92" s="106">
        <v>84.7</v>
      </c>
      <c r="D92" s="8">
        <v>9.7040000000000006</v>
      </c>
      <c r="E92" s="8">
        <v>9.7040000000000006</v>
      </c>
      <c r="F92" s="8">
        <f t="shared" si="4"/>
        <v>0</v>
      </c>
      <c r="G92" s="34">
        <f t="shared" si="5"/>
        <v>0</v>
      </c>
      <c r="H92" s="34">
        <f t="shared" si="6"/>
        <v>0.21913399616457874</v>
      </c>
      <c r="I92" s="107">
        <f t="shared" si="7"/>
        <v>0.21913399616457874</v>
      </c>
      <c r="K92" s="25"/>
      <c r="L92" s="7"/>
      <c r="M92" s="7"/>
      <c r="N92" s="7"/>
      <c r="O92" s="21"/>
      <c r="P92" s="21"/>
    </row>
    <row r="93" spans="1:16" s="1" customFormat="1" x14ac:dyDescent="0.25">
      <c r="A93" s="105">
        <v>68</v>
      </c>
      <c r="B93" s="16">
        <v>43441065</v>
      </c>
      <c r="C93" s="106">
        <v>52.7</v>
      </c>
      <c r="D93" s="8">
        <v>10.826000000000001</v>
      </c>
      <c r="E93" s="8">
        <v>11.002000000000001</v>
      </c>
      <c r="F93" s="8">
        <f t="shared" si="4"/>
        <v>0.17600000000000016</v>
      </c>
      <c r="G93" s="34">
        <f t="shared" si="5"/>
        <v>0.15132480000000015</v>
      </c>
      <c r="H93" s="34">
        <f t="shared" si="6"/>
        <v>0.13634429277300236</v>
      </c>
      <c r="I93" s="107">
        <f t="shared" si="7"/>
        <v>0.28766909277300251</v>
      </c>
      <c r="J93" s="5"/>
      <c r="K93" s="25"/>
      <c r="L93" s="7"/>
      <c r="M93" s="7"/>
      <c r="N93" s="7"/>
      <c r="O93" s="21"/>
      <c r="P93" s="21"/>
    </row>
    <row r="94" spans="1:16" s="1" customFormat="1" x14ac:dyDescent="0.25">
      <c r="A94" s="105">
        <v>69</v>
      </c>
      <c r="B94" s="16">
        <v>43441060</v>
      </c>
      <c r="C94" s="106">
        <v>53.3</v>
      </c>
      <c r="D94" s="8">
        <v>10.994</v>
      </c>
      <c r="E94" s="8">
        <v>11.09</v>
      </c>
      <c r="F94" s="8">
        <f t="shared" si="4"/>
        <v>9.6000000000000085E-2</v>
      </c>
      <c r="G94" s="107">
        <f t="shared" si="5"/>
        <v>8.2540800000000081E-2</v>
      </c>
      <c r="H94" s="34">
        <f t="shared" si="6"/>
        <v>0.1378965997115944</v>
      </c>
      <c r="I94" s="107">
        <f t="shared" si="7"/>
        <v>0.22043739971159448</v>
      </c>
      <c r="K94" s="25"/>
      <c r="L94" s="7"/>
      <c r="M94" s="7"/>
      <c r="N94" s="7"/>
      <c r="O94" s="21"/>
      <c r="P94" s="21"/>
    </row>
    <row r="95" spans="1:16" s="1" customFormat="1" x14ac:dyDescent="0.25">
      <c r="A95" s="105">
        <v>70</v>
      </c>
      <c r="B95" s="16">
        <v>43441066</v>
      </c>
      <c r="C95" s="106">
        <v>101.3</v>
      </c>
      <c r="D95" s="8">
        <v>33.076000000000001</v>
      </c>
      <c r="E95" s="8">
        <v>33.627000000000002</v>
      </c>
      <c r="F95" s="8">
        <f t="shared" si="4"/>
        <v>0.55100000000000193</v>
      </c>
      <c r="G95" s="107">
        <f t="shared" si="5"/>
        <v>0.47374980000000166</v>
      </c>
      <c r="H95" s="34">
        <f t="shared" si="6"/>
        <v>0.26208115479895899</v>
      </c>
      <c r="I95" s="107">
        <f t="shared" si="7"/>
        <v>0.73583095479896066</v>
      </c>
      <c r="K95" s="25"/>
      <c r="L95" s="7"/>
      <c r="M95" s="7"/>
      <c r="N95" s="7"/>
      <c r="O95" s="21"/>
      <c r="P95" s="21"/>
    </row>
    <row r="96" spans="1:16" s="1" customFormat="1" x14ac:dyDescent="0.25">
      <c r="A96" s="105">
        <v>71</v>
      </c>
      <c r="B96" s="16">
        <v>43441350</v>
      </c>
      <c r="C96" s="106">
        <v>85.7</v>
      </c>
      <c r="D96" s="8">
        <v>35.362000000000002</v>
      </c>
      <c r="E96" s="8">
        <v>36.113</v>
      </c>
      <c r="F96" s="8">
        <f t="shared" si="4"/>
        <v>0.75099999999999767</v>
      </c>
      <c r="G96" s="107">
        <f t="shared" si="5"/>
        <v>0.645709799999998</v>
      </c>
      <c r="H96" s="34">
        <f t="shared" si="6"/>
        <v>0.22172117439556549</v>
      </c>
      <c r="I96" s="107">
        <f t="shared" si="7"/>
        <v>0.86743097439556349</v>
      </c>
      <c r="K96" s="25"/>
      <c r="L96" s="7"/>
      <c r="M96" s="7"/>
      <c r="N96" s="7"/>
      <c r="O96" s="21"/>
      <c r="P96" s="21"/>
    </row>
    <row r="97" spans="1:16" s="1" customFormat="1" x14ac:dyDescent="0.25">
      <c r="A97" s="105">
        <v>72</v>
      </c>
      <c r="B97" s="16">
        <v>43441353</v>
      </c>
      <c r="C97" s="106">
        <v>52.8</v>
      </c>
      <c r="D97" s="8">
        <v>9.6929999999999996</v>
      </c>
      <c r="E97" s="8">
        <v>10.054</v>
      </c>
      <c r="F97" s="8">
        <f t="shared" si="4"/>
        <v>0.36100000000000065</v>
      </c>
      <c r="G97" s="107">
        <f t="shared" si="5"/>
        <v>0.31038780000000055</v>
      </c>
      <c r="H97" s="34">
        <f t="shared" si="6"/>
        <v>0.13660301059610103</v>
      </c>
      <c r="I97" s="107">
        <f t="shared" si="7"/>
        <v>0.44699081059610157</v>
      </c>
      <c r="K97" s="25"/>
      <c r="L97" s="7"/>
      <c r="M97" s="7"/>
      <c r="N97" s="7"/>
      <c r="O97" s="21"/>
      <c r="P97" s="21"/>
    </row>
    <row r="98" spans="1:16" s="1" customFormat="1" x14ac:dyDescent="0.25">
      <c r="A98" s="105">
        <v>73</v>
      </c>
      <c r="B98" s="16">
        <v>43441062</v>
      </c>
      <c r="C98" s="106">
        <v>52.8</v>
      </c>
      <c r="D98" s="8">
        <v>6.7270000000000003</v>
      </c>
      <c r="E98" s="8">
        <v>6.9610000000000003</v>
      </c>
      <c r="F98" s="8">
        <f t="shared" si="4"/>
        <v>0.23399999999999999</v>
      </c>
      <c r="G98" s="107">
        <f t="shared" si="5"/>
        <v>0.20119319999999999</v>
      </c>
      <c r="H98" s="34">
        <f t="shared" si="6"/>
        <v>0.13660301059610103</v>
      </c>
      <c r="I98" s="107">
        <f t="shared" si="7"/>
        <v>0.33779621059610099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115">
        <v>100.6</v>
      </c>
      <c r="D99" s="12">
        <v>21.803000000000001</v>
      </c>
      <c r="E99" s="12">
        <v>21.876000000000001</v>
      </c>
      <c r="F99" s="12">
        <f t="shared" si="4"/>
        <v>7.3000000000000398E-2</v>
      </c>
      <c r="G99" s="116">
        <f t="shared" si="5"/>
        <v>6.2765400000000346E-2</v>
      </c>
      <c r="H99" s="46">
        <f t="shared" si="6"/>
        <v>0.26027013003726823</v>
      </c>
      <c r="I99" s="116">
        <f t="shared" si="7"/>
        <v>0.32303553003726859</v>
      </c>
      <c r="K99" s="25"/>
      <c r="L99" s="14"/>
      <c r="M99" s="7"/>
      <c r="N99" s="7"/>
      <c r="O99" s="21"/>
      <c r="P99" s="21"/>
    </row>
    <row r="100" spans="1:16" s="1" customFormat="1" x14ac:dyDescent="0.25">
      <c r="A100" s="117">
        <v>75</v>
      </c>
      <c r="B100" s="19">
        <v>43441332</v>
      </c>
      <c r="C100" s="118">
        <v>85</v>
      </c>
      <c r="D100" s="9">
        <v>32.890999999999998</v>
      </c>
      <c r="E100" s="9">
        <v>33.793999999999997</v>
      </c>
      <c r="F100" s="9">
        <f t="shared" si="4"/>
        <v>0.90299999999999869</v>
      </c>
      <c r="G100" s="119">
        <f t="shared" si="5"/>
        <v>0.77639939999999885</v>
      </c>
      <c r="H100" s="42">
        <f t="shared" ref="H100:H155" si="8">C100/3919*$H$13</f>
        <v>0.13715842008165388</v>
      </c>
      <c r="I100" s="119">
        <f t="shared" si="7"/>
        <v>0.91355782008165276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105">
        <v>76</v>
      </c>
      <c r="B101" s="16">
        <v>43441335</v>
      </c>
      <c r="C101" s="106">
        <v>58.3</v>
      </c>
      <c r="D101" s="8">
        <v>15.787000000000001</v>
      </c>
      <c r="E101" s="8">
        <v>16.186</v>
      </c>
      <c r="F101" s="8">
        <f t="shared" si="4"/>
        <v>0.39899999999999913</v>
      </c>
      <c r="G101" s="107">
        <f t="shared" si="5"/>
        <v>0.34306019999999926</v>
      </c>
      <c r="H101" s="42">
        <f t="shared" si="8"/>
        <v>9.4074539891299061E-2</v>
      </c>
      <c r="I101" s="107">
        <f t="shared" si="7"/>
        <v>0.43713473989129831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106">
        <v>58.5</v>
      </c>
      <c r="D102" s="8">
        <v>26.067</v>
      </c>
      <c r="E102" s="8">
        <v>25.9572</v>
      </c>
      <c r="F102" s="8">
        <f t="shared" si="4"/>
        <v>-0.1097999999999999</v>
      </c>
      <c r="G102" s="34">
        <f t="shared" si="5"/>
        <v>-9.4406039999999913E-2</v>
      </c>
      <c r="H102" s="42">
        <f t="shared" si="8"/>
        <v>9.4397265585608833E-2</v>
      </c>
      <c r="I102" s="34">
        <f t="shared" si="7"/>
        <v>-8.7744143910800654E-6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106">
        <v>76.599999999999994</v>
      </c>
      <c r="D103" s="8">
        <v>24.433</v>
      </c>
      <c r="E103" s="8">
        <v>24.893999999999998</v>
      </c>
      <c r="F103" s="8">
        <f t="shared" si="4"/>
        <v>0.46099999999999852</v>
      </c>
      <c r="G103" s="34">
        <f t="shared" si="5"/>
        <v>0.39636779999999872</v>
      </c>
      <c r="H103" s="42">
        <f t="shared" si="8"/>
        <v>0.12360394092064336</v>
      </c>
      <c r="I103" s="34">
        <f t="shared" si="7"/>
        <v>0.51997174092064213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105">
        <v>79</v>
      </c>
      <c r="B104" s="16">
        <v>43441336</v>
      </c>
      <c r="C104" s="106">
        <v>85.7</v>
      </c>
      <c r="D104" s="8">
        <v>10.557</v>
      </c>
      <c r="E104" s="8">
        <v>10.628</v>
      </c>
      <c r="F104" s="8">
        <f t="shared" si="4"/>
        <v>7.099999999999973E-2</v>
      </c>
      <c r="G104" s="107">
        <f t="shared" si="5"/>
        <v>6.1045799999999768E-2</v>
      </c>
      <c r="H104" s="42">
        <f t="shared" si="8"/>
        <v>0.13828796001173807</v>
      </c>
      <c r="I104" s="107">
        <f t="shared" si="7"/>
        <v>0.19933376001173783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105">
        <v>80</v>
      </c>
      <c r="B105" s="16">
        <v>43441339</v>
      </c>
      <c r="C105" s="106">
        <v>58.3</v>
      </c>
      <c r="D105" s="8">
        <v>21.23</v>
      </c>
      <c r="E105" s="8">
        <v>21.23</v>
      </c>
      <c r="F105" s="8">
        <f t="shared" si="4"/>
        <v>0</v>
      </c>
      <c r="G105" s="107">
        <f t="shared" si="5"/>
        <v>0</v>
      </c>
      <c r="H105" s="42">
        <f t="shared" si="8"/>
        <v>9.4074539891299061E-2</v>
      </c>
      <c r="I105" s="107">
        <f t="shared" si="7"/>
        <v>9.4074539891299061E-2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105">
        <v>81</v>
      </c>
      <c r="B106" s="16">
        <v>43441337</v>
      </c>
      <c r="C106" s="106">
        <v>58.4</v>
      </c>
      <c r="D106" s="8">
        <v>14.881</v>
      </c>
      <c r="E106" s="8">
        <v>15.037000000000001</v>
      </c>
      <c r="F106" s="8">
        <f t="shared" si="4"/>
        <v>0.15600000000000058</v>
      </c>
      <c r="G106" s="107">
        <f>F106*0.8598</f>
        <v>0.13412880000000049</v>
      </c>
      <c r="H106" s="42">
        <f t="shared" si="8"/>
        <v>9.4235902738453947E-2</v>
      </c>
      <c r="I106" s="107">
        <f t="shared" si="7"/>
        <v>0.22836470273845444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105">
        <v>82</v>
      </c>
      <c r="B107" s="16">
        <v>43441334</v>
      </c>
      <c r="C107" s="106">
        <v>76.400000000000006</v>
      </c>
      <c r="D107" s="8">
        <v>7.48</v>
      </c>
      <c r="E107" s="8">
        <v>7.48</v>
      </c>
      <c r="F107" s="8">
        <f t="shared" si="4"/>
        <v>0</v>
      </c>
      <c r="G107" s="107">
        <f t="shared" ref="G107:G135" si="9">F107*0.8598</f>
        <v>0</v>
      </c>
      <c r="H107" s="42">
        <f t="shared" si="8"/>
        <v>0.12328121522633359</v>
      </c>
      <c r="I107" s="107">
        <f t="shared" si="7"/>
        <v>0.12328121522633359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105">
        <v>83</v>
      </c>
      <c r="B108" s="16">
        <v>43441340</v>
      </c>
      <c r="C108" s="106">
        <v>85.5</v>
      </c>
      <c r="D108" s="8">
        <v>23.303000000000001</v>
      </c>
      <c r="E108" s="8">
        <v>23.661999999999999</v>
      </c>
      <c r="F108" s="8">
        <f t="shared" si="4"/>
        <v>0.35899999999999821</v>
      </c>
      <c r="G108" s="107">
        <f t="shared" si="9"/>
        <v>0.30866819999999845</v>
      </c>
      <c r="H108" s="42">
        <f t="shared" si="8"/>
        <v>0.1379652343174283</v>
      </c>
      <c r="I108" s="107">
        <f t="shared" si="7"/>
        <v>0.44663343431742675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105">
        <v>84</v>
      </c>
      <c r="B109" s="16">
        <v>43441326</v>
      </c>
      <c r="C109" s="106">
        <v>58.6</v>
      </c>
      <c r="D109" s="8">
        <v>6.2080000000000002</v>
      </c>
      <c r="E109" s="8">
        <v>6.2130000000000001</v>
      </c>
      <c r="F109" s="8">
        <f t="shared" si="4"/>
        <v>4.9999999999998934E-3</v>
      </c>
      <c r="G109" s="107">
        <f t="shared" si="9"/>
        <v>4.2989999999999088E-3</v>
      </c>
      <c r="H109" s="42">
        <f t="shared" si="8"/>
        <v>9.4558628432763719E-2</v>
      </c>
      <c r="I109" s="107">
        <f t="shared" si="7"/>
        <v>9.8857628432763633E-2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106">
        <v>59.6</v>
      </c>
      <c r="D110" s="8">
        <v>8.1709999999999994</v>
      </c>
      <c r="E110" s="8">
        <v>8.5589999999999993</v>
      </c>
      <c r="F110" s="8">
        <f t="shared" si="4"/>
        <v>0.3879999999999999</v>
      </c>
      <c r="G110" s="107">
        <f t="shared" si="9"/>
        <v>0.33360239999999991</v>
      </c>
      <c r="H110" s="42">
        <f t="shared" si="8"/>
        <v>9.6172256904312595E-2</v>
      </c>
      <c r="I110" s="107">
        <f t="shared" si="7"/>
        <v>0.42977465690431249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105">
        <v>86</v>
      </c>
      <c r="B111" s="16">
        <v>43441329</v>
      </c>
      <c r="C111" s="106">
        <v>76.5</v>
      </c>
      <c r="D111" s="8">
        <v>7.4379999999999997</v>
      </c>
      <c r="E111" s="8">
        <v>7.4379999999999997</v>
      </c>
      <c r="F111" s="8">
        <f t="shared" si="4"/>
        <v>0</v>
      </c>
      <c r="G111" s="107">
        <f t="shared" si="9"/>
        <v>0</v>
      </c>
      <c r="H111" s="42">
        <f>C111/3919*$H$13</f>
        <v>0.12344257807348848</v>
      </c>
      <c r="I111" s="107">
        <f t="shared" si="7"/>
        <v>0.12344257807348848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105">
        <v>87</v>
      </c>
      <c r="B112" s="16">
        <v>43441330</v>
      </c>
      <c r="C112" s="106">
        <v>85.1</v>
      </c>
      <c r="D112" s="8">
        <v>22.873000000000001</v>
      </c>
      <c r="E112" s="8">
        <v>23.564</v>
      </c>
      <c r="F112" s="8">
        <f t="shared" si="4"/>
        <v>0.69099999999999895</v>
      </c>
      <c r="G112" s="107">
        <f t="shared" si="9"/>
        <v>0.59412179999999915</v>
      </c>
      <c r="H112" s="42">
        <f t="shared" si="8"/>
        <v>0.13731978292880875</v>
      </c>
      <c r="I112" s="107">
        <f t="shared" si="7"/>
        <v>0.7314415829288079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105">
        <v>88</v>
      </c>
      <c r="B113" s="16">
        <v>43441327</v>
      </c>
      <c r="C113" s="106">
        <v>58.4</v>
      </c>
      <c r="D113" s="8">
        <v>15.231</v>
      </c>
      <c r="E113" s="8">
        <v>15.605</v>
      </c>
      <c r="F113" s="8">
        <f t="shared" si="4"/>
        <v>0.37400000000000055</v>
      </c>
      <c r="G113" s="107">
        <f t="shared" si="9"/>
        <v>0.3215652000000005</v>
      </c>
      <c r="H113" s="42">
        <f t="shared" si="8"/>
        <v>9.4235902738453947E-2</v>
      </c>
      <c r="I113" s="107">
        <f t="shared" si="7"/>
        <v>0.41580110273845444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105">
        <v>89</v>
      </c>
      <c r="B114" s="16">
        <v>43441324</v>
      </c>
      <c r="C114" s="106">
        <v>58.7</v>
      </c>
      <c r="D114" s="8">
        <v>11.984999999999999</v>
      </c>
      <c r="E114" s="8">
        <v>12.09</v>
      </c>
      <c r="F114" s="8">
        <f t="shared" si="4"/>
        <v>0.10500000000000043</v>
      </c>
      <c r="G114" s="107">
        <f t="shared" si="9"/>
        <v>9.0279000000000373E-2</v>
      </c>
      <c r="H114" s="42">
        <f t="shared" si="8"/>
        <v>9.4719991279918619E-2</v>
      </c>
      <c r="I114" s="107">
        <f t="shared" si="7"/>
        <v>0.18499899127991898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105">
        <v>90</v>
      </c>
      <c r="B115" s="16">
        <v>43441325</v>
      </c>
      <c r="C115" s="106">
        <v>77.7</v>
      </c>
      <c r="D115" s="8">
        <v>18.286999999999999</v>
      </c>
      <c r="E115" s="8">
        <v>18.721</v>
      </c>
      <c r="F115" s="8">
        <f t="shared" si="4"/>
        <v>0.43400000000000105</v>
      </c>
      <c r="G115" s="107">
        <f t="shared" si="9"/>
        <v>0.37315320000000091</v>
      </c>
      <c r="H115" s="42">
        <f t="shared" si="8"/>
        <v>0.12537893223934715</v>
      </c>
      <c r="I115" s="107">
        <f t="shared" si="7"/>
        <v>0.49853213223934806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106">
        <v>85.3</v>
      </c>
      <c r="D116" s="8">
        <v>14.101000000000001</v>
      </c>
      <c r="E116" s="8">
        <v>14.101000000000001</v>
      </c>
      <c r="F116" s="8">
        <f t="shared" si="4"/>
        <v>0</v>
      </c>
      <c r="G116" s="107">
        <f t="shared" si="9"/>
        <v>0</v>
      </c>
      <c r="H116" s="42">
        <f t="shared" si="8"/>
        <v>0.13764250862311853</v>
      </c>
      <c r="I116" s="107">
        <f t="shared" si="7"/>
        <v>0.13764250862311853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105">
        <v>92</v>
      </c>
      <c r="B117" s="16">
        <v>43441331</v>
      </c>
      <c r="C117" s="106">
        <v>58.5</v>
      </c>
      <c r="D117" s="8">
        <v>19.927</v>
      </c>
      <c r="E117" s="8">
        <v>20.324000000000002</v>
      </c>
      <c r="F117" s="8">
        <f t="shared" si="4"/>
        <v>0.39700000000000202</v>
      </c>
      <c r="G117" s="34">
        <f t="shared" si="9"/>
        <v>0.34134060000000171</v>
      </c>
      <c r="H117" s="42">
        <f t="shared" si="8"/>
        <v>9.4397265585608833E-2</v>
      </c>
      <c r="I117" s="34">
        <f t="shared" si="7"/>
        <v>0.43573786558561056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106">
        <v>59.3</v>
      </c>
      <c r="D118" s="8">
        <v>10.042</v>
      </c>
      <c r="E118" s="8">
        <v>10.317</v>
      </c>
      <c r="F118" s="8">
        <f t="shared" si="4"/>
        <v>0.27500000000000036</v>
      </c>
      <c r="G118" s="34">
        <f t="shared" si="9"/>
        <v>0.23644500000000032</v>
      </c>
      <c r="H118" s="42">
        <f t="shared" si="8"/>
        <v>9.5688168362847936E-2</v>
      </c>
      <c r="I118" s="34">
        <f t="shared" si="7"/>
        <v>0.33213316836284823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105">
        <v>94</v>
      </c>
      <c r="B119" s="16">
        <v>34242158</v>
      </c>
      <c r="C119" s="106">
        <v>76.8</v>
      </c>
      <c r="D119" s="8">
        <v>16.183</v>
      </c>
      <c r="E119" s="8">
        <v>16.452000000000002</v>
      </c>
      <c r="F119" s="8">
        <f t="shared" si="4"/>
        <v>0.2690000000000019</v>
      </c>
      <c r="G119" s="34">
        <f t="shared" si="9"/>
        <v>0.23128620000000163</v>
      </c>
      <c r="H119" s="42">
        <f t="shared" si="8"/>
        <v>0.12392666661495313</v>
      </c>
      <c r="I119" s="34">
        <f t="shared" si="7"/>
        <v>0.35521286661495477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105">
        <v>95</v>
      </c>
      <c r="B120" s="16">
        <v>34242124</v>
      </c>
      <c r="C120" s="106">
        <v>85.2</v>
      </c>
      <c r="D120" s="8">
        <v>18.096</v>
      </c>
      <c r="E120" s="8">
        <v>18.457999999999998</v>
      </c>
      <c r="F120" s="8">
        <f t="shared" si="4"/>
        <v>0.36199999999999832</v>
      </c>
      <c r="G120" s="34">
        <f t="shared" si="9"/>
        <v>0.31124759999999857</v>
      </c>
      <c r="H120" s="42">
        <f t="shared" si="8"/>
        <v>0.13748114577596365</v>
      </c>
      <c r="I120" s="34">
        <f t="shared" si="7"/>
        <v>0.44872874577596222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106">
        <v>58.1</v>
      </c>
      <c r="D121" s="8">
        <v>8.4990000000000006</v>
      </c>
      <c r="E121" s="8">
        <v>8.4290000000000003</v>
      </c>
      <c r="F121" s="8">
        <f t="shared" si="4"/>
        <v>-7.0000000000000284E-2</v>
      </c>
      <c r="G121" s="34">
        <f t="shared" si="9"/>
        <v>-6.0186000000000246E-2</v>
      </c>
      <c r="H121" s="42">
        <f t="shared" si="8"/>
        <v>9.3751814196989289E-2</v>
      </c>
      <c r="I121" s="34">
        <f t="shared" si="7"/>
        <v>3.3565814196989043E-2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106">
        <v>57.5</v>
      </c>
      <c r="D122" s="8">
        <v>17.911999999999999</v>
      </c>
      <c r="E122" s="8">
        <v>18.521000000000001</v>
      </c>
      <c r="F122" s="8">
        <f t="shared" si="4"/>
        <v>0.60900000000000176</v>
      </c>
      <c r="G122" s="34">
        <f t="shared" si="9"/>
        <v>0.52361820000000148</v>
      </c>
      <c r="H122" s="42">
        <f t="shared" si="8"/>
        <v>9.2783637114059972E-2</v>
      </c>
      <c r="I122" s="34">
        <f t="shared" si="7"/>
        <v>0.61640183711406149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105">
        <v>98</v>
      </c>
      <c r="B123" s="16">
        <v>34242159</v>
      </c>
      <c r="C123" s="108">
        <v>77</v>
      </c>
      <c r="D123" s="8">
        <v>16.951000000000001</v>
      </c>
      <c r="E123" s="8">
        <v>17.437999999999999</v>
      </c>
      <c r="F123" s="84">
        <f t="shared" si="4"/>
        <v>0.48699999999999832</v>
      </c>
      <c r="G123" s="34">
        <f t="shared" si="9"/>
        <v>0.41872259999999856</v>
      </c>
      <c r="H123" s="42">
        <f t="shared" si="8"/>
        <v>0.12424939230926291</v>
      </c>
      <c r="I123" s="34">
        <f t="shared" si="7"/>
        <v>0.54297199230926152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108">
        <v>85.4</v>
      </c>
      <c r="D124" s="8">
        <v>13.282999999999999</v>
      </c>
      <c r="E124" s="8">
        <v>13.282999999999999</v>
      </c>
      <c r="F124" s="84">
        <f t="shared" si="4"/>
        <v>0</v>
      </c>
      <c r="G124" s="34">
        <f t="shared" si="9"/>
        <v>0</v>
      </c>
      <c r="H124" s="42">
        <f t="shared" si="8"/>
        <v>0.13780387147027343</v>
      </c>
      <c r="I124" s="34">
        <f t="shared" si="7"/>
        <v>0.13780387147027343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92">
        <v>58.2</v>
      </c>
      <c r="D125" s="8">
        <v>8.61</v>
      </c>
      <c r="E125" s="8">
        <v>8.92</v>
      </c>
      <c r="F125" s="84">
        <f t="shared" si="4"/>
        <v>0.3100000000000005</v>
      </c>
      <c r="G125" s="34">
        <f t="shared" si="9"/>
        <v>0.26653800000000044</v>
      </c>
      <c r="H125" s="42">
        <f t="shared" si="8"/>
        <v>9.3913177044144175E-2</v>
      </c>
      <c r="I125" s="34">
        <f t="shared" si="7"/>
        <v>0.36045117704414464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108">
        <v>59</v>
      </c>
      <c r="D126" s="8">
        <v>13.448</v>
      </c>
      <c r="E126" s="8">
        <v>13.537000000000001</v>
      </c>
      <c r="F126" s="84">
        <f t="shared" si="4"/>
        <v>8.9000000000000412E-2</v>
      </c>
      <c r="G126" s="34">
        <f t="shared" si="9"/>
        <v>7.6522200000000359E-2</v>
      </c>
      <c r="H126" s="42">
        <f t="shared" si="8"/>
        <v>9.5204079821383264E-2</v>
      </c>
      <c r="I126" s="34">
        <f t="shared" si="7"/>
        <v>0.17172627982138361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105">
        <v>102</v>
      </c>
      <c r="B127" s="16">
        <v>34242123</v>
      </c>
      <c r="C127" s="108">
        <v>77.599999999999994</v>
      </c>
      <c r="D127" s="8">
        <v>11.989000000000001</v>
      </c>
      <c r="E127" s="8">
        <v>12.074</v>
      </c>
      <c r="F127" s="84">
        <f t="shared" si="4"/>
        <v>8.4999999999999076E-2</v>
      </c>
      <c r="G127" s="34">
        <f t="shared" si="9"/>
        <v>7.3082999999999204E-2</v>
      </c>
      <c r="H127" s="42">
        <f t="shared" si="8"/>
        <v>0.12521756939219222</v>
      </c>
      <c r="I127" s="34">
        <f t="shared" si="7"/>
        <v>0.19830056939219143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112" customFormat="1" x14ac:dyDescent="0.25">
      <c r="A128" s="4">
        <v>103</v>
      </c>
      <c r="B128" s="16">
        <v>34242126</v>
      </c>
      <c r="C128" s="92">
        <v>85.4</v>
      </c>
      <c r="D128" s="8">
        <v>29.487000000000002</v>
      </c>
      <c r="E128" s="8">
        <v>29.326699999999999</v>
      </c>
      <c r="F128" s="84">
        <f t="shared" si="4"/>
        <v>-0.160300000000003</v>
      </c>
      <c r="G128" s="34">
        <f t="shared" si="9"/>
        <v>-0.13782594000000259</v>
      </c>
      <c r="H128" s="42">
        <f t="shared" si="8"/>
        <v>0.13780387147027343</v>
      </c>
      <c r="I128" s="34">
        <f t="shared" si="7"/>
        <v>-2.20685297291634E-5</v>
      </c>
      <c r="J128" s="5"/>
      <c r="K128" s="25"/>
      <c r="L128" s="120"/>
      <c r="M128" s="120"/>
      <c r="N128" s="120"/>
    </row>
    <row r="129" spans="1:25" s="112" customFormat="1" x14ac:dyDescent="0.25">
      <c r="A129" s="4">
        <v>104</v>
      </c>
      <c r="B129" s="18">
        <v>34242116</v>
      </c>
      <c r="C129" s="102">
        <v>58.8</v>
      </c>
      <c r="D129" s="8">
        <v>26.294</v>
      </c>
      <c r="E129" s="8">
        <v>31.933</v>
      </c>
      <c r="F129" s="84">
        <f t="shared" si="4"/>
        <v>5.6389999999999993</v>
      </c>
      <c r="G129" s="34">
        <f t="shared" si="9"/>
        <v>4.8484121999999994</v>
      </c>
      <c r="H129" s="42">
        <f t="shared" si="8"/>
        <v>9.4881354127073492E-2</v>
      </c>
      <c r="I129" s="34">
        <f t="shared" si="7"/>
        <v>4.9432935541270728</v>
      </c>
      <c r="J129" s="5"/>
      <c r="K129" s="25"/>
      <c r="L129" s="120"/>
      <c r="M129" s="120"/>
      <c r="N129" s="120"/>
    </row>
    <row r="130" spans="1:25" s="1" customFormat="1" x14ac:dyDescent="0.25">
      <c r="A130" s="4">
        <v>105</v>
      </c>
      <c r="B130" s="16">
        <v>34242113</v>
      </c>
      <c r="C130" s="92">
        <v>59.2</v>
      </c>
      <c r="D130" s="8">
        <v>15.653</v>
      </c>
      <c r="E130" s="8">
        <v>16.088999999999999</v>
      </c>
      <c r="F130" s="84">
        <f t="shared" si="4"/>
        <v>0.43599999999999817</v>
      </c>
      <c r="G130" s="34">
        <f t="shared" si="9"/>
        <v>0.37487279999999845</v>
      </c>
      <c r="H130" s="42">
        <f t="shared" si="8"/>
        <v>9.552680551569305E-2</v>
      </c>
      <c r="I130" s="34">
        <f t="shared" si="7"/>
        <v>0.47039960551569149</v>
      </c>
      <c r="J130" s="5"/>
      <c r="K130" s="25"/>
      <c r="L130" s="7"/>
      <c r="M130" s="7"/>
      <c r="N130" s="7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92">
        <v>76.8</v>
      </c>
      <c r="D131" s="8">
        <v>20.856000000000002</v>
      </c>
      <c r="E131" s="8">
        <v>21.664000000000001</v>
      </c>
      <c r="F131" s="84">
        <f t="shared" si="4"/>
        <v>0.80799999999999983</v>
      </c>
      <c r="G131" s="34">
        <f t="shared" si="9"/>
        <v>0.69471839999999985</v>
      </c>
      <c r="H131" s="42">
        <f t="shared" si="8"/>
        <v>0.12392666661495313</v>
      </c>
      <c r="I131" s="34">
        <f t="shared" si="7"/>
        <v>0.81864506661495295</v>
      </c>
      <c r="J131" s="133"/>
      <c r="K131" s="25"/>
      <c r="L131" s="7"/>
      <c r="M131" s="7"/>
      <c r="N131" s="7"/>
      <c r="O131" s="5"/>
      <c r="P131" s="5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92">
        <v>85.1</v>
      </c>
      <c r="D132" s="8">
        <v>16.847000000000001</v>
      </c>
      <c r="E132" s="8">
        <v>17.097999999999999</v>
      </c>
      <c r="F132" s="84">
        <f t="shared" si="4"/>
        <v>0.25099999999999767</v>
      </c>
      <c r="G132" s="34">
        <f t="shared" si="9"/>
        <v>0.215809799999998</v>
      </c>
      <c r="H132" s="42">
        <f t="shared" si="8"/>
        <v>0.13731978292880875</v>
      </c>
      <c r="I132" s="34">
        <f t="shared" si="7"/>
        <v>0.35312958292880675</v>
      </c>
      <c r="K132" s="25"/>
      <c r="L132" s="7"/>
      <c r="M132" s="7"/>
      <c r="N132" s="7"/>
      <c r="X132" s="21"/>
      <c r="Y132" s="21"/>
    </row>
    <row r="133" spans="1:25" s="1" customFormat="1" x14ac:dyDescent="0.25">
      <c r="A133" s="105">
        <v>108</v>
      </c>
      <c r="B133" s="16">
        <v>34242115</v>
      </c>
      <c r="C133" s="92">
        <v>58.5</v>
      </c>
      <c r="D133" s="8">
        <v>11.632999999999999</v>
      </c>
      <c r="E133" s="8">
        <v>11.743</v>
      </c>
      <c r="F133" s="84">
        <f t="shared" si="4"/>
        <v>0.11000000000000121</v>
      </c>
      <c r="G133" s="34">
        <f t="shared" si="9"/>
        <v>9.4578000000001036E-2</v>
      </c>
      <c r="H133" s="42">
        <f t="shared" si="8"/>
        <v>9.4397265585608833E-2</v>
      </c>
      <c r="I133" s="34">
        <f t="shared" si="7"/>
        <v>0.18897526558560987</v>
      </c>
      <c r="J133" s="80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108">
        <v>59.1</v>
      </c>
      <c r="D134" s="8">
        <v>19.408000000000001</v>
      </c>
      <c r="E134" s="8">
        <v>20.045999999999999</v>
      </c>
      <c r="F134" s="84">
        <f t="shared" si="4"/>
        <v>0.63799999999999812</v>
      </c>
      <c r="G134" s="34">
        <f t="shared" si="9"/>
        <v>0.54855239999999839</v>
      </c>
      <c r="H134" s="42">
        <f t="shared" si="8"/>
        <v>9.5365442668538164E-2</v>
      </c>
      <c r="I134" s="34">
        <f t="shared" si="7"/>
        <v>0.64391784266853658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88">
        <v>77.099999999999994</v>
      </c>
      <c r="D135" s="8">
        <v>9.5389999999999997</v>
      </c>
      <c r="E135" s="8">
        <v>9.6750000000000007</v>
      </c>
      <c r="F135" s="8">
        <f t="shared" si="4"/>
        <v>0.13600000000000101</v>
      </c>
      <c r="G135" s="34">
        <f t="shared" si="9"/>
        <v>0.11693280000000086</v>
      </c>
      <c r="H135" s="42">
        <f t="shared" si="8"/>
        <v>0.12441075515641779</v>
      </c>
      <c r="I135" s="34">
        <f t="shared" si="7"/>
        <v>0.24134355515641864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105">
        <v>111</v>
      </c>
      <c r="B136" s="16">
        <v>34242114</v>
      </c>
      <c r="C136" s="106">
        <v>85.1</v>
      </c>
      <c r="D136" s="8">
        <v>22.751000000000001</v>
      </c>
      <c r="E136" s="8">
        <v>22.895</v>
      </c>
      <c r="F136" s="8">
        <f t="shared" si="4"/>
        <v>0.14399999999999835</v>
      </c>
      <c r="G136" s="34">
        <f>F136*0.8598</f>
        <v>0.12381119999999858</v>
      </c>
      <c r="H136" s="42">
        <f t="shared" si="8"/>
        <v>0.13731978292880875</v>
      </c>
      <c r="I136" s="34">
        <f t="shared" si="7"/>
        <v>0.26113098292880732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105">
        <v>112</v>
      </c>
      <c r="B137" s="16">
        <v>34242117</v>
      </c>
      <c r="C137" s="106">
        <v>57.5</v>
      </c>
      <c r="D137" s="8">
        <v>6.0830000000000002</v>
      </c>
      <c r="E137" s="8">
        <v>6.22</v>
      </c>
      <c r="F137" s="8">
        <f t="shared" si="4"/>
        <v>0.13699999999999957</v>
      </c>
      <c r="G137" s="34">
        <f t="shared" ref="G137:G165" si="10">F137*0.8598</f>
        <v>0.11779259999999962</v>
      </c>
      <c r="H137" s="42">
        <f t="shared" si="8"/>
        <v>9.2783637114059972E-2</v>
      </c>
      <c r="I137" s="34">
        <f t="shared" si="7"/>
        <v>0.21057623711405959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105">
        <v>113</v>
      </c>
      <c r="B138" s="16">
        <v>34242125</v>
      </c>
      <c r="C138" s="106">
        <v>58.9</v>
      </c>
      <c r="D138" s="8">
        <v>12.579000000000001</v>
      </c>
      <c r="E138" s="8">
        <v>12.579000000000001</v>
      </c>
      <c r="F138" s="8">
        <f t="shared" si="4"/>
        <v>0</v>
      </c>
      <c r="G138" s="34">
        <f t="shared" si="10"/>
        <v>0</v>
      </c>
      <c r="H138" s="42">
        <f t="shared" si="8"/>
        <v>9.5042716974228378E-2</v>
      </c>
      <c r="I138" s="34">
        <f t="shared" si="7"/>
        <v>9.5042716974228378E-2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106">
        <v>77.099999999999994</v>
      </c>
      <c r="D139" s="8">
        <v>6.423</v>
      </c>
      <c r="E139" s="8">
        <v>6.423</v>
      </c>
      <c r="F139" s="8">
        <f t="shared" si="4"/>
        <v>0</v>
      </c>
      <c r="G139" s="34">
        <f t="shared" si="10"/>
        <v>0</v>
      </c>
      <c r="H139" s="42">
        <f t="shared" si="8"/>
        <v>0.12441075515641779</v>
      </c>
      <c r="I139" s="34">
        <f t="shared" si="7"/>
        <v>0.12441075515641779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106">
        <v>85.3</v>
      </c>
      <c r="D140" s="8">
        <v>14.308999999999999</v>
      </c>
      <c r="E140" s="8">
        <v>14.7</v>
      </c>
      <c r="F140" s="8">
        <f t="shared" si="4"/>
        <v>0.39100000000000001</v>
      </c>
      <c r="G140" s="34">
        <f t="shared" si="10"/>
        <v>0.33618180000000003</v>
      </c>
      <c r="H140" s="42">
        <f t="shared" si="8"/>
        <v>0.13764250862311853</v>
      </c>
      <c r="I140" s="34">
        <f t="shared" si="7"/>
        <v>0.47382430862311853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105">
        <v>116</v>
      </c>
      <c r="B141" s="16">
        <v>34242157</v>
      </c>
      <c r="C141" s="106">
        <v>59.6</v>
      </c>
      <c r="D141" s="8">
        <v>12.571999999999999</v>
      </c>
      <c r="E141" s="8">
        <v>12.834</v>
      </c>
      <c r="F141" s="8">
        <f t="shared" si="4"/>
        <v>0.26200000000000045</v>
      </c>
      <c r="G141" s="34">
        <f t="shared" si="10"/>
        <v>0.2252676000000004</v>
      </c>
      <c r="H141" s="42">
        <f t="shared" si="8"/>
        <v>9.6172256904312595E-2</v>
      </c>
      <c r="I141" s="34">
        <f t="shared" si="7"/>
        <v>0.32143985690431298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105">
        <v>117</v>
      </c>
      <c r="B142" s="16">
        <v>41341239</v>
      </c>
      <c r="C142" s="106">
        <v>59</v>
      </c>
      <c r="D142" s="8">
        <v>7.1260000000000003</v>
      </c>
      <c r="E142" s="8">
        <v>7.1260000000000003</v>
      </c>
      <c r="F142" s="8">
        <f t="shared" si="4"/>
        <v>0</v>
      </c>
      <c r="G142" s="34">
        <f t="shared" si="10"/>
        <v>0</v>
      </c>
      <c r="H142" s="42">
        <f t="shared" si="8"/>
        <v>9.5204079821383264E-2</v>
      </c>
      <c r="I142" s="34">
        <f t="shared" si="7"/>
        <v>9.5204079821383264E-2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105">
        <v>118</v>
      </c>
      <c r="B143" s="16">
        <v>34242156</v>
      </c>
      <c r="C143" s="106">
        <v>78</v>
      </c>
      <c r="D143" s="8">
        <v>8.0380000000000003</v>
      </c>
      <c r="E143" s="8">
        <v>8.0380000000000003</v>
      </c>
      <c r="F143" s="8">
        <f t="shared" si="4"/>
        <v>0</v>
      </c>
      <c r="G143" s="34">
        <f t="shared" si="10"/>
        <v>0</v>
      </c>
      <c r="H143" s="42">
        <f t="shared" si="8"/>
        <v>0.12586302078081177</v>
      </c>
      <c r="I143" s="34">
        <f t="shared" si="7"/>
        <v>0.12586302078081177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105">
        <v>119</v>
      </c>
      <c r="B144" s="16">
        <v>34242162</v>
      </c>
      <c r="C144" s="106">
        <v>85.5</v>
      </c>
      <c r="D144" s="8">
        <v>20.062000000000001</v>
      </c>
      <c r="E144" s="8">
        <v>20.356999999999999</v>
      </c>
      <c r="F144" s="8">
        <f t="shared" si="4"/>
        <v>0.29499999999999815</v>
      </c>
      <c r="G144" s="107">
        <f t="shared" si="10"/>
        <v>0.2536409999999984</v>
      </c>
      <c r="H144" s="42">
        <f t="shared" si="8"/>
        <v>0.1379652343174283</v>
      </c>
      <c r="I144" s="107">
        <f t="shared" si="7"/>
        <v>0.39160623431742669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106">
        <v>58.9</v>
      </c>
      <c r="D145" s="8">
        <v>13.923999999999999</v>
      </c>
      <c r="E145" s="8">
        <v>14.298999999999999</v>
      </c>
      <c r="F145" s="8">
        <f t="shared" si="4"/>
        <v>0.375</v>
      </c>
      <c r="G145" s="107">
        <f t="shared" si="10"/>
        <v>0.32242500000000002</v>
      </c>
      <c r="H145" s="42">
        <f t="shared" si="8"/>
        <v>9.5042716974228378E-2</v>
      </c>
      <c r="I145" s="107">
        <f t="shared" si="7"/>
        <v>0.41746771697422841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105">
        <v>121</v>
      </c>
      <c r="B146" s="16">
        <v>34242161</v>
      </c>
      <c r="C146" s="106">
        <v>59.2</v>
      </c>
      <c r="D146" s="8">
        <v>16.777000000000001</v>
      </c>
      <c r="E146" s="8">
        <v>17.213000000000001</v>
      </c>
      <c r="F146" s="8">
        <f t="shared" si="4"/>
        <v>0.43599999999999994</v>
      </c>
      <c r="G146" s="107">
        <f t="shared" si="10"/>
        <v>0.37487279999999995</v>
      </c>
      <c r="H146" s="42">
        <f t="shared" si="8"/>
        <v>9.552680551569305E-2</v>
      </c>
      <c r="I146" s="107">
        <f t="shared" si="7"/>
        <v>0.47039960551569299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105">
        <v>122</v>
      </c>
      <c r="B147" s="16">
        <v>34242151</v>
      </c>
      <c r="C147" s="106">
        <v>78.099999999999994</v>
      </c>
      <c r="D147" s="8">
        <v>5.859</v>
      </c>
      <c r="E147" s="8">
        <v>5.859</v>
      </c>
      <c r="F147" s="8">
        <f t="shared" si="4"/>
        <v>0</v>
      </c>
      <c r="G147" s="107">
        <f t="shared" si="10"/>
        <v>0</v>
      </c>
      <c r="H147" s="42">
        <f t="shared" si="8"/>
        <v>0.12602438362796667</v>
      </c>
      <c r="I147" s="107">
        <f t="shared" si="7"/>
        <v>0.12602438362796667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106">
        <v>85.2</v>
      </c>
      <c r="D148" s="8">
        <v>9.1</v>
      </c>
      <c r="E148" s="8">
        <v>9.18</v>
      </c>
      <c r="F148" s="8">
        <f>E148-D148</f>
        <v>8.0000000000000071E-2</v>
      </c>
      <c r="G148" s="107">
        <f t="shared" si="10"/>
        <v>6.8784000000000067E-2</v>
      </c>
      <c r="H148" s="42">
        <f>C148/3919*$H$13</f>
        <v>0.13748114577596365</v>
      </c>
      <c r="I148" s="107">
        <f t="shared" si="7"/>
        <v>0.20626514577596372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105">
        <v>124</v>
      </c>
      <c r="B149" s="16">
        <v>34242163</v>
      </c>
      <c r="C149" s="106">
        <v>59.3</v>
      </c>
      <c r="D149" s="8">
        <v>18.600000000000001</v>
      </c>
      <c r="E149" s="8">
        <v>19.18</v>
      </c>
      <c r="F149" s="8">
        <f>E149-D149</f>
        <v>0.57999999999999829</v>
      </c>
      <c r="G149" s="107">
        <f t="shared" si="10"/>
        <v>0.49868399999999852</v>
      </c>
      <c r="H149" s="42">
        <f t="shared" si="8"/>
        <v>9.5688168362847936E-2</v>
      </c>
      <c r="I149" s="107">
        <f t="shared" si="7"/>
        <v>0.59437216836284645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105">
        <v>125</v>
      </c>
      <c r="B150" s="16">
        <v>34242153</v>
      </c>
      <c r="C150" s="106">
        <v>59.2</v>
      </c>
      <c r="D150" s="8">
        <v>16.5</v>
      </c>
      <c r="E150" s="8">
        <v>16.829999999999998</v>
      </c>
      <c r="F150" s="8">
        <f>E150-D150</f>
        <v>0.32999999999999829</v>
      </c>
      <c r="G150" s="107">
        <f t="shared" si="10"/>
        <v>0.28373399999999854</v>
      </c>
      <c r="H150" s="42">
        <f t="shared" si="8"/>
        <v>9.552680551569305E-2</v>
      </c>
      <c r="I150" s="107">
        <f t="shared" si="7"/>
        <v>0.37926080551569158</v>
      </c>
      <c r="K150" s="25"/>
      <c r="L150" s="7"/>
      <c r="M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105">
        <v>126</v>
      </c>
      <c r="B151" s="16">
        <v>20140213</v>
      </c>
      <c r="C151" s="106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107">
        <f t="shared" si="10"/>
        <v>0</v>
      </c>
      <c r="H151" s="42">
        <f t="shared" si="8"/>
        <v>0.12521756939219222</v>
      </c>
      <c r="I151" s="107">
        <f t="shared" si="7"/>
        <v>0.12521756939219222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106">
        <v>85.2</v>
      </c>
      <c r="D152" s="8">
        <v>35.688000000000002</v>
      </c>
      <c r="E152" s="8">
        <v>36.750999999999998</v>
      </c>
      <c r="F152" s="8">
        <f t="shared" si="4"/>
        <v>1.0629999999999953</v>
      </c>
      <c r="G152" s="107">
        <f t="shared" si="10"/>
        <v>0.91396739999999599</v>
      </c>
      <c r="H152" s="42">
        <f t="shared" si="8"/>
        <v>0.13748114577596365</v>
      </c>
      <c r="I152" s="107">
        <f t="shared" si="7"/>
        <v>1.0514485457759597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106">
        <v>58.9</v>
      </c>
      <c r="D153" s="8">
        <v>12.472</v>
      </c>
      <c r="E153" s="8">
        <v>12.484</v>
      </c>
      <c r="F153" s="8">
        <f t="shared" si="4"/>
        <v>1.2000000000000455E-2</v>
      </c>
      <c r="G153" s="107">
        <f t="shared" si="10"/>
        <v>1.0317600000000392E-2</v>
      </c>
      <c r="H153" s="42">
        <f t="shared" si="8"/>
        <v>9.5042716974228378E-2</v>
      </c>
      <c r="I153" s="107">
        <f t="shared" si="7"/>
        <v>0.10536031697422876</v>
      </c>
      <c r="K153" s="25"/>
      <c r="L153" s="7"/>
      <c r="M153" s="7"/>
      <c r="N153" s="7"/>
      <c r="X153" s="21"/>
      <c r="Y153" s="21"/>
    </row>
    <row r="154" spans="1:25" s="1" customFormat="1" x14ac:dyDescent="0.25">
      <c r="A154" s="105">
        <v>129</v>
      </c>
      <c r="B154" s="16">
        <v>34242155</v>
      </c>
      <c r="C154" s="106">
        <v>58.6</v>
      </c>
      <c r="D154" s="8">
        <v>14.829000000000001</v>
      </c>
      <c r="E154" s="8">
        <v>15.436999999999999</v>
      </c>
      <c r="F154" s="8">
        <f t="shared" ref="F154:F217" si="11">E154-D154</f>
        <v>0.60799999999999876</v>
      </c>
      <c r="G154" s="107">
        <f t="shared" si="10"/>
        <v>0.52275839999999896</v>
      </c>
      <c r="H154" s="42">
        <f t="shared" si="8"/>
        <v>9.4558628432763719E-2</v>
      </c>
      <c r="I154" s="107">
        <f t="shared" si="7"/>
        <v>0.6173170284327627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121">
        <v>130</v>
      </c>
      <c r="B155" s="20">
        <v>34242150</v>
      </c>
      <c r="C155" s="115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116">
        <f t="shared" si="10"/>
        <v>0</v>
      </c>
      <c r="H155" s="46">
        <f t="shared" si="8"/>
        <v>0.12521756939219222</v>
      </c>
      <c r="I155" s="116">
        <f t="shared" ref="I155:I218" si="12">G155+H155</f>
        <v>0.12521756939219222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117">
        <v>131</v>
      </c>
      <c r="B156" s="19">
        <v>20442446</v>
      </c>
      <c r="C156" s="118">
        <v>84.1</v>
      </c>
      <c r="D156" s="9">
        <v>32.5</v>
      </c>
      <c r="E156" s="9">
        <v>34.299999999999997</v>
      </c>
      <c r="F156" s="123">
        <f t="shared" si="11"/>
        <v>1.7999999999999972</v>
      </c>
      <c r="G156" s="119">
        <f>F156*0.8598</f>
        <v>1.5476399999999975</v>
      </c>
      <c r="H156" s="42">
        <f t="shared" ref="H156:H207" si="13">C156/3672.6*$H$16</f>
        <v>0.15185539422207678</v>
      </c>
      <c r="I156" s="119">
        <f t="shared" si="12"/>
        <v>1.6994953942220743</v>
      </c>
      <c r="K156" s="24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105">
        <v>132</v>
      </c>
      <c r="B157" s="16">
        <v>43242256</v>
      </c>
      <c r="C157" s="106">
        <v>56.3</v>
      </c>
      <c r="D157" s="8">
        <v>16.399999999999999</v>
      </c>
      <c r="E157" s="8">
        <v>17.2</v>
      </c>
      <c r="F157" s="84">
        <f t="shared" si="11"/>
        <v>0.80000000000000071</v>
      </c>
      <c r="G157" s="107">
        <f t="shared" si="10"/>
        <v>0.68784000000000067</v>
      </c>
      <c r="H157" s="42">
        <f t="shared" si="13"/>
        <v>0.10165824845068872</v>
      </c>
      <c r="I157" s="107">
        <f t="shared" si="12"/>
        <v>0.78949824845068939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105">
        <v>133</v>
      </c>
      <c r="B158" s="16">
        <v>43242235</v>
      </c>
      <c r="C158" s="106">
        <v>56.1</v>
      </c>
      <c r="D158" s="9">
        <v>10.661</v>
      </c>
      <c r="E158" s="9">
        <v>10.856999999999999</v>
      </c>
      <c r="F158" s="8">
        <f t="shared" si="11"/>
        <v>0.19599999999999973</v>
      </c>
      <c r="G158" s="107">
        <f t="shared" si="10"/>
        <v>0.16852079999999978</v>
      </c>
      <c r="H158" s="42">
        <f t="shared" si="13"/>
        <v>0.10129711790557082</v>
      </c>
      <c r="I158" s="107">
        <f t="shared" si="12"/>
        <v>0.26981791790557058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105">
        <v>134</v>
      </c>
      <c r="B159" s="16">
        <v>43242250</v>
      </c>
      <c r="C159" s="106">
        <v>85.2</v>
      </c>
      <c r="D159" s="8">
        <v>14.875999999999999</v>
      </c>
      <c r="E159" s="8">
        <v>15.538</v>
      </c>
      <c r="F159" s="8">
        <f t="shared" si="11"/>
        <v>0.66200000000000081</v>
      </c>
      <c r="G159" s="107">
        <f t="shared" si="10"/>
        <v>0.56918760000000068</v>
      </c>
      <c r="H159" s="42">
        <f t="shared" si="13"/>
        <v>0.15384161222022522</v>
      </c>
      <c r="I159" s="107">
        <f t="shared" si="12"/>
        <v>0.72302921222022587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106">
        <v>84.4</v>
      </c>
      <c r="D160" s="8">
        <v>27.91</v>
      </c>
      <c r="E160" s="8">
        <v>28.358000000000001</v>
      </c>
      <c r="F160" s="8">
        <f t="shared" si="11"/>
        <v>0.4480000000000004</v>
      </c>
      <c r="G160" s="107">
        <f t="shared" si="10"/>
        <v>0.38519040000000032</v>
      </c>
      <c r="H160" s="42">
        <f t="shared" si="13"/>
        <v>0.1523970900397536</v>
      </c>
      <c r="I160" s="107">
        <f t="shared" si="12"/>
        <v>0.53758749003975392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105">
        <v>136</v>
      </c>
      <c r="B161" s="16">
        <v>43242379</v>
      </c>
      <c r="C161" s="106">
        <v>56.2</v>
      </c>
      <c r="D161" s="8">
        <v>20.367000000000001</v>
      </c>
      <c r="E161" s="8">
        <v>20.847999999999999</v>
      </c>
      <c r="F161" s="8">
        <f t="shared" si="11"/>
        <v>0.4809999999999981</v>
      </c>
      <c r="G161" s="107">
        <f t="shared" si="10"/>
        <v>0.41356379999999837</v>
      </c>
      <c r="H161" s="42">
        <f t="shared" si="13"/>
        <v>0.10147768317812977</v>
      </c>
      <c r="I161" s="107">
        <f t="shared" si="12"/>
        <v>0.51504148317812815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105">
        <v>137</v>
      </c>
      <c r="B162" s="16">
        <v>43242240</v>
      </c>
      <c r="C162" s="106">
        <v>55.7</v>
      </c>
      <c r="D162" s="8">
        <v>14.298999999999999</v>
      </c>
      <c r="E162" s="8">
        <v>14.393000000000001</v>
      </c>
      <c r="F162" s="8">
        <f t="shared" si="11"/>
        <v>9.4000000000001194E-2</v>
      </c>
      <c r="G162" s="107">
        <f t="shared" si="10"/>
        <v>8.0821200000001023E-2</v>
      </c>
      <c r="H162" s="42">
        <f t="shared" si="13"/>
        <v>0.10057485681533504</v>
      </c>
      <c r="I162" s="107">
        <f t="shared" si="12"/>
        <v>0.18139605681533605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105">
        <v>138</v>
      </c>
      <c r="B163" s="16">
        <v>43242241</v>
      </c>
      <c r="C163" s="106">
        <v>84.3</v>
      </c>
      <c r="D163" s="8">
        <v>28.731999999999999</v>
      </c>
      <c r="E163" s="8">
        <v>29.507999999999999</v>
      </c>
      <c r="F163" s="8">
        <f t="shared" si="11"/>
        <v>0.7759999999999998</v>
      </c>
      <c r="G163" s="107">
        <f t="shared" si="10"/>
        <v>0.66720479999999982</v>
      </c>
      <c r="H163" s="42">
        <f t="shared" si="13"/>
        <v>0.15221652476719466</v>
      </c>
      <c r="I163" s="107">
        <f t="shared" si="12"/>
        <v>0.81942132476719443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106">
        <v>84</v>
      </c>
      <c r="D164" s="8">
        <v>8.6189999999999998</v>
      </c>
      <c r="E164" s="8">
        <v>8.6189999999999998</v>
      </c>
      <c r="F164" s="8">
        <f t="shared" si="11"/>
        <v>0</v>
      </c>
      <c r="G164" s="107">
        <f t="shared" si="10"/>
        <v>0</v>
      </c>
      <c r="H164" s="42">
        <f t="shared" si="13"/>
        <v>0.15167482894951784</v>
      </c>
      <c r="I164" s="107">
        <f t="shared" si="12"/>
        <v>0.15167482894951784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105">
        <v>140</v>
      </c>
      <c r="B165" s="16">
        <v>34242381</v>
      </c>
      <c r="C165" s="106">
        <v>55.6</v>
      </c>
      <c r="D165" s="8">
        <v>14.000999999999999</v>
      </c>
      <c r="E165" s="8">
        <v>14.365</v>
      </c>
      <c r="F165" s="8">
        <f t="shared" si="11"/>
        <v>0.36400000000000077</v>
      </c>
      <c r="G165" s="107">
        <f t="shared" si="10"/>
        <v>0.31296720000000067</v>
      </c>
      <c r="H165" s="42">
        <f t="shared" si="13"/>
        <v>0.10039429154277608</v>
      </c>
      <c r="I165" s="107">
        <f t="shared" si="12"/>
        <v>0.41336149154277674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105">
        <v>141</v>
      </c>
      <c r="B166" s="16">
        <v>34242390</v>
      </c>
      <c r="C166" s="106">
        <v>56.4</v>
      </c>
      <c r="D166" s="8">
        <v>10.332000000000001</v>
      </c>
      <c r="E166" s="8">
        <v>10.497</v>
      </c>
      <c r="F166" s="8">
        <f t="shared" si="11"/>
        <v>0.16499999999999915</v>
      </c>
      <c r="G166" s="107">
        <f>F166*0.8598</f>
        <v>0.14186699999999927</v>
      </c>
      <c r="H166" s="42">
        <f t="shared" si="13"/>
        <v>0.10183881372324767</v>
      </c>
      <c r="I166" s="107">
        <f t="shared" si="12"/>
        <v>0.24370581372324696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105">
        <v>142</v>
      </c>
      <c r="B167" s="16">
        <v>34242387</v>
      </c>
      <c r="C167" s="106">
        <v>84.1</v>
      </c>
      <c r="D167" s="8">
        <v>15.760999999999999</v>
      </c>
      <c r="E167" s="8">
        <v>16.219000000000001</v>
      </c>
      <c r="F167" s="8">
        <f t="shared" si="11"/>
        <v>0.45800000000000196</v>
      </c>
      <c r="G167" s="107">
        <f t="shared" ref="G167:G196" si="14">F167*0.8598</f>
        <v>0.3937884000000017</v>
      </c>
      <c r="H167" s="34">
        <f t="shared" si="13"/>
        <v>0.15185539422207678</v>
      </c>
      <c r="I167" s="107">
        <f t="shared" si="12"/>
        <v>0.54564379422207843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106">
        <v>83.5</v>
      </c>
      <c r="D168" s="8">
        <v>15.763999999999999</v>
      </c>
      <c r="E168" s="8">
        <v>16.094000000000001</v>
      </c>
      <c r="F168" s="8">
        <f t="shared" si="11"/>
        <v>0.33000000000000185</v>
      </c>
      <c r="G168" s="107">
        <f t="shared" si="14"/>
        <v>0.2837340000000016</v>
      </c>
      <c r="H168" s="34">
        <f t="shared" si="13"/>
        <v>0.15077200258672308</v>
      </c>
      <c r="I168" s="107">
        <f t="shared" si="12"/>
        <v>0.43450600258672467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106">
        <v>56.3</v>
      </c>
      <c r="D169" s="8">
        <v>8.5139999999999993</v>
      </c>
      <c r="E169" s="8">
        <v>8.7620000000000005</v>
      </c>
      <c r="F169" s="8">
        <f t="shared" si="11"/>
        <v>0.24800000000000111</v>
      </c>
      <c r="G169" s="107">
        <f t="shared" si="14"/>
        <v>0.21323040000000096</v>
      </c>
      <c r="H169" s="34">
        <f t="shared" si="13"/>
        <v>0.10165824845068872</v>
      </c>
      <c r="I169" s="107">
        <f t="shared" si="12"/>
        <v>0.31488864845068965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105">
        <v>145</v>
      </c>
      <c r="B170" s="16">
        <v>34242386</v>
      </c>
      <c r="C170" s="106">
        <v>56.6</v>
      </c>
      <c r="D170" s="8">
        <v>9.0579999999999998</v>
      </c>
      <c r="E170" s="8">
        <v>9.0579999999999998</v>
      </c>
      <c r="F170" s="8">
        <f t="shared" si="11"/>
        <v>0</v>
      </c>
      <c r="G170" s="107">
        <f t="shared" si="14"/>
        <v>0</v>
      </c>
      <c r="H170" s="34">
        <f t="shared" si="13"/>
        <v>0.10219994426836558</v>
      </c>
      <c r="I170" s="107">
        <f t="shared" si="12"/>
        <v>0.10219994426836558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105">
        <v>146</v>
      </c>
      <c r="B171" s="16">
        <v>34242384</v>
      </c>
      <c r="C171" s="106">
        <v>84.3</v>
      </c>
      <c r="D171" s="8">
        <v>14.147</v>
      </c>
      <c r="E171" s="8">
        <v>14.147</v>
      </c>
      <c r="F171" s="8">
        <f t="shared" si="11"/>
        <v>0</v>
      </c>
      <c r="G171" s="107">
        <f t="shared" si="14"/>
        <v>0</v>
      </c>
      <c r="H171" s="34">
        <f t="shared" si="13"/>
        <v>0.15221652476719466</v>
      </c>
      <c r="I171" s="107">
        <f t="shared" si="12"/>
        <v>0.15221652476719466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106">
        <v>84.7</v>
      </c>
      <c r="D172" s="8">
        <v>14.983000000000001</v>
      </c>
      <c r="E172" s="8">
        <v>15.041</v>
      </c>
      <c r="F172" s="8">
        <f t="shared" si="11"/>
        <v>5.7999999999999829E-2</v>
      </c>
      <c r="G172" s="107">
        <f t="shared" si="14"/>
        <v>4.9868399999999855E-2</v>
      </c>
      <c r="H172" s="34">
        <f t="shared" si="13"/>
        <v>0.15293878585743045</v>
      </c>
      <c r="I172" s="107">
        <f t="shared" si="12"/>
        <v>0.20280718585743029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105">
        <v>148</v>
      </c>
      <c r="B173" s="16">
        <v>34242298</v>
      </c>
      <c r="C173" s="106">
        <v>56.4</v>
      </c>
      <c r="D173" s="8">
        <v>8.7439999999999998</v>
      </c>
      <c r="E173" s="8">
        <v>8.8640000000000008</v>
      </c>
      <c r="F173" s="8">
        <f t="shared" si="11"/>
        <v>0.12000000000000099</v>
      </c>
      <c r="G173" s="107">
        <f t="shared" si="14"/>
        <v>0.10317600000000085</v>
      </c>
      <c r="H173" s="34">
        <f t="shared" si="13"/>
        <v>0.10183881372324767</v>
      </c>
      <c r="I173" s="107">
        <f t="shared" si="12"/>
        <v>0.20501481372324853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105">
        <v>149</v>
      </c>
      <c r="B174" s="16">
        <v>34242302</v>
      </c>
      <c r="C174" s="106">
        <v>56.7</v>
      </c>
      <c r="D174" s="8">
        <v>13.169</v>
      </c>
      <c r="E174" s="8">
        <v>13.762</v>
      </c>
      <c r="F174" s="8">
        <f t="shared" si="11"/>
        <v>0.59299999999999997</v>
      </c>
      <c r="G174" s="107">
        <f t="shared" si="14"/>
        <v>0.50986140000000002</v>
      </c>
      <c r="H174" s="42">
        <f t="shared" si="13"/>
        <v>0.10238050954092454</v>
      </c>
      <c r="I174" s="107">
        <f t="shared" si="12"/>
        <v>0.61224190954092461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105">
        <v>150</v>
      </c>
      <c r="B175" s="16">
        <v>34242299</v>
      </c>
      <c r="C175" s="106">
        <v>84.6</v>
      </c>
      <c r="D175" s="8">
        <v>12.016</v>
      </c>
      <c r="E175" s="8">
        <v>12.27</v>
      </c>
      <c r="F175" s="8">
        <f t="shared" si="11"/>
        <v>0.25399999999999956</v>
      </c>
      <c r="G175" s="107">
        <f t="shared" si="14"/>
        <v>0.21838919999999962</v>
      </c>
      <c r="H175" s="42">
        <f t="shared" si="13"/>
        <v>0.15275822058487148</v>
      </c>
      <c r="I175" s="107">
        <f t="shared" si="12"/>
        <v>0.3711474205848711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88">
        <v>84.6</v>
      </c>
      <c r="D176" s="8">
        <v>21.779</v>
      </c>
      <c r="E176" s="8">
        <v>22.117000000000001</v>
      </c>
      <c r="F176" s="8">
        <f t="shared" si="11"/>
        <v>0.33800000000000097</v>
      </c>
      <c r="G176" s="34">
        <f t="shared" si="14"/>
        <v>0.29061240000000083</v>
      </c>
      <c r="H176" s="42">
        <f t="shared" si="13"/>
        <v>0.15275822058487148</v>
      </c>
      <c r="I176" s="34">
        <f t="shared" si="12"/>
        <v>0.44337062058487231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105">
        <v>152</v>
      </c>
      <c r="B177" s="16">
        <v>34242303</v>
      </c>
      <c r="C177" s="106">
        <v>56.3</v>
      </c>
      <c r="D177" s="8">
        <v>3.5859999999999999</v>
      </c>
      <c r="E177" s="8">
        <v>3.5859999999999999</v>
      </c>
      <c r="F177" s="8">
        <f t="shared" si="11"/>
        <v>0</v>
      </c>
      <c r="G177" s="107">
        <f t="shared" si="14"/>
        <v>0</v>
      </c>
      <c r="H177" s="42">
        <f t="shared" si="13"/>
        <v>0.10165824845068872</v>
      </c>
      <c r="I177" s="107">
        <f t="shared" si="12"/>
        <v>0.10165824845068872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105">
        <v>153</v>
      </c>
      <c r="B178" s="16">
        <v>34242306</v>
      </c>
      <c r="C178" s="106">
        <v>56.9</v>
      </c>
      <c r="D178" s="8">
        <v>12.164</v>
      </c>
      <c r="E178" s="8">
        <v>12.294</v>
      </c>
      <c r="F178" s="8">
        <f t="shared" si="11"/>
        <v>0.13000000000000078</v>
      </c>
      <c r="G178" s="107">
        <f t="shared" si="14"/>
        <v>0.11177400000000068</v>
      </c>
      <c r="H178" s="42">
        <f t="shared" si="13"/>
        <v>0.10274164008604242</v>
      </c>
      <c r="I178" s="107">
        <f t="shared" si="12"/>
        <v>0.2145156400860431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105">
        <v>154</v>
      </c>
      <c r="B179" s="16">
        <v>34242305</v>
      </c>
      <c r="C179" s="106">
        <v>85.7</v>
      </c>
      <c r="D179" s="8">
        <v>25.036999999999999</v>
      </c>
      <c r="E179" s="8">
        <v>25.728999999999999</v>
      </c>
      <c r="F179" s="8">
        <f t="shared" si="11"/>
        <v>0.69200000000000017</v>
      </c>
      <c r="G179" s="107">
        <f t="shared" si="14"/>
        <v>0.59498160000000011</v>
      </c>
      <c r="H179" s="42">
        <f t="shared" si="13"/>
        <v>0.15474443858301998</v>
      </c>
      <c r="I179" s="107">
        <f t="shared" si="12"/>
        <v>0.74972603858302012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106">
        <v>84.9</v>
      </c>
      <c r="D180" s="8">
        <v>21.689</v>
      </c>
      <c r="E180" s="8">
        <v>22.657</v>
      </c>
      <c r="F180" s="8">
        <f t="shared" si="11"/>
        <v>0.96799999999999997</v>
      </c>
      <c r="G180" s="107">
        <f t="shared" si="14"/>
        <v>0.83228639999999998</v>
      </c>
      <c r="H180" s="42">
        <f t="shared" si="13"/>
        <v>0.15329991640254836</v>
      </c>
      <c r="I180" s="107">
        <f t="shared" si="12"/>
        <v>0.98558631640254835</v>
      </c>
      <c r="K180" s="25"/>
      <c r="L180" s="7"/>
      <c r="M180" s="7"/>
      <c r="N180" s="7"/>
      <c r="O180" s="5"/>
      <c r="P180" s="5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105">
        <v>156</v>
      </c>
      <c r="B181" s="16">
        <v>34242320</v>
      </c>
      <c r="C181" s="106">
        <v>56.8</v>
      </c>
      <c r="D181" s="8">
        <v>18.835999999999999</v>
      </c>
      <c r="E181" s="8">
        <v>19.370999999999999</v>
      </c>
      <c r="F181" s="8">
        <f t="shared" si="11"/>
        <v>0.53500000000000014</v>
      </c>
      <c r="G181" s="107">
        <f t="shared" si="14"/>
        <v>0.45999300000000015</v>
      </c>
      <c r="H181" s="42">
        <f t="shared" si="13"/>
        <v>0.10256107481348348</v>
      </c>
      <c r="I181" s="107">
        <f t="shared" si="12"/>
        <v>0.56255407481348363</v>
      </c>
      <c r="K181" s="25"/>
      <c r="L181" s="7"/>
      <c r="M181" s="7"/>
      <c r="N181" s="7"/>
      <c r="O181" s="5"/>
      <c r="P181" s="5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105">
        <v>157</v>
      </c>
      <c r="B182" s="16">
        <v>34242321</v>
      </c>
      <c r="C182" s="106">
        <v>57.1</v>
      </c>
      <c r="D182" s="8">
        <v>13.427</v>
      </c>
      <c r="E182" s="8">
        <v>13.875999999999999</v>
      </c>
      <c r="F182" s="8">
        <f t="shared" si="11"/>
        <v>0.44899999999999984</v>
      </c>
      <c r="G182" s="107">
        <f t="shared" si="14"/>
        <v>0.38605019999999984</v>
      </c>
      <c r="H182" s="34">
        <f t="shared" si="13"/>
        <v>0.10310277063116033</v>
      </c>
      <c r="I182" s="107">
        <f t="shared" si="12"/>
        <v>0.48915297063116014</v>
      </c>
      <c r="K182" s="25"/>
      <c r="L182" s="7"/>
      <c r="M182" s="7"/>
      <c r="N182" s="7"/>
      <c r="O182" s="5"/>
      <c r="P182" s="5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105">
        <v>158</v>
      </c>
      <c r="B183" s="16">
        <v>34242304</v>
      </c>
      <c r="C183" s="106">
        <v>85.5</v>
      </c>
      <c r="D183" s="8">
        <v>19.472999999999999</v>
      </c>
      <c r="E183" s="8">
        <v>19.818999999999999</v>
      </c>
      <c r="F183" s="8">
        <f t="shared" si="11"/>
        <v>0.34600000000000009</v>
      </c>
      <c r="G183" s="107">
        <f t="shared" si="14"/>
        <v>0.29749080000000006</v>
      </c>
      <c r="H183" s="34">
        <f t="shared" si="13"/>
        <v>0.15438330803790207</v>
      </c>
      <c r="I183" s="107">
        <f t="shared" si="12"/>
        <v>0.45187410803790212</v>
      </c>
      <c r="K183" s="25"/>
      <c r="L183" s="7"/>
      <c r="M183" s="7"/>
      <c r="N183" s="7"/>
      <c r="O183" s="5"/>
      <c r="P183" s="5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106">
        <v>84.6</v>
      </c>
      <c r="D184" s="8">
        <v>21.875</v>
      </c>
      <c r="E184" s="8">
        <v>22.338000000000001</v>
      </c>
      <c r="F184" s="8">
        <f t="shared" si="11"/>
        <v>0.46300000000000097</v>
      </c>
      <c r="G184" s="107">
        <f t="shared" si="14"/>
        <v>0.39808740000000081</v>
      </c>
      <c r="H184" s="34">
        <f t="shared" si="13"/>
        <v>0.15275822058487148</v>
      </c>
      <c r="I184" s="147">
        <f>G184+H184</f>
        <v>0.5508456205848723</v>
      </c>
      <c r="K184" s="25"/>
      <c r="L184" s="7"/>
      <c r="M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106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107">
        <f t="shared" si="14"/>
        <v>0</v>
      </c>
      <c r="H185" s="34">
        <f t="shared" si="13"/>
        <v>0.10165824845068872</v>
      </c>
      <c r="I185" s="140">
        <f t="shared" si="12"/>
        <v>0.10165824845068872</v>
      </c>
      <c r="K185" s="25"/>
      <c r="L185" s="7"/>
      <c r="M185" s="2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105">
        <v>161</v>
      </c>
      <c r="B186" s="16">
        <v>34242312</v>
      </c>
      <c r="C186" s="106">
        <v>56.8</v>
      </c>
      <c r="D186" s="8">
        <v>6.7619999999999996</v>
      </c>
      <c r="E186" s="8">
        <v>6.7619999999999996</v>
      </c>
      <c r="F186" s="8">
        <f t="shared" si="11"/>
        <v>0</v>
      </c>
      <c r="G186" s="107">
        <f t="shared" si="14"/>
        <v>0</v>
      </c>
      <c r="H186" s="34">
        <f t="shared" si="13"/>
        <v>0.10256107481348348</v>
      </c>
      <c r="I186" s="107">
        <f t="shared" si="12"/>
        <v>0.10256107481348348</v>
      </c>
      <c r="K186" s="25"/>
      <c r="L186" s="7"/>
      <c r="M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105">
        <v>162</v>
      </c>
      <c r="B187" s="16">
        <v>34242309</v>
      </c>
      <c r="C187" s="106">
        <v>85.2</v>
      </c>
      <c r="D187" s="8">
        <v>17.553999999999998</v>
      </c>
      <c r="E187" s="8">
        <v>17.954000000000001</v>
      </c>
      <c r="F187" s="8">
        <f t="shared" si="11"/>
        <v>0.40000000000000213</v>
      </c>
      <c r="G187" s="107">
        <f t="shared" si="14"/>
        <v>0.34392000000000184</v>
      </c>
      <c r="H187" s="34">
        <f>C187/3672.6*$H$16</f>
        <v>0.15384161222022522</v>
      </c>
      <c r="I187" s="107">
        <f t="shared" si="12"/>
        <v>0.49776161222022708</v>
      </c>
      <c r="K187" s="25"/>
      <c r="L187" s="7"/>
      <c r="M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106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107">
        <f>F188*0.8598</f>
        <v>0</v>
      </c>
      <c r="H188" s="34">
        <f t="shared" si="13"/>
        <v>0.1523970900397536</v>
      </c>
      <c r="I188" s="107">
        <f>G188+H188</f>
        <v>0.1523970900397536</v>
      </c>
      <c r="K188" s="25"/>
      <c r="L188" s="7"/>
      <c r="M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105">
        <v>164</v>
      </c>
      <c r="B189" s="16">
        <v>34242185</v>
      </c>
      <c r="C189" s="106">
        <v>55.9</v>
      </c>
      <c r="D189" s="8">
        <v>11.411</v>
      </c>
      <c r="E189" s="8">
        <v>11.489000000000001</v>
      </c>
      <c r="F189" s="8">
        <f t="shared" si="11"/>
        <v>7.800000000000118E-2</v>
      </c>
      <c r="G189" s="107">
        <f t="shared" si="14"/>
        <v>6.7064400000001009E-2</v>
      </c>
      <c r="H189" s="34">
        <f t="shared" si="13"/>
        <v>0.10093598736045294</v>
      </c>
      <c r="I189" s="107">
        <f t="shared" si="12"/>
        <v>0.16800038736045395</v>
      </c>
      <c r="K189" s="25"/>
      <c r="L189" s="7"/>
      <c r="M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105">
        <v>165</v>
      </c>
      <c r="B190" s="16">
        <v>43441088</v>
      </c>
      <c r="C190" s="106">
        <v>56.7</v>
      </c>
      <c r="D190" s="8">
        <v>9.8219999999999992</v>
      </c>
      <c r="E190" s="8">
        <v>9.8230000000000004</v>
      </c>
      <c r="F190" s="8">
        <f t="shared" si="11"/>
        <v>1.0000000000012221E-3</v>
      </c>
      <c r="G190" s="107">
        <f t="shared" si="14"/>
        <v>8.5980000000105078E-4</v>
      </c>
      <c r="H190" s="34">
        <f t="shared" si="13"/>
        <v>0.10238050954092454</v>
      </c>
      <c r="I190" s="107">
        <f t="shared" si="12"/>
        <v>0.10324030954092558</v>
      </c>
      <c r="K190" s="25"/>
      <c r="L190" s="7"/>
      <c r="M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105">
        <v>166</v>
      </c>
      <c r="B191" s="16">
        <v>34242310</v>
      </c>
      <c r="C191" s="106">
        <v>85.2</v>
      </c>
      <c r="D191" s="8">
        <v>18.91</v>
      </c>
      <c r="E191" s="8">
        <v>19.065000000000001</v>
      </c>
      <c r="F191" s="8">
        <f t="shared" si="11"/>
        <v>0.15500000000000114</v>
      </c>
      <c r="G191" s="107">
        <f t="shared" si="14"/>
        <v>0.13326900000000097</v>
      </c>
      <c r="H191" s="34">
        <f t="shared" si="13"/>
        <v>0.15384161222022522</v>
      </c>
      <c r="I191" s="107">
        <f t="shared" si="12"/>
        <v>0.28711061222022616</v>
      </c>
      <c r="K191" s="25"/>
      <c r="L191" s="7"/>
      <c r="M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106">
        <v>84.9</v>
      </c>
      <c r="D192" s="8">
        <v>16.568000000000001</v>
      </c>
      <c r="E192" s="8">
        <v>17.251000000000001</v>
      </c>
      <c r="F192" s="8">
        <f t="shared" si="11"/>
        <v>0.68299999999999983</v>
      </c>
      <c r="G192" s="107">
        <f t="shared" si="14"/>
        <v>0.58724339999999986</v>
      </c>
      <c r="H192" s="34">
        <f t="shared" si="13"/>
        <v>0.15329991640254836</v>
      </c>
      <c r="I192" s="107">
        <f t="shared" si="12"/>
        <v>0.74054331640254822</v>
      </c>
      <c r="K192" s="25"/>
      <c r="L192" s="7"/>
      <c r="M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105">
        <v>168</v>
      </c>
      <c r="B193" s="16">
        <v>34242189</v>
      </c>
      <c r="C193" s="106">
        <v>56.4</v>
      </c>
      <c r="D193" s="8">
        <v>5.01</v>
      </c>
      <c r="E193" s="8">
        <v>5.01</v>
      </c>
      <c r="F193" s="8">
        <f t="shared" si="11"/>
        <v>0</v>
      </c>
      <c r="G193" s="107">
        <f t="shared" si="14"/>
        <v>0</v>
      </c>
      <c r="H193" s="34">
        <f t="shared" si="13"/>
        <v>0.10183881372324767</v>
      </c>
      <c r="I193" s="107">
        <f t="shared" si="12"/>
        <v>0.10183881372324767</v>
      </c>
      <c r="K193" s="25"/>
      <c r="L193" s="7"/>
      <c r="M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105">
        <v>169</v>
      </c>
      <c r="B194" s="16">
        <v>34242191</v>
      </c>
      <c r="C194" s="106">
        <v>57</v>
      </c>
      <c r="D194" s="8">
        <v>16.637</v>
      </c>
      <c r="E194" s="8">
        <v>16.791</v>
      </c>
      <c r="F194" s="8">
        <f t="shared" si="11"/>
        <v>0.15399999999999991</v>
      </c>
      <c r="G194" s="107">
        <f t="shared" si="14"/>
        <v>0.13240919999999992</v>
      </c>
      <c r="H194" s="34">
        <f t="shared" si="13"/>
        <v>0.10292220535860137</v>
      </c>
      <c r="I194" s="107">
        <f t="shared" si="12"/>
        <v>0.23533140535860131</v>
      </c>
      <c r="K194" s="25"/>
      <c r="L194" s="7"/>
      <c r="M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105">
        <v>170</v>
      </c>
      <c r="B195" s="16">
        <v>34242190</v>
      </c>
      <c r="C195" s="106">
        <v>85.3</v>
      </c>
      <c r="D195" s="8">
        <v>21.841000000000001</v>
      </c>
      <c r="E195" s="8">
        <v>22.358000000000001</v>
      </c>
      <c r="F195" s="8">
        <f t="shared" si="11"/>
        <v>0.51699999999999946</v>
      </c>
      <c r="G195" s="107">
        <f t="shared" si="14"/>
        <v>0.44451659999999954</v>
      </c>
      <c r="H195" s="34">
        <f t="shared" si="13"/>
        <v>0.15402217749278416</v>
      </c>
      <c r="I195" s="107">
        <f t="shared" si="12"/>
        <v>0.59853877749278372</v>
      </c>
      <c r="K195" s="25"/>
      <c r="L195" s="7"/>
      <c r="M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106">
        <v>84.3</v>
      </c>
      <c r="D196" s="8">
        <v>7.93</v>
      </c>
      <c r="E196" s="8">
        <v>7.93</v>
      </c>
      <c r="F196" s="8">
        <f t="shared" si="11"/>
        <v>0</v>
      </c>
      <c r="G196" s="107">
        <f t="shared" si="14"/>
        <v>0</v>
      </c>
      <c r="H196" s="34">
        <f t="shared" si="13"/>
        <v>0.15221652476719466</v>
      </c>
      <c r="I196" s="107">
        <f t="shared" si="12"/>
        <v>0.15221652476719466</v>
      </c>
      <c r="K196" s="25"/>
      <c r="L196" s="7"/>
      <c r="M196" s="7"/>
      <c r="N196" s="7"/>
      <c r="O196" s="5"/>
      <c r="P196" s="5"/>
      <c r="Q196" s="5"/>
      <c r="R196" s="5"/>
      <c r="S196" s="5"/>
      <c r="T196" s="5"/>
      <c r="U196" s="5"/>
      <c r="V196" s="5"/>
      <c r="W196" s="5"/>
      <c r="X196" s="21"/>
      <c r="Y196" s="21"/>
    </row>
    <row r="197" spans="1:25" s="1" customFormat="1" x14ac:dyDescent="0.25">
      <c r="A197" s="105">
        <v>172</v>
      </c>
      <c r="B197" s="16">
        <v>34242195</v>
      </c>
      <c r="C197" s="106">
        <v>56.4</v>
      </c>
      <c r="D197" s="8">
        <v>9.1059999999999999</v>
      </c>
      <c r="E197" s="8">
        <v>9.1059999999999999</v>
      </c>
      <c r="F197" s="8">
        <f t="shared" si="11"/>
        <v>0</v>
      </c>
      <c r="G197" s="107">
        <f>F197*0.8598</f>
        <v>0</v>
      </c>
      <c r="H197" s="34">
        <f t="shared" si="13"/>
        <v>0.10183881372324767</v>
      </c>
      <c r="I197" s="107">
        <f t="shared" si="12"/>
        <v>0.10183881372324767</v>
      </c>
      <c r="K197" s="25"/>
      <c r="L197" s="7"/>
      <c r="M197" s="7"/>
      <c r="N197" s="7"/>
      <c r="O197" s="5"/>
      <c r="P197" s="5"/>
      <c r="Q197" s="5"/>
      <c r="R197" s="5"/>
      <c r="S197" s="5"/>
      <c r="T197" s="5"/>
      <c r="U197" s="5"/>
      <c r="V197" s="5"/>
      <c r="W197" s="5"/>
      <c r="X197" s="21"/>
      <c r="Y197" s="21"/>
    </row>
    <row r="198" spans="1:25" s="1" customFormat="1" x14ac:dyDescent="0.25">
      <c r="A198" s="105">
        <v>173</v>
      </c>
      <c r="B198" s="16">
        <v>34242186</v>
      </c>
      <c r="C198" s="106">
        <v>56.9</v>
      </c>
      <c r="D198" s="8">
        <v>8.07</v>
      </c>
      <c r="E198" s="8">
        <v>8.109</v>
      </c>
      <c r="F198" s="8">
        <f t="shared" si="11"/>
        <v>3.8999999999999702E-2</v>
      </c>
      <c r="G198" s="107">
        <f t="shared" ref="G198:G219" si="15">F198*0.8598</f>
        <v>3.3532199999999741E-2</v>
      </c>
      <c r="H198" s="34">
        <f t="shared" si="13"/>
        <v>0.10274164008604242</v>
      </c>
      <c r="I198" s="107">
        <f t="shared" si="12"/>
        <v>0.13627384008604215</v>
      </c>
      <c r="K198" s="25"/>
      <c r="L198" s="7"/>
      <c r="M198" s="7"/>
      <c r="N198" s="7"/>
      <c r="O198" s="5"/>
      <c r="P198" s="5"/>
      <c r="Q198" s="5"/>
      <c r="R198" s="5"/>
      <c r="S198" s="5"/>
      <c r="T198" s="5"/>
      <c r="U198" s="5"/>
      <c r="V198" s="5"/>
      <c r="W198" s="5"/>
      <c r="X198" s="21"/>
      <c r="Y198" s="21"/>
    </row>
    <row r="199" spans="1:25" s="1" customFormat="1" x14ac:dyDescent="0.25">
      <c r="A199" s="105">
        <v>174</v>
      </c>
      <c r="B199" s="16">
        <v>34242183</v>
      </c>
      <c r="C199" s="106">
        <v>85.9</v>
      </c>
      <c r="D199" s="8">
        <v>18.538</v>
      </c>
      <c r="E199" s="8">
        <v>19.094000000000001</v>
      </c>
      <c r="F199" s="8">
        <f t="shared" si="11"/>
        <v>0.55600000000000094</v>
      </c>
      <c r="G199" s="107">
        <f t="shared" si="15"/>
        <v>0.47804880000000083</v>
      </c>
      <c r="H199" s="34">
        <f t="shared" si="13"/>
        <v>0.15510556912813786</v>
      </c>
      <c r="I199" s="107">
        <f t="shared" si="12"/>
        <v>0.63315436912813872</v>
      </c>
      <c r="K199" s="25"/>
      <c r="L199" s="7"/>
      <c r="M199" s="7"/>
      <c r="N199" s="7"/>
      <c r="O199" s="5"/>
      <c r="P199" s="5"/>
      <c r="Q199" s="5"/>
      <c r="R199" s="5"/>
      <c r="S199" s="5"/>
      <c r="T199" s="5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106">
        <v>84.5</v>
      </c>
      <c r="D200" s="8">
        <v>20.844999999999999</v>
      </c>
      <c r="E200" s="8">
        <v>21.344999999999999</v>
      </c>
      <c r="F200" s="8">
        <f t="shared" si="11"/>
        <v>0.5</v>
      </c>
      <c r="G200" s="107">
        <f t="shared" si="15"/>
        <v>0.4299</v>
      </c>
      <c r="H200" s="34">
        <f t="shared" si="13"/>
        <v>0.15257765531231254</v>
      </c>
      <c r="I200" s="107">
        <f t="shared" si="12"/>
        <v>0.58247765531231255</v>
      </c>
      <c r="K200" s="25"/>
      <c r="L200" s="7"/>
      <c r="M200" s="7"/>
      <c r="N200" s="7"/>
      <c r="O200" s="5"/>
      <c r="P200" s="5"/>
      <c r="Q200" s="5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105">
        <v>176</v>
      </c>
      <c r="B201" s="16">
        <v>34242199</v>
      </c>
      <c r="C201" s="106">
        <v>56.5</v>
      </c>
      <c r="D201" s="8">
        <v>12.212</v>
      </c>
      <c r="E201" s="8">
        <v>12.342000000000001</v>
      </c>
      <c r="F201" s="8">
        <f t="shared" si="11"/>
        <v>0.13000000000000078</v>
      </c>
      <c r="G201" s="107">
        <f t="shared" si="15"/>
        <v>0.11177400000000068</v>
      </c>
      <c r="H201" s="34">
        <f t="shared" si="13"/>
        <v>0.10201937899580663</v>
      </c>
      <c r="I201" s="107">
        <f t="shared" si="12"/>
        <v>0.2137933789958073</v>
      </c>
      <c r="K201" s="25"/>
      <c r="L201" s="7"/>
      <c r="M201" s="7"/>
      <c r="N201" s="7"/>
      <c r="O201" s="5"/>
      <c r="P201" s="5"/>
      <c r="Q201" s="5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105">
        <v>177</v>
      </c>
      <c r="B202" s="16">
        <v>34242192</v>
      </c>
      <c r="C202" s="106">
        <v>57</v>
      </c>
      <c r="D202" s="8">
        <v>17.635000000000002</v>
      </c>
      <c r="E202" s="8">
        <v>17.635000000000002</v>
      </c>
      <c r="F202" s="8">
        <f t="shared" si="11"/>
        <v>0</v>
      </c>
      <c r="G202" s="34">
        <f t="shared" si="15"/>
        <v>0</v>
      </c>
      <c r="H202" s="34">
        <f t="shared" si="13"/>
        <v>0.10292220535860137</v>
      </c>
      <c r="I202" s="34">
        <f>G202+H202</f>
        <v>0.10292220535860137</v>
      </c>
      <c r="K202" s="25"/>
      <c r="L202" s="7"/>
      <c r="M202" s="7"/>
      <c r="N202" s="7"/>
      <c r="O202" s="5"/>
      <c r="P202" s="5"/>
      <c r="Q202" s="5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105">
        <v>178</v>
      </c>
      <c r="B203" s="16">
        <v>34242198</v>
      </c>
      <c r="C203" s="106">
        <v>85.8</v>
      </c>
      <c r="D203" s="8">
        <v>14.79</v>
      </c>
      <c r="E203" s="8">
        <v>15.016999999999999</v>
      </c>
      <c r="F203" s="8">
        <f>E203-D203</f>
        <v>0.22700000000000031</v>
      </c>
      <c r="G203" s="107">
        <f t="shared" si="15"/>
        <v>0.19517460000000028</v>
      </c>
      <c r="H203" s="34">
        <f t="shared" si="13"/>
        <v>0.15492500385557892</v>
      </c>
      <c r="I203" s="107">
        <f t="shared" si="12"/>
        <v>0.3500996038555792</v>
      </c>
      <c r="K203" s="25"/>
      <c r="L203" s="7"/>
      <c r="M203" s="7"/>
      <c r="N203" s="7"/>
      <c r="O203" s="5"/>
      <c r="P203" s="5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106">
        <v>84.7</v>
      </c>
      <c r="D204" s="8">
        <v>28.376999999999999</v>
      </c>
      <c r="E204" s="8">
        <v>29.097999999999999</v>
      </c>
      <c r="F204" s="8">
        <f t="shared" si="11"/>
        <v>0.72100000000000009</v>
      </c>
      <c r="G204" s="107">
        <f t="shared" si="15"/>
        <v>0.61991580000000013</v>
      </c>
      <c r="H204" s="34">
        <f t="shared" si="13"/>
        <v>0.15293878585743045</v>
      </c>
      <c r="I204" s="107">
        <f t="shared" si="12"/>
        <v>0.77285458585743061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106">
        <v>55.8</v>
      </c>
      <c r="D205" s="8">
        <v>11.564</v>
      </c>
      <c r="E205" s="8">
        <v>11.564</v>
      </c>
      <c r="F205" s="8">
        <f t="shared" si="11"/>
        <v>0</v>
      </c>
      <c r="G205" s="107">
        <f t="shared" si="15"/>
        <v>0</v>
      </c>
      <c r="H205" s="34">
        <f t="shared" si="13"/>
        <v>0.10075542208789398</v>
      </c>
      <c r="I205" s="140">
        <f t="shared" si="12"/>
        <v>0.10075542208789398</v>
      </c>
      <c r="K205" s="7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105">
        <v>181</v>
      </c>
      <c r="B206" s="16">
        <v>34242193</v>
      </c>
      <c r="C206" s="106">
        <v>57</v>
      </c>
      <c r="D206" s="8">
        <v>2.9670000000000001</v>
      </c>
      <c r="E206" s="8">
        <v>3.0640000000000001</v>
      </c>
      <c r="F206" s="8">
        <f t="shared" si="11"/>
        <v>9.6999999999999975E-2</v>
      </c>
      <c r="G206" s="107">
        <f t="shared" si="15"/>
        <v>8.3400599999999978E-2</v>
      </c>
      <c r="H206" s="42">
        <f t="shared" si="13"/>
        <v>0.10292220535860137</v>
      </c>
      <c r="I206" s="107">
        <f t="shared" si="12"/>
        <v>0.18632280535860135</v>
      </c>
      <c r="K206" s="25"/>
      <c r="L206" s="7"/>
      <c r="M206" s="7"/>
      <c r="N206" s="7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121">
        <v>182</v>
      </c>
      <c r="B207" s="20">
        <v>34242194</v>
      </c>
      <c r="C207" s="115">
        <v>85.8</v>
      </c>
      <c r="D207" s="12">
        <v>16.12</v>
      </c>
      <c r="E207" s="12">
        <v>16.594999999999999</v>
      </c>
      <c r="F207" s="12">
        <f t="shared" si="11"/>
        <v>0.47499999999999787</v>
      </c>
      <c r="G207" s="116">
        <f t="shared" si="15"/>
        <v>0.40840499999999819</v>
      </c>
      <c r="H207" s="46">
        <f t="shared" si="13"/>
        <v>0.15492500385557892</v>
      </c>
      <c r="I207" s="116">
        <f t="shared" si="12"/>
        <v>0.56333000385557708</v>
      </c>
      <c r="K207" s="81"/>
      <c r="L207" s="14"/>
      <c r="M207" s="7"/>
      <c r="N207" s="7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118">
        <v>117.2</v>
      </c>
      <c r="D208" s="9">
        <v>34.473999999999997</v>
      </c>
      <c r="E208" s="9">
        <v>35.338000000000001</v>
      </c>
      <c r="F208" s="9">
        <f t="shared" si="11"/>
        <v>0.86400000000000432</v>
      </c>
      <c r="G208" s="119">
        <f t="shared" si="15"/>
        <v>0.74286720000000372</v>
      </c>
      <c r="H208" s="42">
        <f t="shared" ref="H208:H270" si="16">C208/4660.2*$H$19</f>
        <v>0.20386743585253864</v>
      </c>
      <c r="I208" s="119">
        <f t="shared" si="12"/>
        <v>0.94673463585254236</v>
      </c>
      <c r="K208" s="25"/>
      <c r="L208" s="25"/>
      <c r="M208" s="25"/>
      <c r="N208" s="7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105">
        <v>184</v>
      </c>
      <c r="B209" s="16">
        <v>34242341</v>
      </c>
      <c r="C209" s="106">
        <v>58.1</v>
      </c>
      <c r="D209" s="8">
        <v>11.904</v>
      </c>
      <c r="E209" s="8">
        <v>12.215</v>
      </c>
      <c r="F209" s="8">
        <f t="shared" si="11"/>
        <v>0.31099999999999994</v>
      </c>
      <c r="G209" s="107">
        <f t="shared" si="15"/>
        <v>0.26739779999999996</v>
      </c>
      <c r="H209" s="42">
        <f t="shared" si="16"/>
        <v>0.101063976305738</v>
      </c>
      <c r="I209" s="107">
        <f t="shared" si="12"/>
        <v>0.36846177630573795</v>
      </c>
      <c r="K209" s="25"/>
      <c r="L209" s="7"/>
      <c r="M209" s="7"/>
      <c r="N209" s="7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105">
        <v>185</v>
      </c>
      <c r="B210" s="16">
        <v>34242160</v>
      </c>
      <c r="C210" s="106">
        <v>58.4</v>
      </c>
      <c r="D210" s="8">
        <v>11.265000000000001</v>
      </c>
      <c r="E210" s="8">
        <v>11.265000000000001</v>
      </c>
      <c r="F210" s="8">
        <f t="shared" si="11"/>
        <v>0</v>
      </c>
      <c r="G210" s="107">
        <f t="shared" si="15"/>
        <v>0</v>
      </c>
      <c r="H210" s="42">
        <f t="shared" si="16"/>
        <v>0.10158582127805679</v>
      </c>
      <c r="I210" s="107">
        <f t="shared" si="12"/>
        <v>0.10158582127805679</v>
      </c>
      <c r="K210" s="25"/>
      <c r="L210" s="7"/>
      <c r="M210" s="7"/>
      <c r="N210" s="7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105">
        <v>186</v>
      </c>
      <c r="B211" s="16">
        <v>43441091</v>
      </c>
      <c r="C211" s="106">
        <v>46.7</v>
      </c>
      <c r="D211" s="8">
        <v>15.67</v>
      </c>
      <c r="E211" s="8">
        <v>16.105</v>
      </c>
      <c r="F211" s="8">
        <f t="shared" si="11"/>
        <v>0.4350000000000005</v>
      </c>
      <c r="G211" s="107">
        <f t="shared" si="15"/>
        <v>0.37401300000000043</v>
      </c>
      <c r="H211" s="42">
        <f t="shared" si="16"/>
        <v>8.1233867357624195E-2</v>
      </c>
      <c r="I211" s="107">
        <f t="shared" si="12"/>
        <v>0.45524686735762465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88">
        <v>77.400000000000006</v>
      </c>
      <c r="D212" s="8">
        <v>26.077999999999999</v>
      </c>
      <c r="E212" s="8">
        <v>26.623999999999999</v>
      </c>
      <c r="F212" s="8">
        <f t="shared" si="11"/>
        <v>0.54599999999999937</v>
      </c>
      <c r="G212" s="107">
        <f t="shared" si="15"/>
        <v>0.46945079999999945</v>
      </c>
      <c r="H212" s="42">
        <f t="shared" si="16"/>
        <v>0.13463600285824651</v>
      </c>
      <c r="I212" s="107">
        <f t="shared" si="12"/>
        <v>0.60408680285824601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105">
        <v>188</v>
      </c>
      <c r="B213" s="16">
        <v>34242334</v>
      </c>
      <c r="C213" s="106">
        <v>117.2</v>
      </c>
      <c r="D213" s="8">
        <v>8.2680000000000007</v>
      </c>
      <c r="E213" s="8">
        <v>8.2680000000000007</v>
      </c>
      <c r="F213" s="8">
        <f t="shared" si="11"/>
        <v>0</v>
      </c>
      <c r="G213" s="107">
        <f t="shared" si="15"/>
        <v>0</v>
      </c>
      <c r="H213" s="42">
        <f t="shared" si="16"/>
        <v>0.20386743585253864</v>
      </c>
      <c r="I213" s="107">
        <f t="shared" si="12"/>
        <v>0.20386743585253864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105">
        <v>189</v>
      </c>
      <c r="B214" s="16">
        <v>34242338</v>
      </c>
      <c r="C214" s="106">
        <v>58.7</v>
      </c>
      <c r="D214" s="8">
        <v>16.164999999999999</v>
      </c>
      <c r="E214" s="8">
        <v>16.536000000000001</v>
      </c>
      <c r="F214" s="8">
        <f t="shared" si="11"/>
        <v>0.37100000000000222</v>
      </c>
      <c r="G214" s="107">
        <f t="shared" si="15"/>
        <v>0.31898580000000193</v>
      </c>
      <c r="H214" s="42">
        <f t="shared" si="16"/>
        <v>0.10210766625037558</v>
      </c>
      <c r="I214" s="107">
        <f t="shared" si="12"/>
        <v>0.42109346625037752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105">
        <v>190</v>
      </c>
      <c r="B215" s="16">
        <v>34242340</v>
      </c>
      <c r="C215" s="106">
        <v>58.2</v>
      </c>
      <c r="D215" s="8">
        <v>14.352</v>
      </c>
      <c r="E215" s="8">
        <v>14.941000000000001</v>
      </c>
      <c r="F215" s="8">
        <f t="shared" si="11"/>
        <v>0.58900000000000041</v>
      </c>
      <c r="G215" s="107">
        <f t="shared" si="15"/>
        <v>0.50642220000000038</v>
      </c>
      <c r="H215" s="42">
        <f t="shared" si="16"/>
        <v>0.10123792462984427</v>
      </c>
      <c r="I215" s="107">
        <f t="shared" si="12"/>
        <v>0.60766012462984464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88">
        <v>46.6</v>
      </c>
      <c r="D216" s="8">
        <v>3.798</v>
      </c>
      <c r="E216" s="8">
        <v>3.798</v>
      </c>
      <c r="F216" s="8">
        <f t="shared" si="11"/>
        <v>0</v>
      </c>
      <c r="G216" s="34">
        <f t="shared" si="15"/>
        <v>0</v>
      </c>
      <c r="H216" s="34">
        <f t="shared" si="16"/>
        <v>8.1059919033517919E-2</v>
      </c>
      <c r="I216" s="34">
        <f t="shared" si="12"/>
        <v>8.1059919033517919E-2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4">
        <v>192</v>
      </c>
      <c r="B217" s="16">
        <v>34242337</v>
      </c>
      <c r="C217" s="88">
        <v>77.3</v>
      </c>
      <c r="D217" s="8">
        <v>14.776</v>
      </c>
      <c r="E217" s="8">
        <v>14.85</v>
      </c>
      <c r="F217" s="8">
        <f t="shared" si="11"/>
        <v>7.3999999999999844E-2</v>
      </c>
      <c r="G217" s="34">
        <f t="shared" si="15"/>
        <v>6.3625199999999868E-2</v>
      </c>
      <c r="H217" s="34">
        <f t="shared" si="16"/>
        <v>0.13446205453414026</v>
      </c>
      <c r="I217" s="34">
        <f t="shared" si="12"/>
        <v>0.19808725453414011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4">
        <v>193</v>
      </c>
      <c r="B218" s="16">
        <v>34242324</v>
      </c>
      <c r="C218" s="88">
        <v>116.7</v>
      </c>
      <c r="D218" s="8">
        <v>8.5459999999999994</v>
      </c>
      <c r="E218" s="8">
        <v>8.7249999999999996</v>
      </c>
      <c r="F218" s="8">
        <f t="shared" ref="F218:F273" si="17">E218-D218</f>
        <v>0.17900000000000027</v>
      </c>
      <c r="G218" s="34">
        <f t="shared" si="15"/>
        <v>0.15390420000000024</v>
      </c>
      <c r="H218" s="34">
        <f t="shared" si="16"/>
        <v>0.20299769423200731</v>
      </c>
      <c r="I218" s="34">
        <f t="shared" si="12"/>
        <v>0.35690189423200758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4">
        <v>194</v>
      </c>
      <c r="B219" s="16">
        <v>34242331</v>
      </c>
      <c r="C219" s="88">
        <v>58</v>
      </c>
      <c r="D219" s="8">
        <v>3.46</v>
      </c>
      <c r="E219" s="8">
        <v>3.5270000000000001</v>
      </c>
      <c r="F219" s="8">
        <f t="shared" si="17"/>
        <v>6.7000000000000171E-2</v>
      </c>
      <c r="G219" s="34">
        <f t="shared" si="15"/>
        <v>5.7606600000000147E-2</v>
      </c>
      <c r="H219" s="34">
        <f t="shared" si="16"/>
        <v>0.10089002798163176</v>
      </c>
      <c r="I219" s="34">
        <f t="shared" ref="I219:I272" si="18">G219+H219</f>
        <v>0.15849662798163189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88">
        <v>58.1</v>
      </c>
      <c r="D220" s="8">
        <v>8.2520000000000007</v>
      </c>
      <c r="E220" s="8">
        <v>8.327</v>
      </c>
      <c r="F220" s="8">
        <f t="shared" si="17"/>
        <v>7.4999999999999289E-2</v>
      </c>
      <c r="G220" s="34">
        <f>F220*0.8598</f>
        <v>6.448499999999939E-2</v>
      </c>
      <c r="H220" s="34">
        <f t="shared" si="16"/>
        <v>0.101063976305738</v>
      </c>
      <c r="I220" s="34">
        <f t="shared" si="18"/>
        <v>0.16554897630573739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4">
        <v>196</v>
      </c>
      <c r="B221" s="16">
        <v>34242332</v>
      </c>
      <c r="C221" s="88">
        <v>46.7</v>
      </c>
      <c r="D221" s="8">
        <v>9.1920000000000002</v>
      </c>
      <c r="E221" s="8">
        <v>9.4529999999999994</v>
      </c>
      <c r="F221" s="8">
        <f t="shared" si="17"/>
        <v>0.26099999999999923</v>
      </c>
      <c r="G221" s="34">
        <f t="shared" ref="G221:G244" si="19">F221*0.8598</f>
        <v>0.22440779999999935</v>
      </c>
      <c r="H221" s="34">
        <f t="shared" si="16"/>
        <v>8.1233867357624195E-2</v>
      </c>
      <c r="I221" s="34">
        <f t="shared" si="18"/>
        <v>0.30564166735762355</v>
      </c>
      <c r="J221" s="80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4">
        <v>197</v>
      </c>
      <c r="B222" s="16">
        <v>34242328</v>
      </c>
      <c r="C222" s="88">
        <v>77.5</v>
      </c>
      <c r="D222" s="8">
        <v>20.513000000000002</v>
      </c>
      <c r="E222" s="8">
        <v>21.062999999999999</v>
      </c>
      <c r="F222" s="8">
        <f t="shared" si="17"/>
        <v>0.54999999999999716</v>
      </c>
      <c r="G222" s="34">
        <f t="shared" si="19"/>
        <v>0.47288999999999753</v>
      </c>
      <c r="H222" s="34">
        <f t="shared" si="16"/>
        <v>0.13480995118235276</v>
      </c>
      <c r="I222" s="34">
        <f t="shared" si="18"/>
        <v>0.60769995118235032</v>
      </c>
      <c r="J222" s="80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4">
        <v>198</v>
      </c>
      <c r="B223" s="16">
        <v>34242333</v>
      </c>
      <c r="C223" s="88">
        <v>116.5</v>
      </c>
      <c r="D223" s="8">
        <v>17.289000000000001</v>
      </c>
      <c r="E223" s="8">
        <v>17.405999999999999</v>
      </c>
      <c r="F223" s="8">
        <f t="shared" si="17"/>
        <v>0.11699999999999733</v>
      </c>
      <c r="G223" s="34">
        <f t="shared" si="19"/>
        <v>0.1005965999999977</v>
      </c>
      <c r="H223" s="34">
        <f t="shared" si="16"/>
        <v>0.20264979758379481</v>
      </c>
      <c r="I223" s="34">
        <f t="shared" si="18"/>
        <v>0.30324639758379252</v>
      </c>
      <c r="J223" s="80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88">
        <v>58.8</v>
      </c>
      <c r="D224" s="8">
        <v>18.794</v>
      </c>
      <c r="E224" s="8">
        <v>19.219000000000001</v>
      </c>
      <c r="F224" s="8">
        <f t="shared" si="17"/>
        <v>0.42500000000000071</v>
      </c>
      <c r="G224" s="34">
        <f t="shared" si="19"/>
        <v>0.3654150000000006</v>
      </c>
      <c r="H224" s="34">
        <f t="shared" si="16"/>
        <v>0.10228161457448183</v>
      </c>
      <c r="I224" s="34">
        <f t="shared" si="18"/>
        <v>0.46769661457448242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88">
        <v>58.6</v>
      </c>
      <c r="D225" s="8">
        <v>3.226</v>
      </c>
      <c r="E225" s="8">
        <v>3.226</v>
      </c>
      <c r="F225" s="8">
        <f t="shared" si="17"/>
        <v>0</v>
      </c>
      <c r="G225" s="34">
        <f t="shared" si="19"/>
        <v>0</v>
      </c>
      <c r="H225" s="34">
        <f t="shared" si="16"/>
        <v>0.10193371792626932</v>
      </c>
      <c r="I225" s="34">
        <f t="shared" si="18"/>
        <v>0.10193371792626932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4">
        <v>201</v>
      </c>
      <c r="B226" s="16">
        <v>34242326</v>
      </c>
      <c r="C226" s="88">
        <v>46.4</v>
      </c>
      <c r="D226" s="8">
        <v>15.701000000000001</v>
      </c>
      <c r="E226" s="8">
        <v>16.024000000000001</v>
      </c>
      <c r="F226" s="8">
        <f t="shared" si="17"/>
        <v>0.3230000000000004</v>
      </c>
      <c r="G226" s="34">
        <f t="shared" si="19"/>
        <v>0.27771540000000033</v>
      </c>
      <c r="H226" s="34">
        <f t="shared" si="16"/>
        <v>8.0712022385305393E-2</v>
      </c>
      <c r="I226" s="34">
        <f t="shared" si="18"/>
        <v>0.35842742238530573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4">
        <v>202</v>
      </c>
      <c r="B227" s="16">
        <v>34242327</v>
      </c>
      <c r="C227" s="88">
        <v>77.5</v>
      </c>
      <c r="D227" s="8">
        <v>19.477</v>
      </c>
      <c r="E227" s="8">
        <v>19.776</v>
      </c>
      <c r="F227" s="8">
        <f t="shared" si="17"/>
        <v>0.29899999999999949</v>
      </c>
      <c r="G227" s="34">
        <f t="shared" si="19"/>
        <v>0.25708019999999954</v>
      </c>
      <c r="H227" s="34">
        <f t="shared" si="16"/>
        <v>0.13480995118235276</v>
      </c>
      <c r="I227" s="34">
        <f t="shared" si="18"/>
        <v>0.39189015118235226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88">
        <v>117.4</v>
      </c>
      <c r="D228" s="8">
        <v>26.347000000000001</v>
      </c>
      <c r="E228" s="8">
        <v>27.015000000000001</v>
      </c>
      <c r="F228" s="8">
        <f t="shared" si="17"/>
        <v>0.66799999999999926</v>
      </c>
      <c r="G228" s="34">
        <f t="shared" si="19"/>
        <v>0.57434639999999937</v>
      </c>
      <c r="H228" s="34">
        <f t="shared" si="16"/>
        <v>0.20421533250075116</v>
      </c>
      <c r="I228" s="34">
        <f t="shared" si="18"/>
        <v>0.77856173250075056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4">
        <v>204</v>
      </c>
      <c r="B229" s="16">
        <v>43441406</v>
      </c>
      <c r="C229" s="88">
        <v>57.9</v>
      </c>
      <c r="D229" s="8">
        <v>3.9489999999999998</v>
      </c>
      <c r="E229" s="8">
        <v>3.9489999999999998</v>
      </c>
      <c r="F229" s="8">
        <f t="shared" si="17"/>
        <v>0</v>
      </c>
      <c r="G229" s="34">
        <f t="shared" si="19"/>
        <v>0</v>
      </c>
      <c r="H229" s="34">
        <f t="shared" si="16"/>
        <v>0.10071607965752548</v>
      </c>
      <c r="I229" s="34">
        <f t="shared" si="18"/>
        <v>0.10071607965752548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4">
        <v>205</v>
      </c>
      <c r="B230" s="16">
        <v>43441089</v>
      </c>
      <c r="C230" s="88">
        <v>58.3</v>
      </c>
      <c r="D230" s="8">
        <v>13.683</v>
      </c>
      <c r="E230" s="8">
        <v>13.837</v>
      </c>
      <c r="F230" s="8">
        <f t="shared" si="17"/>
        <v>0.15399999999999991</v>
      </c>
      <c r="G230" s="34">
        <f t="shared" si="19"/>
        <v>0.13240919999999992</v>
      </c>
      <c r="H230" s="34">
        <f t="shared" si="16"/>
        <v>0.10141187295395053</v>
      </c>
      <c r="I230" s="34">
        <f t="shared" si="18"/>
        <v>0.23382107295395044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4">
        <v>206</v>
      </c>
      <c r="B231" s="16">
        <v>20242434</v>
      </c>
      <c r="C231" s="88">
        <v>46.3</v>
      </c>
      <c r="D231" s="8">
        <v>3</v>
      </c>
      <c r="E231" s="8">
        <v>3</v>
      </c>
      <c r="F231" s="8">
        <f t="shared" si="17"/>
        <v>0</v>
      </c>
      <c r="G231" s="34">
        <f t="shared" si="19"/>
        <v>0</v>
      </c>
      <c r="H231" s="34">
        <f t="shared" si="16"/>
        <v>8.053807406119913E-2</v>
      </c>
      <c r="I231" s="34">
        <f t="shared" si="18"/>
        <v>8.053807406119913E-2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88">
        <v>77.900000000000006</v>
      </c>
      <c r="D232" s="8">
        <v>8.0459999999999994</v>
      </c>
      <c r="E232" s="8">
        <v>8.0779999999999994</v>
      </c>
      <c r="F232" s="8">
        <f t="shared" si="17"/>
        <v>3.2000000000000028E-2</v>
      </c>
      <c r="G232" s="34">
        <f t="shared" si="19"/>
        <v>2.7513600000000023E-2</v>
      </c>
      <c r="H232" s="34">
        <f t="shared" si="16"/>
        <v>0.13550574447877783</v>
      </c>
      <c r="I232" s="34">
        <f t="shared" si="18"/>
        <v>0.16301934447877786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4">
        <v>208</v>
      </c>
      <c r="B233" s="16">
        <v>43441412</v>
      </c>
      <c r="C233" s="88">
        <v>117.9</v>
      </c>
      <c r="D233" s="8">
        <v>20.013999999999999</v>
      </c>
      <c r="E233" s="8">
        <v>20.350000000000001</v>
      </c>
      <c r="F233" s="8">
        <f t="shared" si="17"/>
        <v>0.33600000000000207</v>
      </c>
      <c r="G233" s="34">
        <f t="shared" si="19"/>
        <v>0.28889280000000178</v>
      </c>
      <c r="H233" s="34">
        <f t="shared" si="16"/>
        <v>0.20508507412128246</v>
      </c>
      <c r="I233" s="34">
        <f t="shared" si="18"/>
        <v>0.49397787412128424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4">
        <v>209</v>
      </c>
      <c r="B234" s="16">
        <v>43441411</v>
      </c>
      <c r="C234" s="88">
        <v>58.2</v>
      </c>
      <c r="D234" s="8">
        <v>12.055</v>
      </c>
      <c r="E234" s="8">
        <v>12.336</v>
      </c>
      <c r="F234" s="8">
        <f t="shared" si="17"/>
        <v>0.28100000000000058</v>
      </c>
      <c r="G234" s="34">
        <f t="shared" si="19"/>
        <v>0.24160380000000051</v>
      </c>
      <c r="H234" s="34">
        <f t="shared" si="16"/>
        <v>0.10123792462984427</v>
      </c>
      <c r="I234" s="34">
        <f t="shared" si="18"/>
        <v>0.34284172462984475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4">
        <v>210</v>
      </c>
      <c r="B235" s="16">
        <v>43441408</v>
      </c>
      <c r="C235" s="88">
        <v>58.6</v>
      </c>
      <c r="D235" s="8">
        <v>4.0149999999999997</v>
      </c>
      <c r="E235" s="8">
        <v>4.016</v>
      </c>
      <c r="F235" s="8">
        <f t="shared" si="17"/>
        <v>1.000000000000334E-3</v>
      </c>
      <c r="G235" s="34">
        <f t="shared" si="19"/>
        <v>8.5980000000028718E-4</v>
      </c>
      <c r="H235" s="34">
        <f t="shared" si="16"/>
        <v>0.10193371792626932</v>
      </c>
      <c r="I235" s="34">
        <f t="shared" si="18"/>
        <v>0.1027935179262696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88">
        <v>46.7</v>
      </c>
      <c r="D236" s="8">
        <v>15.491</v>
      </c>
      <c r="E236" s="8">
        <v>15.821999999999999</v>
      </c>
      <c r="F236" s="8">
        <f t="shared" si="17"/>
        <v>0.33099999999999952</v>
      </c>
      <c r="G236" s="34">
        <f t="shared" si="19"/>
        <v>0.28459379999999956</v>
      </c>
      <c r="H236" s="34">
        <f t="shared" si="16"/>
        <v>8.1233867357624195E-2</v>
      </c>
      <c r="I236" s="34">
        <f t="shared" si="18"/>
        <v>0.36582766735762373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4">
        <v>212</v>
      </c>
      <c r="B237" s="16">
        <v>43441410</v>
      </c>
      <c r="C237" s="88">
        <v>78.599999999999994</v>
      </c>
      <c r="D237" s="8">
        <v>18.050999999999998</v>
      </c>
      <c r="E237" s="8">
        <v>18.506</v>
      </c>
      <c r="F237" s="8">
        <f t="shared" si="17"/>
        <v>0.45500000000000185</v>
      </c>
      <c r="G237" s="34">
        <f t="shared" si="19"/>
        <v>0.39120900000000158</v>
      </c>
      <c r="H237" s="34">
        <f t="shared" si="16"/>
        <v>0.13672338274752163</v>
      </c>
      <c r="I237" s="34">
        <f t="shared" si="18"/>
        <v>0.52793238274752319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4">
        <v>213</v>
      </c>
      <c r="B238" s="16">
        <v>43441403</v>
      </c>
      <c r="C238" s="88">
        <v>117.8</v>
      </c>
      <c r="D238" s="8">
        <v>24.766999999999999</v>
      </c>
      <c r="E238" s="8">
        <v>25.401</v>
      </c>
      <c r="F238" s="8">
        <f t="shared" si="17"/>
        <v>0.63400000000000034</v>
      </c>
      <c r="G238" s="34">
        <f t="shared" si="19"/>
        <v>0.5451132000000003</v>
      </c>
      <c r="H238" s="34">
        <f t="shared" si="16"/>
        <v>0.20491112579717621</v>
      </c>
      <c r="I238" s="34">
        <f t="shared" si="18"/>
        <v>0.75002432579717648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4">
        <v>214</v>
      </c>
      <c r="B239" s="16">
        <v>43441398</v>
      </c>
      <c r="C239" s="88">
        <v>57.8</v>
      </c>
      <c r="D239" s="8">
        <v>3.198</v>
      </c>
      <c r="E239" s="8">
        <v>3.2029999999999998</v>
      </c>
      <c r="F239" s="8">
        <f t="shared" si="17"/>
        <v>4.9999999999998934E-3</v>
      </c>
      <c r="G239" s="34">
        <f t="shared" si="19"/>
        <v>4.2989999999999088E-3</v>
      </c>
      <c r="H239" s="34">
        <f t="shared" si="16"/>
        <v>0.10054213133341922</v>
      </c>
      <c r="I239" s="34">
        <f t="shared" si="18"/>
        <v>0.10484113133341913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88">
        <v>58.8</v>
      </c>
      <c r="D240" s="8">
        <v>14.045999999999999</v>
      </c>
      <c r="E240" s="8">
        <v>14.334</v>
      </c>
      <c r="F240" s="8">
        <f t="shared" si="17"/>
        <v>0.28800000000000026</v>
      </c>
      <c r="G240" s="34">
        <f t="shared" si="19"/>
        <v>0.24762240000000021</v>
      </c>
      <c r="H240" s="34">
        <f t="shared" si="16"/>
        <v>0.10228161457448183</v>
      </c>
      <c r="I240" s="34">
        <f t="shared" si="18"/>
        <v>0.34990401457448206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4">
        <v>216</v>
      </c>
      <c r="B241" s="16">
        <v>43441401</v>
      </c>
      <c r="C241" s="88">
        <v>46.6</v>
      </c>
      <c r="D241" s="8">
        <v>14.4</v>
      </c>
      <c r="E241" s="8">
        <v>14.943</v>
      </c>
      <c r="F241" s="8">
        <f t="shared" si="17"/>
        <v>0.54299999999999926</v>
      </c>
      <c r="G241" s="34">
        <f t="shared" si="19"/>
        <v>0.46687139999999938</v>
      </c>
      <c r="H241" s="34">
        <f t="shared" si="16"/>
        <v>8.1059919033517919E-2</v>
      </c>
      <c r="I241" s="34">
        <f t="shared" si="18"/>
        <v>0.54793131903351733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4">
        <v>217</v>
      </c>
      <c r="B242" s="16">
        <v>43441404</v>
      </c>
      <c r="C242" s="88">
        <v>78.400000000000006</v>
      </c>
      <c r="D242" s="8">
        <v>12.013999999999999</v>
      </c>
      <c r="E242" s="8">
        <v>12.456</v>
      </c>
      <c r="F242" s="8">
        <f t="shared" si="17"/>
        <v>0.44200000000000017</v>
      </c>
      <c r="G242" s="34">
        <f t="shared" si="19"/>
        <v>0.38003160000000014</v>
      </c>
      <c r="H242" s="34">
        <f t="shared" si="16"/>
        <v>0.13637548609930913</v>
      </c>
      <c r="I242" s="34">
        <f t="shared" si="18"/>
        <v>0.5164070860993093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4">
        <v>218</v>
      </c>
      <c r="B243" s="16">
        <v>43441396</v>
      </c>
      <c r="C243" s="88">
        <v>118.2</v>
      </c>
      <c r="D243" s="8">
        <v>19.609000000000002</v>
      </c>
      <c r="E243" s="8">
        <v>19.696000000000002</v>
      </c>
      <c r="F243" s="8">
        <f t="shared" si="17"/>
        <v>8.6999999999999744E-2</v>
      </c>
      <c r="G243" s="34">
        <f t="shared" si="19"/>
        <v>7.4802599999999775E-2</v>
      </c>
      <c r="H243" s="34">
        <f t="shared" si="16"/>
        <v>0.20560691909360124</v>
      </c>
      <c r="I243" s="34">
        <f t="shared" si="18"/>
        <v>0.28040951909360101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88">
        <v>58.3</v>
      </c>
      <c r="D244" s="8">
        <v>9.1769999999999996</v>
      </c>
      <c r="E244" s="8">
        <v>9.4350000000000005</v>
      </c>
      <c r="F244" s="8">
        <f t="shared" si="17"/>
        <v>0.2580000000000009</v>
      </c>
      <c r="G244" s="34">
        <f t="shared" si="19"/>
        <v>0.22182840000000076</v>
      </c>
      <c r="H244" s="34">
        <f t="shared" si="16"/>
        <v>0.10141187295395053</v>
      </c>
      <c r="I244" s="34">
        <f t="shared" si="18"/>
        <v>0.3232402729539513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4">
        <v>220</v>
      </c>
      <c r="B245" s="16">
        <v>43441400</v>
      </c>
      <c r="C245" s="88">
        <v>59.4</v>
      </c>
      <c r="D245" s="8">
        <v>10.531000000000001</v>
      </c>
      <c r="E245" s="8">
        <v>10.615</v>
      </c>
      <c r="F245" s="8">
        <f t="shared" si="17"/>
        <v>8.3999999999999631E-2</v>
      </c>
      <c r="G245" s="34">
        <f>F245*0.8598</f>
        <v>7.2223199999999682E-2</v>
      </c>
      <c r="H245" s="34">
        <f t="shared" si="16"/>
        <v>0.10332530451911939</v>
      </c>
      <c r="I245" s="34">
        <f t="shared" si="18"/>
        <v>0.17554850451911908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4">
        <v>221</v>
      </c>
      <c r="B246" s="16">
        <v>43441397</v>
      </c>
      <c r="C246" s="88">
        <v>46.9</v>
      </c>
      <c r="D246" s="8">
        <v>5.7039999999999997</v>
      </c>
      <c r="E246" s="8">
        <v>5.72</v>
      </c>
      <c r="F246" s="8">
        <f t="shared" si="17"/>
        <v>1.6000000000000014E-2</v>
      </c>
      <c r="G246" s="34">
        <f t="shared" ref="G246:G269" si="20">F246*0.8598</f>
        <v>1.3756800000000012E-2</v>
      </c>
      <c r="H246" s="34">
        <f t="shared" si="16"/>
        <v>8.1581764005836693E-2</v>
      </c>
      <c r="I246" s="34">
        <f t="shared" si="18"/>
        <v>9.5338564005836707E-2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4">
        <v>222</v>
      </c>
      <c r="B247" s="16">
        <v>43441402</v>
      </c>
      <c r="C247" s="88">
        <v>77.7</v>
      </c>
      <c r="D247" s="8">
        <v>30.169</v>
      </c>
      <c r="E247" s="8">
        <v>30.942</v>
      </c>
      <c r="F247" s="8">
        <f t="shared" si="17"/>
        <v>0.77299999999999969</v>
      </c>
      <c r="G247" s="34">
        <f t="shared" si="20"/>
        <v>0.6646253999999997</v>
      </c>
      <c r="H247" s="34">
        <f t="shared" si="16"/>
        <v>0.13515784783056528</v>
      </c>
      <c r="I247" s="34">
        <f t="shared" si="18"/>
        <v>0.79978324783056498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88">
        <v>118.6</v>
      </c>
      <c r="D248" s="8">
        <v>44.075000000000003</v>
      </c>
      <c r="E248" s="8">
        <v>45.378999999999998</v>
      </c>
      <c r="F248" s="8">
        <f t="shared" si="17"/>
        <v>1.3039999999999949</v>
      </c>
      <c r="G248" s="34">
        <f t="shared" si="20"/>
        <v>1.1211791999999956</v>
      </c>
      <c r="H248" s="34">
        <f t="shared" si="16"/>
        <v>0.20630271239002629</v>
      </c>
      <c r="I248" s="34">
        <f t="shared" si="18"/>
        <v>1.3274819123900219</v>
      </c>
      <c r="K248" s="24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4">
        <v>224</v>
      </c>
      <c r="B249" s="16">
        <v>43441210</v>
      </c>
      <c r="C249" s="88">
        <v>56.8</v>
      </c>
      <c r="D249" s="8">
        <v>5.1379999999999999</v>
      </c>
      <c r="E249" s="8">
        <v>5.1379999999999999</v>
      </c>
      <c r="F249" s="8">
        <f t="shared" si="17"/>
        <v>0</v>
      </c>
      <c r="G249" s="34">
        <f t="shared" si="20"/>
        <v>0</v>
      </c>
      <c r="H249" s="34">
        <f t="shared" si="16"/>
        <v>9.8802648092356601E-2</v>
      </c>
      <c r="I249" s="34">
        <f t="shared" si="18"/>
        <v>9.8802648092356601E-2</v>
      </c>
      <c r="K249" s="24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4">
        <v>225</v>
      </c>
      <c r="B250" s="16">
        <v>43441214</v>
      </c>
      <c r="C250" s="88">
        <v>58.9</v>
      </c>
      <c r="D250" s="8">
        <v>17.408000000000001</v>
      </c>
      <c r="E250" s="8">
        <v>17.815000000000001</v>
      </c>
      <c r="F250" s="8">
        <f t="shared" si="17"/>
        <v>0.40700000000000003</v>
      </c>
      <c r="G250" s="34">
        <f t="shared" si="20"/>
        <v>0.34993860000000004</v>
      </c>
      <c r="H250" s="34">
        <f t="shared" si="16"/>
        <v>0.10245556289858811</v>
      </c>
      <c r="I250" s="34">
        <f t="shared" si="18"/>
        <v>0.45239416289858814</v>
      </c>
      <c r="K250" s="24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4">
        <v>226</v>
      </c>
      <c r="B251" s="16">
        <v>43441215</v>
      </c>
      <c r="C251" s="88">
        <v>46.8</v>
      </c>
      <c r="D251" s="8">
        <v>9.6609999999999996</v>
      </c>
      <c r="E251" s="8">
        <v>9.7520000000000007</v>
      </c>
      <c r="F251" s="8">
        <f t="shared" si="17"/>
        <v>9.100000000000108E-2</v>
      </c>
      <c r="G251" s="34">
        <f t="shared" si="20"/>
        <v>7.824180000000093E-2</v>
      </c>
      <c r="H251" s="34">
        <f t="shared" si="16"/>
        <v>8.140781568173043E-2</v>
      </c>
      <c r="I251" s="34">
        <f t="shared" si="18"/>
        <v>0.15964961568173136</v>
      </c>
      <c r="K251" s="24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88">
        <v>78.2</v>
      </c>
      <c r="D252" s="8">
        <v>4.351</v>
      </c>
      <c r="E252" s="8">
        <v>4.351</v>
      </c>
      <c r="F252" s="8">
        <f t="shared" si="17"/>
        <v>0</v>
      </c>
      <c r="G252" s="34">
        <f t="shared" si="20"/>
        <v>0</v>
      </c>
      <c r="H252" s="34">
        <f t="shared" si="16"/>
        <v>0.13602758945109661</v>
      </c>
      <c r="I252" s="34">
        <f t="shared" si="18"/>
        <v>0.13602758945109661</v>
      </c>
      <c r="K252" s="24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4">
        <v>228</v>
      </c>
      <c r="B253" s="16">
        <v>43441212</v>
      </c>
      <c r="C253" s="88">
        <v>117.6</v>
      </c>
      <c r="D253" s="8">
        <v>17.257000000000001</v>
      </c>
      <c r="E253" s="8">
        <v>17.257000000000001</v>
      </c>
      <c r="F253" s="8">
        <f t="shared" si="17"/>
        <v>0</v>
      </c>
      <c r="G253" s="34">
        <f t="shared" si="20"/>
        <v>0</v>
      </c>
      <c r="H253" s="34">
        <f t="shared" si="16"/>
        <v>0.20456322914896366</v>
      </c>
      <c r="I253" s="34">
        <f t="shared" si="18"/>
        <v>0.20456322914896366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4">
        <v>229</v>
      </c>
      <c r="B254" s="16">
        <v>43441218</v>
      </c>
      <c r="C254" s="88">
        <v>57.8</v>
      </c>
      <c r="D254" s="8">
        <v>7.1459999999999999</v>
      </c>
      <c r="E254" s="8">
        <v>7.1459999999999999</v>
      </c>
      <c r="F254" s="8">
        <f t="shared" si="17"/>
        <v>0</v>
      </c>
      <c r="G254" s="34">
        <f t="shared" si="20"/>
        <v>0</v>
      </c>
      <c r="H254" s="34">
        <f t="shared" si="16"/>
        <v>0.10054213133341922</v>
      </c>
      <c r="I254" s="34">
        <f t="shared" si="18"/>
        <v>0.10054213133341922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88">
        <v>58.4</v>
      </c>
      <c r="D255" s="8">
        <v>2.5939999999999999</v>
      </c>
      <c r="E255" s="8">
        <v>2.5939999999999999</v>
      </c>
      <c r="F255" s="8">
        <f t="shared" si="17"/>
        <v>0</v>
      </c>
      <c r="G255" s="34">
        <f t="shared" si="20"/>
        <v>0</v>
      </c>
      <c r="H255" s="34">
        <f t="shared" si="16"/>
        <v>0.10158582127805679</v>
      </c>
      <c r="I255" s="49">
        <f t="shared" si="18"/>
        <v>0.10158582127805679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88">
        <v>47</v>
      </c>
      <c r="D256" s="8">
        <v>4.07</v>
      </c>
      <c r="E256" s="8">
        <v>4.07</v>
      </c>
      <c r="F256" s="8">
        <f t="shared" si="17"/>
        <v>0</v>
      </c>
      <c r="G256" s="34">
        <f t="shared" si="20"/>
        <v>0</v>
      </c>
      <c r="H256" s="34">
        <f t="shared" si="16"/>
        <v>8.175571232994297E-2</v>
      </c>
      <c r="I256" s="34">
        <f t="shared" si="18"/>
        <v>8.175571232994297E-2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4">
        <v>232</v>
      </c>
      <c r="B257" s="16">
        <v>43441217</v>
      </c>
      <c r="C257" s="88">
        <v>78</v>
      </c>
      <c r="D257" s="8">
        <v>19.844000000000001</v>
      </c>
      <c r="E257" s="8">
        <v>20.349</v>
      </c>
      <c r="F257" s="8">
        <f t="shared" si="17"/>
        <v>0.50499999999999901</v>
      </c>
      <c r="G257" s="34">
        <f t="shared" si="20"/>
        <v>0.43419899999999917</v>
      </c>
      <c r="H257" s="34">
        <f t="shared" si="16"/>
        <v>0.13567969280288406</v>
      </c>
      <c r="I257" s="34">
        <f t="shared" si="18"/>
        <v>0.56987869280288317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4">
        <v>233</v>
      </c>
      <c r="B258" s="16">
        <v>43441226</v>
      </c>
      <c r="C258" s="88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34">
        <f>F258*0.8598</f>
        <v>0</v>
      </c>
      <c r="H258" s="34">
        <f>C258/4660.2*$H$19</f>
        <v>0.20473717747306994</v>
      </c>
      <c r="I258" s="34">
        <f t="shared" si="18"/>
        <v>0.20473717747306994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4">
        <v>234</v>
      </c>
      <c r="B259" s="16">
        <v>43441225</v>
      </c>
      <c r="C259" s="88">
        <v>57.8</v>
      </c>
      <c r="D259" s="8">
        <v>11.614000000000001</v>
      </c>
      <c r="E259" s="8">
        <v>11.991</v>
      </c>
      <c r="F259" s="8">
        <f t="shared" si="17"/>
        <v>0.37699999999999889</v>
      </c>
      <c r="G259" s="34">
        <f t="shared" si="20"/>
        <v>0.32414459999999906</v>
      </c>
      <c r="H259" s="34">
        <f t="shared" si="16"/>
        <v>0.10054213133341922</v>
      </c>
      <c r="I259" s="34">
        <f t="shared" si="18"/>
        <v>0.42468673133341828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88">
        <v>58.3</v>
      </c>
      <c r="D260" s="8">
        <v>3.012</v>
      </c>
      <c r="E260" s="8">
        <v>3.012</v>
      </c>
      <c r="F260" s="8">
        <f t="shared" si="17"/>
        <v>0</v>
      </c>
      <c r="G260" s="34">
        <f t="shared" si="20"/>
        <v>0</v>
      </c>
      <c r="H260" s="34">
        <f t="shared" si="16"/>
        <v>0.10141187295395053</v>
      </c>
      <c r="I260" s="34">
        <f t="shared" si="18"/>
        <v>0.10141187295395053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4">
        <v>236</v>
      </c>
      <c r="B261" s="16">
        <v>43441223</v>
      </c>
      <c r="C261" s="88">
        <v>47</v>
      </c>
      <c r="D261" s="8">
        <v>14.023</v>
      </c>
      <c r="E261" s="8">
        <v>14.257999999999999</v>
      </c>
      <c r="F261" s="8">
        <f t="shared" si="17"/>
        <v>0.23499999999999943</v>
      </c>
      <c r="G261" s="34">
        <f t="shared" si="20"/>
        <v>0.20205299999999951</v>
      </c>
      <c r="H261" s="34">
        <f t="shared" si="16"/>
        <v>8.175571232994297E-2</v>
      </c>
      <c r="I261" s="34">
        <f t="shared" si="18"/>
        <v>0.28380871232994248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4">
        <v>237</v>
      </c>
      <c r="B262" s="16">
        <v>43441224</v>
      </c>
      <c r="C262" s="88">
        <v>77</v>
      </c>
      <c r="D262" s="8">
        <v>23.399000000000001</v>
      </c>
      <c r="E262" s="8">
        <v>24.282</v>
      </c>
      <c r="F262" s="8">
        <f t="shared" si="17"/>
        <v>0.88299999999999912</v>
      </c>
      <c r="G262" s="34">
        <f t="shared" si="20"/>
        <v>0.7592033999999992</v>
      </c>
      <c r="H262" s="34">
        <f t="shared" si="16"/>
        <v>0.13394020956182145</v>
      </c>
      <c r="I262" s="34">
        <f t="shared" si="18"/>
        <v>0.8931436095618206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4">
        <v>238</v>
      </c>
      <c r="B263" s="16">
        <v>43441221</v>
      </c>
      <c r="C263" s="88">
        <v>117.8</v>
      </c>
      <c r="D263" s="8">
        <v>21.238</v>
      </c>
      <c r="E263" s="8">
        <v>21.57</v>
      </c>
      <c r="F263" s="8">
        <f t="shared" si="17"/>
        <v>0.33200000000000074</v>
      </c>
      <c r="G263" s="34">
        <f t="shared" si="20"/>
        <v>0.28545360000000064</v>
      </c>
      <c r="H263" s="34">
        <f t="shared" si="16"/>
        <v>0.20491112579717621</v>
      </c>
      <c r="I263" s="34">
        <f t="shared" si="18"/>
        <v>0.49036472579717683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88">
        <v>58.1</v>
      </c>
      <c r="D264" s="8">
        <v>15.359</v>
      </c>
      <c r="E264" s="8">
        <v>15.881</v>
      </c>
      <c r="F264" s="8">
        <f t="shared" si="17"/>
        <v>0.52200000000000024</v>
      </c>
      <c r="G264" s="34">
        <f t="shared" si="20"/>
        <v>0.4488156000000002</v>
      </c>
      <c r="H264" s="34">
        <f t="shared" si="16"/>
        <v>0.101063976305738</v>
      </c>
      <c r="I264" s="34">
        <f t="shared" si="18"/>
        <v>0.54987957630573825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4">
        <v>240</v>
      </c>
      <c r="B265" s="16">
        <v>20242417</v>
      </c>
      <c r="C265" s="88">
        <v>58.7</v>
      </c>
      <c r="D265" s="8">
        <v>12.888999999999999</v>
      </c>
      <c r="E265" s="8">
        <v>13.295999999999999</v>
      </c>
      <c r="F265" s="8">
        <f t="shared" si="17"/>
        <v>0.40700000000000003</v>
      </c>
      <c r="G265" s="34">
        <f t="shared" si="20"/>
        <v>0.34993860000000004</v>
      </c>
      <c r="H265" s="34">
        <f t="shared" si="16"/>
        <v>0.10210766625037558</v>
      </c>
      <c r="I265" s="34">
        <f t="shared" si="18"/>
        <v>0.45204626625037564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4">
        <v>241</v>
      </c>
      <c r="B266" s="16">
        <v>20242445</v>
      </c>
      <c r="C266" s="88">
        <v>46.5</v>
      </c>
      <c r="D266" s="8">
        <v>10.231</v>
      </c>
      <c r="E266" s="8">
        <v>10.462999999999999</v>
      </c>
      <c r="F266" s="8">
        <f>E266-D266</f>
        <v>0.23199999999999932</v>
      </c>
      <c r="G266" s="34">
        <f t="shared" si="20"/>
        <v>0.19947359999999942</v>
      </c>
      <c r="H266" s="34">
        <f t="shared" si="16"/>
        <v>8.0885970709411656E-2</v>
      </c>
      <c r="I266" s="34">
        <f t="shared" si="18"/>
        <v>0.28035957070941109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4">
        <v>242</v>
      </c>
      <c r="B267" s="16">
        <v>43441219</v>
      </c>
      <c r="C267" s="88">
        <v>78.3</v>
      </c>
      <c r="D267" s="8">
        <v>28.61</v>
      </c>
      <c r="E267" s="8">
        <v>29.489000000000001</v>
      </c>
      <c r="F267" s="8">
        <f t="shared" si="17"/>
        <v>0.87900000000000134</v>
      </c>
      <c r="G267" s="34">
        <f t="shared" si="20"/>
        <v>0.75576420000000111</v>
      </c>
      <c r="H267" s="34">
        <f t="shared" si="16"/>
        <v>0.13620153777520286</v>
      </c>
      <c r="I267" s="34">
        <f t="shared" si="18"/>
        <v>0.89196573777520394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88">
        <v>117.2</v>
      </c>
      <c r="D268" s="8">
        <v>8.5920000000000005</v>
      </c>
      <c r="E268" s="8">
        <v>8.5920000000000005</v>
      </c>
      <c r="F268" s="8">
        <f t="shared" si="17"/>
        <v>0</v>
      </c>
      <c r="G268" s="34">
        <f t="shared" si="20"/>
        <v>0</v>
      </c>
      <c r="H268" s="34">
        <f t="shared" si="16"/>
        <v>0.20386743585253864</v>
      </c>
      <c r="I268" s="34">
        <f t="shared" si="18"/>
        <v>0.20386743585253864</v>
      </c>
      <c r="J268" s="5"/>
      <c r="K268" s="25"/>
      <c r="L268" s="40"/>
      <c r="M268" s="50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4">
        <v>244</v>
      </c>
      <c r="B269" s="16">
        <v>20242431</v>
      </c>
      <c r="C269" s="88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34">
        <f t="shared" si="20"/>
        <v>0</v>
      </c>
      <c r="H269" s="34">
        <f t="shared" si="16"/>
        <v>0.10054213133341922</v>
      </c>
      <c r="I269" s="34">
        <f t="shared" si="18"/>
        <v>0.10054213133341922</v>
      </c>
      <c r="J269" s="5"/>
      <c r="K269" s="25"/>
      <c r="L269" s="40"/>
      <c r="M269" s="50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4">
        <v>245</v>
      </c>
      <c r="B270" s="16">
        <v>20242432</v>
      </c>
      <c r="C270" s="88">
        <v>58.2</v>
      </c>
      <c r="D270" s="8">
        <v>5.2539999999999996</v>
      </c>
      <c r="E270" s="8">
        <v>5.32</v>
      </c>
      <c r="F270" s="8">
        <f t="shared" si="17"/>
        <v>6.6000000000000725E-2</v>
      </c>
      <c r="G270" s="34">
        <f>F270*0.8598</f>
        <v>5.6746800000000625E-2</v>
      </c>
      <c r="H270" s="34">
        <f t="shared" si="16"/>
        <v>0.10123792462984427</v>
      </c>
      <c r="I270" s="34">
        <f t="shared" si="18"/>
        <v>0.15798472462984489</v>
      </c>
      <c r="J270" s="5"/>
      <c r="K270" s="25"/>
      <c r="L270" s="40"/>
      <c r="M270" s="50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4">
        <v>246</v>
      </c>
      <c r="B271" s="16">
        <v>20242451</v>
      </c>
      <c r="C271" s="88">
        <v>45.8</v>
      </c>
      <c r="D271" s="8">
        <v>7.3760000000000003</v>
      </c>
      <c r="E271" s="8">
        <v>7.3760000000000003</v>
      </c>
      <c r="F271" s="8">
        <f t="shared" si="17"/>
        <v>0</v>
      </c>
      <c r="G271" s="34">
        <f t="shared" ref="G271" si="21">F271*0.8598</f>
        <v>0</v>
      </c>
      <c r="H271" s="34">
        <f>C271/4660.2*$H$19</f>
        <v>7.966833244066783E-2</v>
      </c>
      <c r="I271" s="34">
        <f t="shared" si="18"/>
        <v>7.966833244066783E-2</v>
      </c>
      <c r="J271" s="5"/>
      <c r="K271" s="25"/>
      <c r="L271" s="40"/>
      <c r="M271" s="50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88">
        <v>77.599999999999994</v>
      </c>
      <c r="D272" s="8">
        <v>16.106000000000002</v>
      </c>
      <c r="E272" s="8">
        <v>16.390999999999998</v>
      </c>
      <c r="F272" s="8">
        <f t="shared" si="17"/>
        <v>0.28499999999999659</v>
      </c>
      <c r="G272" s="34">
        <f>F272*0.8598</f>
        <v>0.24504299999999707</v>
      </c>
      <c r="H272" s="34">
        <f t="shared" ref="H272" si="22">C272/4660.2*$H$19</f>
        <v>0.13498389950645903</v>
      </c>
      <c r="I272" s="34">
        <f t="shared" si="18"/>
        <v>0.38002689950645607</v>
      </c>
      <c r="J272" s="5"/>
      <c r="K272" s="24"/>
      <c r="L272" s="14"/>
      <c r="M272" s="50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4" s="2" customFormat="1" x14ac:dyDescent="0.25">
      <c r="A273" s="213" t="s">
        <v>3</v>
      </c>
      <c r="B273" s="213"/>
      <c r="C273" s="128">
        <f>SUM(C26:C272)</f>
        <v>17591.5</v>
      </c>
      <c r="D273" s="129">
        <f t="shared" ref="D273:E273" si="23">SUM(D26:D272)</f>
        <v>3792.0360000000028</v>
      </c>
      <c r="E273" s="129">
        <f t="shared" si="23"/>
        <v>3869.7339000000011</v>
      </c>
      <c r="F273" s="8">
        <f t="shared" si="17"/>
        <v>77.697899999998299</v>
      </c>
      <c r="G273" s="129">
        <f>SUM(G26:G272)</f>
        <v>66.804654419999949</v>
      </c>
      <c r="H273" s="44">
        <f>SUM(H26:H272)</f>
        <v>34.876345580000034</v>
      </c>
      <c r="I273" s="129">
        <f>SUM(I26:I272)</f>
        <v>101.68100000000003</v>
      </c>
      <c r="J273" s="61"/>
      <c r="K273" s="62"/>
      <c r="L273" s="40"/>
      <c r="M273" s="50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4" x14ac:dyDescent="0.25">
      <c r="G274" s="51"/>
      <c r="J274" s="130"/>
      <c r="K274" s="131"/>
      <c r="O274" s="5"/>
      <c r="P274" s="5"/>
      <c r="Q274" s="5"/>
      <c r="R274" s="5"/>
      <c r="S274" s="5"/>
      <c r="T274" s="5"/>
      <c r="U274" s="5"/>
      <c r="V274" s="5"/>
    </row>
    <row r="275" spans="1:24" x14ac:dyDescent="0.25">
      <c r="G275"/>
      <c r="H275" s="40"/>
      <c r="J275" s="52"/>
      <c r="K275" s="86"/>
      <c r="M275" s="40"/>
      <c r="N275" s="50"/>
      <c r="P275" s="5"/>
      <c r="Q275" s="5"/>
      <c r="R275" s="5"/>
      <c r="S275" s="5"/>
      <c r="T275" s="5"/>
      <c r="U275" s="5"/>
      <c r="V275" s="5"/>
      <c r="W275" s="5"/>
      <c r="X275" s="40"/>
    </row>
    <row r="276" spans="1:24" ht="18.75" customHeight="1" x14ac:dyDescent="0.25">
      <c r="A276" s="214" t="s">
        <v>38</v>
      </c>
      <c r="B276" s="216" t="s">
        <v>39</v>
      </c>
      <c r="C276" s="35" t="s">
        <v>62</v>
      </c>
      <c r="D276" s="35" t="s">
        <v>66</v>
      </c>
      <c r="E276" s="35" t="s">
        <v>70</v>
      </c>
      <c r="F276" s="35" t="s">
        <v>74</v>
      </c>
      <c r="G276" s="143"/>
      <c r="H276" s="7"/>
      <c r="I276" s="5"/>
      <c r="J276" s="5"/>
      <c r="K276" s="5"/>
      <c r="L276" s="5"/>
      <c r="M276" s="5"/>
      <c r="N276" s="5"/>
      <c r="O276" s="5"/>
      <c r="P276" s="5"/>
      <c r="Q276" s="5"/>
      <c r="S276"/>
      <c r="T276"/>
      <c r="U276"/>
      <c r="V276"/>
      <c r="W276"/>
    </row>
    <row r="277" spans="1:24" x14ac:dyDescent="0.25">
      <c r="A277" s="215"/>
      <c r="B277" s="217"/>
      <c r="C277" s="36" t="s">
        <v>40</v>
      </c>
      <c r="D277" s="36" t="s">
        <v>40</v>
      </c>
      <c r="E277" s="36" t="s">
        <v>40</v>
      </c>
      <c r="F277" s="36" t="s">
        <v>40</v>
      </c>
      <c r="G277" s="144"/>
      <c r="H277" s="5"/>
      <c r="I277" s="5"/>
      <c r="J277" s="5"/>
      <c r="K277" s="5"/>
      <c r="L277" s="5"/>
      <c r="M277" s="5"/>
      <c r="N277" s="5"/>
      <c r="O277" s="5"/>
      <c r="P277" s="5"/>
      <c r="R277"/>
      <c r="S277"/>
      <c r="T277"/>
      <c r="U277"/>
      <c r="V277"/>
      <c r="W277"/>
    </row>
    <row r="278" spans="1:24" x14ac:dyDescent="0.25">
      <c r="A278" s="59" t="s">
        <v>41</v>
      </c>
      <c r="B278" s="60">
        <v>43441481</v>
      </c>
      <c r="C278" s="83">
        <v>31.434999999999999</v>
      </c>
      <c r="D278" s="83">
        <v>33.499000000000002</v>
      </c>
      <c r="E278" s="83">
        <v>37.07</v>
      </c>
      <c r="F278" s="83">
        <v>37.609000000000002</v>
      </c>
      <c r="G278" s="145"/>
      <c r="H278" s="5"/>
      <c r="I278" s="5"/>
      <c r="J278" s="5"/>
      <c r="M278" s="40"/>
      <c r="R278"/>
      <c r="S278"/>
      <c r="T278"/>
      <c r="U278"/>
      <c r="V278"/>
      <c r="W278"/>
    </row>
    <row r="279" spans="1:24" x14ac:dyDescent="0.25">
      <c r="A279" s="59" t="s">
        <v>42</v>
      </c>
      <c r="B279" s="60">
        <v>43441178</v>
      </c>
      <c r="C279" s="83">
        <v>33.335999999999999</v>
      </c>
      <c r="D279" s="83">
        <v>37.533999999999999</v>
      </c>
      <c r="E279" s="83">
        <v>41.328000000000003</v>
      </c>
      <c r="F279" s="83">
        <v>42.866999999999997</v>
      </c>
      <c r="G279" s="145"/>
      <c r="H279" s="5"/>
      <c r="I279" s="5"/>
      <c r="J279" s="5"/>
      <c r="M279" s="40"/>
      <c r="R279"/>
      <c r="S279"/>
      <c r="T279"/>
      <c r="U279"/>
      <c r="V279"/>
      <c r="W279"/>
    </row>
    <row r="280" spans="1:24" x14ac:dyDescent="0.25">
      <c r="A280" s="59" t="s">
        <v>43</v>
      </c>
      <c r="B280" s="60">
        <v>43441179</v>
      </c>
      <c r="C280" s="83">
        <v>14.555999999999999</v>
      </c>
      <c r="D280" s="83">
        <v>14.555999999999999</v>
      </c>
      <c r="E280" s="83">
        <v>14.555999999999999</v>
      </c>
      <c r="F280" s="83">
        <v>14.555999999999999</v>
      </c>
      <c r="G280" s="145"/>
      <c r="H280" s="5"/>
      <c r="I280" s="5"/>
      <c r="J280" s="5"/>
      <c r="M280" s="40"/>
      <c r="Q280"/>
      <c r="R280"/>
      <c r="S280"/>
      <c r="T280"/>
      <c r="U280"/>
      <c r="V280"/>
      <c r="W280"/>
    </row>
    <row r="281" spans="1:24" x14ac:dyDescent="0.25">
      <c r="A281" s="59" t="s">
        <v>44</v>
      </c>
      <c r="B281" s="60">
        <v>43441177</v>
      </c>
      <c r="C281" s="83">
        <v>45.594999999999999</v>
      </c>
      <c r="D281" s="83">
        <v>52.506</v>
      </c>
      <c r="E281" s="83">
        <v>58.837000000000003</v>
      </c>
      <c r="F281" s="83">
        <v>61.777999999999999</v>
      </c>
      <c r="G281" s="145"/>
      <c r="H281" s="5"/>
      <c r="I281" s="5"/>
      <c r="J281" s="5"/>
      <c r="M281" s="40"/>
      <c r="N281"/>
      <c r="O281"/>
      <c r="P281"/>
      <c r="Q281"/>
      <c r="R281"/>
      <c r="S281"/>
      <c r="T281"/>
      <c r="U281"/>
      <c r="V281"/>
      <c r="W281"/>
    </row>
    <row r="282" spans="1:24" x14ac:dyDescent="0.25">
      <c r="A282" s="59" t="s">
        <v>45</v>
      </c>
      <c r="B282" s="60">
        <v>43441482</v>
      </c>
      <c r="C282" s="83">
        <v>94.224000000000004</v>
      </c>
      <c r="D282" s="83">
        <v>94.224000000000004</v>
      </c>
      <c r="E282" s="83">
        <v>94.838999999999999</v>
      </c>
      <c r="F282" s="83">
        <v>97.230999999999995</v>
      </c>
      <c r="G282" s="145"/>
      <c r="H282" s="5"/>
      <c r="I282" s="72"/>
      <c r="J282" s="5"/>
      <c r="M282" s="40"/>
      <c r="N282"/>
      <c r="O282"/>
      <c r="P282"/>
      <c r="Q282"/>
      <c r="R282"/>
      <c r="S282"/>
      <c r="T282"/>
      <c r="U282"/>
      <c r="V282"/>
      <c r="W282"/>
    </row>
    <row r="283" spans="1:24" x14ac:dyDescent="0.25">
      <c r="A283" s="59" t="s">
        <v>46</v>
      </c>
      <c r="B283" s="60">
        <v>43441483</v>
      </c>
      <c r="C283" s="83">
        <v>112.14700000000001</v>
      </c>
      <c r="D283" s="83">
        <v>116.721</v>
      </c>
      <c r="E283" s="83">
        <v>121.61</v>
      </c>
      <c r="F283" s="83">
        <v>123.61199999999999</v>
      </c>
      <c r="G283" s="145"/>
      <c r="H283" s="5"/>
      <c r="I283" s="5"/>
      <c r="J283" s="5"/>
      <c r="M283" s="40"/>
      <c r="N283"/>
      <c r="O283"/>
      <c r="P283"/>
      <c r="Q283"/>
      <c r="R283"/>
      <c r="S283"/>
      <c r="T283"/>
      <c r="U283"/>
      <c r="V283"/>
      <c r="W283"/>
    </row>
    <row r="284" spans="1:24" x14ac:dyDescent="0.25">
      <c r="A284" s="59" t="s">
        <v>47</v>
      </c>
      <c r="B284" s="60">
        <v>41444210</v>
      </c>
      <c r="C284" s="83">
        <v>85.474000000000004</v>
      </c>
      <c r="D284" s="83">
        <v>90.144000000000005</v>
      </c>
      <c r="E284" s="83">
        <v>93.352000000000004</v>
      </c>
      <c r="F284" s="83">
        <v>93.356999999999999</v>
      </c>
      <c r="G284" s="145"/>
      <c r="H284" s="5"/>
      <c r="I284" s="5"/>
      <c r="J284" s="5"/>
      <c r="M284" s="40"/>
      <c r="N284"/>
      <c r="O284"/>
      <c r="P284"/>
      <c r="Q284"/>
      <c r="R284"/>
      <c r="S284"/>
      <c r="T284"/>
      <c r="U284"/>
      <c r="V284"/>
      <c r="W284"/>
    </row>
    <row r="285" spans="1:24" x14ac:dyDescent="0.25">
      <c r="A285" s="59" t="s">
        <v>48</v>
      </c>
      <c r="B285" s="60">
        <v>20242453</v>
      </c>
      <c r="C285" s="83">
        <v>68.456000000000003</v>
      </c>
      <c r="D285" s="83">
        <v>73.543999999999997</v>
      </c>
      <c r="E285" s="83">
        <v>77.811999999999998</v>
      </c>
      <c r="F285" s="83">
        <v>79.826999999999998</v>
      </c>
      <c r="G285" s="145"/>
      <c r="H285" s="5"/>
      <c r="I285" s="5"/>
      <c r="J285" s="5"/>
      <c r="M285" s="40"/>
      <c r="N285"/>
      <c r="O285"/>
      <c r="P285"/>
      <c r="Q285"/>
      <c r="R285"/>
      <c r="S285"/>
      <c r="T285"/>
      <c r="U285"/>
      <c r="V285"/>
      <c r="W285"/>
    </row>
    <row r="286" spans="1:24" x14ac:dyDescent="0.25">
      <c r="A286" s="59" t="s">
        <v>49</v>
      </c>
      <c r="B286" s="60">
        <v>20242426</v>
      </c>
      <c r="C286" s="83">
        <v>37.225000000000001</v>
      </c>
      <c r="D286" s="83">
        <v>41.924999999999997</v>
      </c>
      <c r="E286" s="83">
        <v>45.371000000000002</v>
      </c>
      <c r="F286" s="83">
        <v>46.537999999999997</v>
      </c>
      <c r="G286" s="145"/>
      <c r="H286" s="5"/>
      <c r="I286" s="5"/>
      <c r="J286" s="5"/>
      <c r="M286" s="40"/>
      <c r="N286"/>
      <c r="O286"/>
      <c r="P286"/>
      <c r="Q286"/>
      <c r="R286"/>
      <c r="S286"/>
      <c r="T286"/>
      <c r="U286"/>
      <c r="V286"/>
      <c r="W286"/>
    </row>
    <row r="287" spans="1:24" x14ac:dyDescent="0.25">
      <c r="A287" s="59" t="s">
        <v>50</v>
      </c>
      <c r="B287" s="60">
        <v>20242457</v>
      </c>
      <c r="C287" s="83">
        <v>50.857999999999997</v>
      </c>
      <c r="D287" s="83">
        <v>54.776000000000003</v>
      </c>
      <c r="E287" s="83">
        <v>58.084000000000003</v>
      </c>
      <c r="F287" s="83">
        <v>59.524000000000001</v>
      </c>
      <c r="G287" s="145"/>
      <c r="H287" s="5"/>
      <c r="I287" s="5"/>
      <c r="J287" s="5"/>
      <c r="M287" s="40"/>
      <c r="N287"/>
      <c r="O287"/>
      <c r="P287"/>
      <c r="Q287"/>
      <c r="R287"/>
      <c r="S287"/>
      <c r="T287"/>
      <c r="U287"/>
      <c r="V287"/>
      <c r="W287"/>
    </row>
    <row r="288" spans="1:24" x14ac:dyDescent="0.25">
      <c r="A288" s="59" t="s">
        <v>51</v>
      </c>
      <c r="B288" s="60">
        <v>20242455</v>
      </c>
      <c r="C288" s="83">
        <v>36.002000000000002</v>
      </c>
      <c r="D288" s="83">
        <v>39.049999999999997</v>
      </c>
      <c r="E288" s="83">
        <v>41.616</v>
      </c>
      <c r="F288" s="83">
        <v>42.793999999999997</v>
      </c>
      <c r="G288" s="145"/>
      <c r="H288" s="5"/>
      <c r="I288" s="5"/>
      <c r="J288" s="5"/>
      <c r="M288" s="40"/>
      <c r="N288"/>
      <c r="O288"/>
      <c r="P288"/>
      <c r="Q288"/>
      <c r="R288"/>
      <c r="S288"/>
      <c r="T288"/>
      <c r="U288"/>
      <c r="V288"/>
      <c r="W288"/>
    </row>
    <row r="289" spans="1:24" x14ac:dyDescent="0.25">
      <c r="A289" s="59" t="s">
        <v>52</v>
      </c>
      <c r="B289" s="60">
        <v>20442453</v>
      </c>
      <c r="C289" s="83">
        <v>46.347000000000001</v>
      </c>
      <c r="D289" s="83">
        <v>50.283999999999999</v>
      </c>
      <c r="E289" s="83">
        <v>53.8</v>
      </c>
      <c r="F289" s="83">
        <v>55.243000000000002</v>
      </c>
      <c r="G289" s="145"/>
      <c r="H289" s="5"/>
      <c r="I289" s="5"/>
      <c r="J289" s="5"/>
      <c r="M289" s="40"/>
      <c r="N289"/>
      <c r="O289"/>
      <c r="P289"/>
      <c r="Q289"/>
      <c r="R289"/>
      <c r="S289"/>
      <c r="T289"/>
      <c r="U289"/>
      <c r="V289"/>
      <c r="W289"/>
    </row>
    <row r="290" spans="1:24" x14ac:dyDescent="0.25">
      <c r="A290" s="59" t="s">
        <v>53</v>
      </c>
      <c r="B290" s="60">
        <v>20242456</v>
      </c>
      <c r="C290" s="83">
        <v>40.39</v>
      </c>
      <c r="D290" s="83">
        <v>40.39</v>
      </c>
      <c r="E290" s="83">
        <v>40.39</v>
      </c>
      <c r="F290" s="83">
        <v>40.39</v>
      </c>
      <c r="G290" s="145"/>
      <c r="H290" s="5"/>
      <c r="I290" s="5"/>
      <c r="J290" s="5"/>
      <c r="M290" s="40"/>
      <c r="N290"/>
      <c r="O290"/>
      <c r="P290"/>
      <c r="Q290"/>
      <c r="R290"/>
      <c r="S290"/>
      <c r="T290"/>
      <c r="U290"/>
      <c r="V290"/>
      <c r="W290"/>
    </row>
    <row r="291" spans="1:24" x14ac:dyDescent="0.25">
      <c r="A291" s="59" t="s">
        <v>54</v>
      </c>
      <c r="B291" s="60">
        <v>20242415</v>
      </c>
      <c r="C291" s="83">
        <v>80.325000000000003</v>
      </c>
      <c r="D291" s="83">
        <v>84.951999999999998</v>
      </c>
      <c r="E291" s="83">
        <v>89.150999999999996</v>
      </c>
      <c r="F291" s="83">
        <v>90.478999999999999</v>
      </c>
      <c r="G291" s="145"/>
      <c r="H291" s="5"/>
      <c r="I291" s="5"/>
      <c r="J291" s="5"/>
      <c r="M291" s="40"/>
      <c r="N291"/>
      <c r="O291"/>
      <c r="P291"/>
      <c r="Q291"/>
      <c r="R291"/>
      <c r="S291"/>
      <c r="T291"/>
      <c r="U291"/>
      <c r="V291"/>
      <c r="W291"/>
    </row>
    <row r="292" spans="1:24" x14ac:dyDescent="0.25">
      <c r="A292" s="59" t="s">
        <v>55</v>
      </c>
      <c r="B292" s="60">
        <v>20242418</v>
      </c>
      <c r="C292" s="83">
        <v>75.983999999999995</v>
      </c>
      <c r="D292" s="83">
        <v>83.518000000000001</v>
      </c>
      <c r="E292" s="83">
        <v>90.144000000000005</v>
      </c>
      <c r="F292" s="83">
        <v>92.891000000000005</v>
      </c>
      <c r="G292" s="145"/>
      <c r="H292" s="5"/>
      <c r="I292" s="5"/>
      <c r="J292" s="5"/>
      <c r="M292" s="40"/>
      <c r="N292"/>
      <c r="O292"/>
      <c r="P292"/>
      <c r="Q292"/>
      <c r="R292"/>
      <c r="S292"/>
      <c r="T292"/>
      <c r="U292"/>
      <c r="V292"/>
      <c r="W292"/>
    </row>
    <row r="293" spans="1:24" x14ac:dyDescent="0.25">
      <c r="B293" s="41"/>
      <c r="C293" s="87">
        <f>SUM(C278:C292)</f>
        <v>852.35399999999993</v>
      </c>
      <c r="D293" s="87">
        <f>SUM(D278:D292)</f>
        <v>907.62299999999993</v>
      </c>
      <c r="E293" s="87">
        <f>SUM(E278:E292)</f>
        <v>957.95999999999981</v>
      </c>
      <c r="F293" s="87">
        <f>SUM(F278:F292)</f>
        <v>978.69600000000003</v>
      </c>
      <c r="G293" s="146"/>
      <c r="H293" s="40"/>
      <c r="I293" s="40"/>
      <c r="J293" s="40"/>
      <c r="M293" s="40"/>
      <c r="R293"/>
      <c r="S293"/>
      <c r="T293"/>
      <c r="U293"/>
      <c r="V293"/>
      <c r="W293"/>
    </row>
    <row r="294" spans="1:24" x14ac:dyDescent="0.25">
      <c r="A294" s="56"/>
      <c r="B294" s="56"/>
      <c r="C294" s="56"/>
      <c r="D294" s="56"/>
      <c r="G294"/>
      <c r="H294" s="40"/>
      <c r="J294" s="52"/>
      <c r="K294"/>
      <c r="M294" s="40"/>
      <c r="N294" s="50"/>
      <c r="T294"/>
      <c r="U294"/>
      <c r="V294"/>
      <c r="W294"/>
      <c r="X294" s="40"/>
    </row>
    <row r="295" spans="1:24" x14ac:dyDescent="0.25">
      <c r="A295" s="57" t="s">
        <v>15</v>
      </c>
      <c r="D295" s="56"/>
      <c r="G295"/>
      <c r="H295" s="40"/>
      <c r="J295" s="52"/>
      <c r="K295"/>
      <c r="M295" s="40"/>
      <c r="N295" s="50"/>
      <c r="T295"/>
      <c r="U295"/>
      <c r="V295"/>
      <c r="W295"/>
      <c r="X295" s="40"/>
    </row>
    <row r="296" spans="1:24" x14ac:dyDescent="0.25">
      <c r="A296" s="56"/>
      <c r="D296" s="56"/>
      <c r="G296"/>
      <c r="H296" s="40"/>
      <c r="J296" s="52"/>
      <c r="K296"/>
      <c r="M296" s="40"/>
      <c r="N296" s="50"/>
      <c r="T296"/>
      <c r="U296"/>
      <c r="V296"/>
      <c r="W296"/>
      <c r="X296" s="40"/>
    </row>
    <row r="297" spans="1:24" x14ac:dyDescent="0.25">
      <c r="G297"/>
      <c r="H297" s="40"/>
      <c r="J297" s="52"/>
      <c r="K297"/>
      <c r="M297" s="40"/>
      <c r="N297" s="50"/>
      <c r="T297"/>
      <c r="U297"/>
      <c r="V297"/>
      <c r="X297" s="40"/>
    </row>
  </sheetData>
  <mergeCells count="35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8:D19"/>
    <mergeCell ref="E18:G18"/>
    <mergeCell ref="E19:G19"/>
    <mergeCell ref="E20:G20"/>
    <mergeCell ref="H20:H21"/>
    <mergeCell ref="E21:G21"/>
    <mergeCell ref="E22:G22"/>
    <mergeCell ref="E23:G23"/>
    <mergeCell ref="A273:B273"/>
    <mergeCell ref="A276:A277"/>
    <mergeCell ref="B276:B277"/>
  </mergeCells>
  <pageMargins left="0.78740157480314965" right="0" top="0" bottom="0" header="0.31496062992125984" footer="0.31496062992125984"/>
  <pageSetup paperSize="9" scale="1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zoomScaleNormal="100" workbookViewId="0">
      <selection activeCell="K19" sqref="K19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5" width="10.5703125" customWidth="1"/>
    <col min="6" max="6" width="9.140625" customWidth="1"/>
    <col min="7" max="7" width="9.42578125" style="53" customWidth="1"/>
    <col min="8" max="8" width="11.28515625" style="52" customWidth="1"/>
    <col min="9" max="9" width="9.42578125" style="52" customWidth="1"/>
    <col min="10" max="10" width="2.140625" customWidth="1"/>
    <col min="11" max="11" width="26" style="40" customWidth="1"/>
    <col min="12" max="12" width="8.7109375" style="40" customWidth="1"/>
    <col min="13" max="13" width="10.7109375" style="50" bestFit="1" customWidth="1"/>
    <col min="14" max="14" width="9.5703125" style="40" bestFit="1" customWidth="1"/>
    <col min="15" max="15" width="9.140625" style="40"/>
    <col min="16" max="16" width="17.42578125" style="40" customWidth="1"/>
    <col min="17" max="17" width="9.85546875" style="40" bestFit="1" customWidth="1"/>
    <col min="18" max="18" width="9.85546875" style="40" customWidth="1"/>
    <col min="19" max="19" width="9.140625" style="40"/>
    <col min="20" max="20" width="11.42578125" style="40" bestFit="1" customWidth="1"/>
    <col min="21" max="21" width="9.140625" style="40"/>
    <col min="22" max="22" width="9.7109375" style="40" customWidth="1"/>
    <col min="23" max="23" width="9.140625" style="40"/>
  </cols>
  <sheetData>
    <row r="1" spans="1:23" s="1" customFormat="1" ht="20.25" x14ac:dyDescent="0.3">
      <c r="A1" s="173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41"/>
      <c r="B2" s="141"/>
      <c r="C2" s="141"/>
      <c r="D2" s="141"/>
      <c r="E2" s="141"/>
      <c r="F2" s="141"/>
      <c r="G2" s="141"/>
      <c r="H2" s="63"/>
      <c r="I2" s="63"/>
      <c r="J2" s="141"/>
      <c r="K2" s="90"/>
      <c r="L2" s="90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74" t="s">
        <v>16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74" t="s">
        <v>75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91"/>
      <c r="L5" s="91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75" t="s">
        <v>9</v>
      </c>
      <c r="B6" s="176"/>
      <c r="C6" s="176"/>
      <c r="D6" s="176"/>
      <c r="E6" s="176"/>
      <c r="F6" s="176"/>
      <c r="G6" s="176"/>
      <c r="H6" s="177"/>
      <c r="I6" s="64"/>
      <c r="J6" s="65" t="s">
        <v>11</v>
      </c>
      <c r="K6" s="178" t="s">
        <v>12</v>
      </c>
      <c r="L6" s="179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184" t="s">
        <v>4</v>
      </c>
      <c r="B7" s="184"/>
      <c r="C7" s="184"/>
      <c r="D7" s="184"/>
      <c r="E7" s="184" t="s">
        <v>5</v>
      </c>
      <c r="F7" s="184"/>
      <c r="G7" s="184"/>
      <c r="H7" s="66" t="s">
        <v>76</v>
      </c>
      <c r="I7" s="67"/>
      <c r="J7" s="65"/>
      <c r="K7" s="180"/>
      <c r="L7" s="181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85" t="s">
        <v>32</v>
      </c>
      <c r="B8" s="186"/>
      <c r="C8" s="186"/>
      <c r="D8" s="186"/>
      <c r="E8" s="187" t="s">
        <v>17</v>
      </c>
      <c r="F8" s="187"/>
      <c r="G8" s="187"/>
      <c r="H8" s="154">
        <v>32.01</v>
      </c>
      <c r="J8" s="65"/>
      <c r="K8" s="180"/>
      <c r="L8" s="181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8" t="s">
        <v>6</v>
      </c>
      <c r="B9" s="189"/>
      <c r="C9" s="189"/>
      <c r="D9" s="190"/>
      <c r="E9" s="194" t="s">
        <v>18</v>
      </c>
      <c r="F9" s="194"/>
      <c r="G9" s="194"/>
      <c r="H9" s="10">
        <f>SUM(G26:G99)</f>
        <v>27.867837600000016</v>
      </c>
      <c r="I9" s="137"/>
      <c r="J9" s="65"/>
      <c r="K9" s="180"/>
      <c r="L9" s="181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91"/>
      <c r="B10" s="192"/>
      <c r="C10" s="192"/>
      <c r="D10" s="193"/>
      <c r="E10" s="195" t="s">
        <v>21</v>
      </c>
      <c r="F10" s="195"/>
      <c r="G10" s="195"/>
      <c r="H10" s="11">
        <f>H8-H9</f>
        <v>4.1421623999999824</v>
      </c>
      <c r="I10" s="137"/>
      <c r="J10" s="65"/>
      <c r="K10" s="182"/>
      <c r="L10" s="183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85" t="s">
        <v>33</v>
      </c>
      <c r="B11" s="186"/>
      <c r="C11" s="186"/>
      <c r="D11" s="186"/>
      <c r="E11" s="187" t="s">
        <v>19</v>
      </c>
      <c r="F11" s="187"/>
      <c r="G11" s="187"/>
      <c r="H11" s="154">
        <v>19.847999999999999</v>
      </c>
      <c r="I11" s="68"/>
      <c r="J11" s="65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8" t="s">
        <v>6</v>
      </c>
      <c r="B12" s="189"/>
      <c r="C12" s="189"/>
      <c r="D12" s="190"/>
      <c r="E12" s="194" t="s">
        <v>20</v>
      </c>
      <c r="F12" s="194"/>
      <c r="G12" s="194"/>
      <c r="H12" s="10">
        <f>SUM(G100:G155)</f>
        <v>13.311251640000011</v>
      </c>
      <c r="I12" s="137"/>
      <c r="J12" s="65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91"/>
      <c r="B13" s="192"/>
      <c r="C13" s="192"/>
      <c r="D13" s="193"/>
      <c r="E13" s="195" t="s">
        <v>22</v>
      </c>
      <c r="F13" s="195"/>
      <c r="G13" s="195"/>
      <c r="H13" s="11">
        <f>H11-H12</f>
        <v>6.5367483599999883</v>
      </c>
      <c r="I13" s="137"/>
      <c r="J13" s="65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85" t="s">
        <v>34</v>
      </c>
      <c r="B14" s="186"/>
      <c r="C14" s="186"/>
      <c r="D14" s="186"/>
      <c r="E14" s="187" t="s">
        <v>23</v>
      </c>
      <c r="F14" s="187"/>
      <c r="G14" s="187"/>
      <c r="H14" s="154">
        <v>21.376000000000001</v>
      </c>
      <c r="I14" s="68"/>
      <c r="J14" s="65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8" t="s">
        <v>6</v>
      </c>
      <c r="B15" s="189"/>
      <c r="C15" s="189"/>
      <c r="D15" s="190"/>
      <c r="E15" s="194" t="s">
        <v>24</v>
      </c>
      <c r="F15" s="194"/>
      <c r="G15" s="194"/>
      <c r="H15" s="10">
        <f>SUM(G156:G207)</f>
        <v>12.144674999999996</v>
      </c>
      <c r="I15" s="137"/>
      <c r="J15" s="65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91"/>
      <c r="B16" s="192"/>
      <c r="C16" s="192"/>
      <c r="D16" s="193"/>
      <c r="E16" s="195" t="s">
        <v>25</v>
      </c>
      <c r="F16" s="195"/>
      <c r="G16" s="195"/>
      <c r="H16" s="11">
        <f>H14-H15</f>
        <v>9.2313250000000053</v>
      </c>
      <c r="I16" s="137"/>
      <c r="J16" s="65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85" t="s">
        <v>35</v>
      </c>
      <c r="B17" s="186"/>
      <c r="C17" s="186"/>
      <c r="D17" s="186"/>
      <c r="E17" s="187" t="s">
        <v>26</v>
      </c>
      <c r="F17" s="187"/>
      <c r="G17" s="187"/>
      <c r="H17" s="154">
        <v>19.658000000000001</v>
      </c>
      <c r="I17" s="68"/>
      <c r="J17" s="65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8" t="s">
        <v>6</v>
      </c>
      <c r="B18" s="189"/>
      <c r="C18" s="189"/>
      <c r="D18" s="190"/>
      <c r="E18" s="194" t="s">
        <v>27</v>
      </c>
      <c r="F18" s="194"/>
      <c r="G18" s="194"/>
      <c r="H18" s="10">
        <f>SUM(G208:G272)</f>
        <v>13.448131800000002</v>
      </c>
      <c r="I18" s="137"/>
      <c r="J18" s="65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91"/>
      <c r="B19" s="192"/>
      <c r="C19" s="192"/>
      <c r="D19" s="193"/>
      <c r="E19" s="195" t="s">
        <v>28</v>
      </c>
      <c r="F19" s="195"/>
      <c r="G19" s="195"/>
      <c r="H19" s="11">
        <f>H17-H18</f>
        <v>6.209868199999999</v>
      </c>
      <c r="I19" s="137"/>
      <c r="J19" s="65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69"/>
      <c r="B20" s="69"/>
      <c r="C20" s="69"/>
      <c r="D20" s="69"/>
      <c r="E20" s="196" t="s">
        <v>29</v>
      </c>
      <c r="F20" s="197"/>
      <c r="G20" s="187"/>
      <c r="H20" s="218">
        <f>H8+H11+H14+H17</f>
        <v>92.891999999999996</v>
      </c>
      <c r="I20" s="68"/>
      <c r="J20" s="65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69"/>
      <c r="B21" s="69"/>
      <c r="C21" s="69"/>
      <c r="D21" s="69"/>
      <c r="E21" s="200" t="s">
        <v>30</v>
      </c>
      <c r="F21" s="201"/>
      <c r="G21" s="202"/>
      <c r="H21" s="219"/>
      <c r="I21" s="68"/>
      <c r="J21" s="65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69"/>
      <c r="B22" s="69"/>
      <c r="C22" s="69"/>
      <c r="D22" s="69"/>
      <c r="E22" s="203" t="s">
        <v>31</v>
      </c>
      <c r="F22" s="202"/>
      <c r="G22" s="204"/>
      <c r="H22" s="70">
        <f>H9+H12+H15+H18</f>
        <v>66.771896040000016</v>
      </c>
      <c r="I22" s="68"/>
      <c r="J22" s="65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69"/>
      <c r="B23" s="69"/>
      <c r="C23" s="69"/>
      <c r="D23" s="69"/>
      <c r="E23" s="205" t="s">
        <v>10</v>
      </c>
      <c r="F23" s="206"/>
      <c r="G23" s="207"/>
      <c r="H23" s="71">
        <f>H10+H13+H16+H19</f>
        <v>26.120103959999977</v>
      </c>
      <c r="I23" s="68"/>
      <c r="J23" s="65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72"/>
      <c r="I24" s="72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73" t="s">
        <v>0</v>
      </c>
      <c r="B25" s="74" t="s">
        <v>1</v>
      </c>
      <c r="C25" s="73" t="s">
        <v>2</v>
      </c>
      <c r="D25" s="75" t="s">
        <v>73</v>
      </c>
      <c r="E25" s="75" t="s">
        <v>77</v>
      </c>
      <c r="F25" s="76" t="s">
        <v>37</v>
      </c>
      <c r="G25" s="76" t="s">
        <v>13</v>
      </c>
      <c r="H25" s="77" t="s">
        <v>7</v>
      </c>
      <c r="I25" s="78" t="s">
        <v>14</v>
      </c>
      <c r="J25" s="79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105">
        <v>1</v>
      </c>
      <c r="B26" s="16">
        <v>43441363</v>
      </c>
      <c r="C26" s="106">
        <v>112.5</v>
      </c>
      <c r="D26" s="8">
        <v>37.363</v>
      </c>
      <c r="E26" s="8">
        <v>38.499000000000002</v>
      </c>
      <c r="F26" s="8">
        <f t="shared" ref="F26:F89" si="0">E26-D26</f>
        <v>1.1360000000000028</v>
      </c>
      <c r="G26" s="107">
        <f>F26*0.8598</f>
        <v>0.9767328000000024</v>
      </c>
      <c r="H26" s="107">
        <f>C26/5339.7*$H$10</f>
        <v>8.7269560087645012E-2</v>
      </c>
      <c r="I26" s="107">
        <f>G26+H26</f>
        <v>1.0640023600876474</v>
      </c>
      <c r="K26" s="25"/>
      <c r="M26" s="24"/>
      <c r="N26" s="5"/>
      <c r="O26" s="81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106">
        <v>58.7</v>
      </c>
      <c r="D27" s="8">
        <v>24.387</v>
      </c>
      <c r="E27" s="8">
        <v>24.754999999999999</v>
      </c>
      <c r="F27" s="8">
        <f t="shared" si="0"/>
        <v>0.36799999999999855</v>
      </c>
      <c r="G27" s="107">
        <f t="shared" ref="G27:G90" si="1">F27*0.8598</f>
        <v>0.31640639999999876</v>
      </c>
      <c r="H27" s="107">
        <f t="shared" ref="H27:H90" si="2">C27/5339.7*$H$10</f>
        <v>4.5535317130175661E-2</v>
      </c>
      <c r="I27" s="107">
        <f t="shared" ref="I27:I90" si="3">G27+H27</f>
        <v>0.36194171713017442</v>
      </c>
      <c r="K27" s="25"/>
      <c r="M27" s="82"/>
      <c r="N27" s="25"/>
      <c r="O27" s="14"/>
      <c r="X27" s="21"/>
      <c r="Y27" s="21"/>
    </row>
    <row r="28" spans="1:25" s="1" customFormat="1" x14ac:dyDescent="0.25">
      <c r="A28" s="105">
        <v>3</v>
      </c>
      <c r="B28" s="16">
        <v>43242247</v>
      </c>
      <c r="C28" s="106">
        <v>50.5</v>
      </c>
      <c r="D28" s="8">
        <v>14.692</v>
      </c>
      <c r="E28" s="8">
        <v>14.805</v>
      </c>
      <c r="F28" s="8">
        <f t="shared" si="0"/>
        <v>0.11299999999999955</v>
      </c>
      <c r="G28" s="107">
        <f t="shared" si="1"/>
        <v>9.7157399999999616E-2</v>
      </c>
      <c r="H28" s="107">
        <f t="shared" si="2"/>
        <v>3.9174335861565095E-2</v>
      </c>
      <c r="I28" s="107">
        <f t="shared" si="3"/>
        <v>0.13633173586156472</v>
      </c>
      <c r="K28" s="37"/>
      <c r="M28" s="7"/>
      <c r="N28" s="7"/>
      <c r="O28" s="5"/>
      <c r="P28" s="5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105">
        <v>4</v>
      </c>
      <c r="B29" s="16">
        <v>43441362</v>
      </c>
      <c r="C29" s="108">
        <v>51.8</v>
      </c>
      <c r="D29" s="8">
        <v>18.786999999999999</v>
      </c>
      <c r="E29" s="8">
        <v>19.015999999999998</v>
      </c>
      <c r="F29" s="8">
        <f t="shared" si="0"/>
        <v>0.2289999999999992</v>
      </c>
      <c r="G29" s="107">
        <f t="shared" si="1"/>
        <v>0.19689419999999933</v>
      </c>
      <c r="H29" s="107">
        <f t="shared" si="2"/>
        <v>4.0182784111466766E-2</v>
      </c>
      <c r="I29" s="107">
        <f t="shared" si="3"/>
        <v>0.2370769841114661</v>
      </c>
      <c r="K29" s="37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108">
        <v>52.9</v>
      </c>
      <c r="D30" s="8">
        <v>13.387</v>
      </c>
      <c r="E30" s="8">
        <f>13.387+0.534</f>
        <v>13.921000000000001</v>
      </c>
      <c r="F30" s="8">
        <f t="shared" si="0"/>
        <v>0.5340000000000007</v>
      </c>
      <c r="G30" s="107">
        <f t="shared" si="1"/>
        <v>0.45913320000000063</v>
      </c>
      <c r="H30" s="107">
        <f t="shared" si="2"/>
        <v>4.1036086476768187E-2</v>
      </c>
      <c r="I30" s="107">
        <f t="shared" si="3"/>
        <v>0.50016928647676884</v>
      </c>
      <c r="L30" s="14"/>
      <c r="M30" s="14"/>
      <c r="N30" s="14"/>
      <c r="O30" s="150"/>
      <c r="X30" s="21"/>
      <c r="Y30" s="21"/>
    </row>
    <row r="31" spans="1:25" s="1" customFormat="1" x14ac:dyDescent="0.25">
      <c r="A31" s="105">
        <v>6</v>
      </c>
      <c r="B31" s="16">
        <v>43242242</v>
      </c>
      <c r="C31" s="108">
        <v>99.6</v>
      </c>
      <c r="D31" s="8">
        <v>27.931000000000001</v>
      </c>
      <c r="E31" s="8">
        <f>27.931+0.802</f>
        <v>28.733000000000001</v>
      </c>
      <c r="F31" s="8">
        <f t="shared" si="0"/>
        <v>0.8019999999999996</v>
      </c>
      <c r="G31" s="107">
        <f t="shared" si="1"/>
        <v>0.68955959999999972</v>
      </c>
      <c r="H31" s="107">
        <f t="shared" si="2"/>
        <v>7.7262650530928373E-2</v>
      </c>
      <c r="I31" s="107">
        <f t="shared" si="3"/>
        <v>0.76682225053092812</v>
      </c>
      <c r="L31" s="14"/>
      <c r="M31" s="14"/>
      <c r="N31" s="14"/>
      <c r="O31" s="150"/>
      <c r="P31" s="21"/>
    </row>
    <row r="32" spans="1:25" s="1" customFormat="1" x14ac:dyDescent="0.25">
      <c r="A32" s="105">
        <v>7</v>
      </c>
      <c r="B32" s="16">
        <v>43441364</v>
      </c>
      <c r="C32" s="108">
        <v>112.6</v>
      </c>
      <c r="D32" s="8">
        <v>34.759</v>
      </c>
      <c r="E32" s="8">
        <v>35.871000000000002</v>
      </c>
      <c r="F32" s="8">
        <f t="shared" si="0"/>
        <v>1.1120000000000019</v>
      </c>
      <c r="G32" s="107">
        <f t="shared" si="1"/>
        <v>0.95609760000000166</v>
      </c>
      <c r="H32" s="107">
        <f t="shared" si="2"/>
        <v>8.7347133029945137E-2</v>
      </c>
      <c r="I32" s="107">
        <f t="shared" si="3"/>
        <v>1.0434447330299468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108">
        <v>62.5</v>
      </c>
      <c r="D33" s="8">
        <v>12.997999999999999</v>
      </c>
      <c r="E33" s="8">
        <v>12.997999999999999</v>
      </c>
      <c r="F33" s="8">
        <f t="shared" si="0"/>
        <v>0</v>
      </c>
      <c r="G33" s="107">
        <f t="shared" si="1"/>
        <v>0</v>
      </c>
      <c r="H33" s="107">
        <f t="shared" si="2"/>
        <v>4.8483088937580562E-2</v>
      </c>
      <c r="I33" s="107">
        <f t="shared" si="3"/>
        <v>4.8483088937580562E-2</v>
      </c>
      <c r="K33" s="25"/>
      <c r="L33" s="7"/>
      <c r="M33" s="14"/>
      <c r="N33" s="15"/>
      <c r="O33" s="21"/>
      <c r="P33" s="21"/>
    </row>
    <row r="34" spans="1:16" s="1" customFormat="1" x14ac:dyDescent="0.25">
      <c r="A34" s="105">
        <v>9</v>
      </c>
      <c r="B34" s="16">
        <v>43441366</v>
      </c>
      <c r="C34" s="106">
        <v>50.5</v>
      </c>
      <c r="D34" s="8">
        <v>20.12</v>
      </c>
      <c r="E34" s="8">
        <v>20.420999999999999</v>
      </c>
      <c r="F34" s="8">
        <f t="shared" si="0"/>
        <v>0.30099999999999838</v>
      </c>
      <c r="G34" s="107">
        <f t="shared" si="1"/>
        <v>0.25879979999999864</v>
      </c>
      <c r="H34" s="107">
        <f t="shared" si="2"/>
        <v>3.9174335861565095E-2</v>
      </c>
      <c r="I34" s="107">
        <f t="shared" si="3"/>
        <v>0.29797413586156374</v>
      </c>
      <c r="K34" s="25"/>
      <c r="L34" s="7"/>
      <c r="M34" s="7"/>
      <c r="N34" s="7"/>
      <c r="O34" s="21"/>
      <c r="P34" s="21"/>
    </row>
    <row r="35" spans="1:16" s="1" customFormat="1" x14ac:dyDescent="0.25">
      <c r="A35" s="105">
        <v>10</v>
      </c>
      <c r="B35" s="16">
        <v>43441367</v>
      </c>
      <c r="C35" s="106">
        <v>52.3</v>
      </c>
      <c r="D35" s="8">
        <v>7.6829999999999998</v>
      </c>
      <c r="E35" s="8">
        <v>7.6829999999999998</v>
      </c>
      <c r="F35" s="8">
        <f t="shared" si="0"/>
        <v>0</v>
      </c>
      <c r="G35" s="107">
        <f t="shared" si="1"/>
        <v>0</v>
      </c>
      <c r="H35" s="107">
        <f t="shared" si="2"/>
        <v>4.057064882296741E-2</v>
      </c>
      <c r="I35" s="107">
        <f t="shared" si="3"/>
        <v>4.057064882296741E-2</v>
      </c>
      <c r="K35" s="25"/>
      <c r="L35" s="7"/>
      <c r="M35" s="14"/>
      <c r="N35" s="7"/>
      <c r="O35" s="21"/>
      <c r="P35" s="21"/>
    </row>
    <row r="36" spans="1:16" s="1" customFormat="1" x14ac:dyDescent="0.25">
      <c r="A36" s="105">
        <v>11</v>
      </c>
      <c r="B36" s="16">
        <v>43441360</v>
      </c>
      <c r="C36" s="106">
        <v>53</v>
      </c>
      <c r="D36" s="8">
        <v>9.2530000000000001</v>
      </c>
      <c r="E36" s="8">
        <v>9.2620000000000005</v>
      </c>
      <c r="F36" s="8">
        <f t="shared" si="0"/>
        <v>9.0000000000003411E-3</v>
      </c>
      <c r="G36" s="107">
        <f t="shared" si="1"/>
        <v>7.7382000000002929E-3</v>
      </c>
      <c r="H36" s="107">
        <f t="shared" si="2"/>
        <v>4.1113659419068312E-2</v>
      </c>
      <c r="I36" s="107">
        <f t="shared" si="3"/>
        <v>4.8851859419068604E-2</v>
      </c>
      <c r="K36" s="25"/>
      <c r="L36" s="7"/>
      <c r="M36" s="7"/>
      <c r="N36" s="7"/>
      <c r="O36" s="21"/>
      <c r="P36" s="112"/>
    </row>
    <row r="37" spans="1:16" s="1" customFormat="1" x14ac:dyDescent="0.25">
      <c r="A37" s="105">
        <v>12</v>
      </c>
      <c r="B37" s="16">
        <v>43441365</v>
      </c>
      <c r="C37" s="106">
        <v>100.2</v>
      </c>
      <c r="D37" s="8">
        <v>27.085999999999999</v>
      </c>
      <c r="E37" s="8">
        <v>27.085999999999999</v>
      </c>
      <c r="F37" s="8">
        <f t="shared" si="0"/>
        <v>0</v>
      </c>
      <c r="G37" s="107">
        <f t="shared" si="1"/>
        <v>0</v>
      </c>
      <c r="H37" s="107">
        <f t="shared" si="2"/>
        <v>7.7728088184729149E-2</v>
      </c>
      <c r="I37" s="107">
        <f t="shared" si="3"/>
        <v>7.7728088184729149E-2</v>
      </c>
      <c r="K37" s="25"/>
      <c r="L37" s="7"/>
      <c r="M37" s="7"/>
      <c r="N37" s="7"/>
      <c r="O37" s="21"/>
      <c r="P37" s="112"/>
    </row>
    <row r="38" spans="1:16" s="5" customFormat="1" x14ac:dyDescent="0.25">
      <c r="A38" s="4">
        <v>13</v>
      </c>
      <c r="B38" s="17">
        <v>43441377</v>
      </c>
      <c r="C38" s="106">
        <v>112.4</v>
      </c>
      <c r="D38" s="8">
        <v>30.940999999999999</v>
      </c>
      <c r="E38" s="8">
        <v>32.183999999999997</v>
      </c>
      <c r="F38" s="8">
        <f t="shared" si="0"/>
        <v>1.2429999999999986</v>
      </c>
      <c r="G38" s="107">
        <f t="shared" si="1"/>
        <v>1.0687313999999988</v>
      </c>
      <c r="H38" s="107">
        <f t="shared" si="2"/>
        <v>8.7191987145344887E-2</v>
      </c>
      <c r="I38" s="107">
        <f t="shared" si="3"/>
        <v>1.1559233871453436</v>
      </c>
      <c r="K38" s="25"/>
      <c r="L38" s="7"/>
      <c r="M38" s="14"/>
      <c r="N38" s="7"/>
      <c r="O38" s="21"/>
      <c r="P38" s="21"/>
    </row>
    <row r="39" spans="1:16" s="1" customFormat="1" x14ac:dyDescent="0.25">
      <c r="A39" s="105">
        <v>14</v>
      </c>
      <c r="B39" s="17">
        <v>43441370</v>
      </c>
      <c r="C39" s="106">
        <v>63.8</v>
      </c>
      <c r="D39" s="8">
        <v>33.531999999999996</v>
      </c>
      <c r="E39" s="8">
        <v>34.777999999999999</v>
      </c>
      <c r="F39" s="8">
        <f t="shared" si="0"/>
        <v>1.2460000000000022</v>
      </c>
      <c r="G39" s="107">
        <f t="shared" si="1"/>
        <v>1.071310800000002</v>
      </c>
      <c r="H39" s="107">
        <f t="shared" si="2"/>
        <v>4.9491537187482226E-2</v>
      </c>
      <c r="I39" s="107">
        <f t="shared" si="3"/>
        <v>1.1208023371874842</v>
      </c>
      <c r="K39" s="25"/>
      <c r="L39" s="5"/>
      <c r="M39" s="5"/>
      <c r="N39" s="5"/>
      <c r="O39" s="21"/>
      <c r="P39" s="21"/>
    </row>
    <row r="40" spans="1:16" s="1" customFormat="1" x14ac:dyDescent="0.25">
      <c r="A40" s="105">
        <v>15</v>
      </c>
      <c r="B40" s="16">
        <v>43441369</v>
      </c>
      <c r="C40" s="106">
        <v>50.9</v>
      </c>
      <c r="D40" s="8">
        <v>16.353999999999999</v>
      </c>
      <c r="E40" s="8">
        <v>17.004999999999999</v>
      </c>
      <c r="F40" s="8">
        <f t="shared" si="0"/>
        <v>0.6509999999999998</v>
      </c>
      <c r="G40" s="107">
        <f t="shared" si="1"/>
        <v>0.55972979999999983</v>
      </c>
      <c r="H40" s="107">
        <f t="shared" si="2"/>
        <v>3.9484627630765608E-2</v>
      </c>
      <c r="I40" s="107">
        <f t="shared" si="3"/>
        <v>0.59921442763076549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106">
        <v>52.4</v>
      </c>
      <c r="D41" s="8">
        <v>17.134</v>
      </c>
      <c r="E41" s="8">
        <v>17.134</v>
      </c>
      <c r="F41" s="8">
        <f t="shared" si="0"/>
        <v>0</v>
      </c>
      <c r="G41" s="107">
        <f t="shared" si="1"/>
        <v>0</v>
      </c>
      <c r="H41" s="107">
        <f t="shared" si="2"/>
        <v>4.0648221765267535E-2</v>
      </c>
      <c r="I41" s="107">
        <f t="shared" si="3"/>
        <v>4.0648221765267535E-2</v>
      </c>
      <c r="K41" s="25"/>
      <c r="M41" s="14"/>
      <c r="O41" s="21"/>
      <c r="P41" s="21"/>
    </row>
    <row r="42" spans="1:16" s="1" customFormat="1" x14ac:dyDescent="0.25">
      <c r="A42" s="105">
        <v>17</v>
      </c>
      <c r="B42" s="16">
        <v>43441376</v>
      </c>
      <c r="C42" s="106">
        <v>53.3</v>
      </c>
      <c r="D42" s="8">
        <v>20.597999999999999</v>
      </c>
      <c r="E42" s="8">
        <v>21.353999999999999</v>
      </c>
      <c r="F42" s="8">
        <f t="shared" si="0"/>
        <v>0.75600000000000023</v>
      </c>
      <c r="G42" s="107">
        <f t="shared" si="1"/>
        <v>0.65000880000000016</v>
      </c>
      <c r="H42" s="107">
        <f t="shared" si="2"/>
        <v>4.13463782459687E-2</v>
      </c>
      <c r="I42" s="107">
        <f t="shared" si="3"/>
        <v>0.69135517824596882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106">
        <v>100.6</v>
      </c>
      <c r="D43" s="8">
        <v>4.6040000000000001</v>
      </c>
      <c r="E43" s="8">
        <v>4.6040000000000001</v>
      </c>
      <c r="F43" s="8">
        <f t="shared" si="0"/>
        <v>0</v>
      </c>
      <c r="G43" s="107">
        <f t="shared" si="1"/>
        <v>0</v>
      </c>
      <c r="H43" s="107">
        <f t="shared" si="2"/>
        <v>7.8038379953929662E-2</v>
      </c>
      <c r="I43" s="107">
        <f t="shared" si="3"/>
        <v>7.8038379953929662E-2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106">
        <v>112.4</v>
      </c>
      <c r="D44" s="8">
        <v>16.387</v>
      </c>
      <c r="E44" s="8">
        <v>16.669</v>
      </c>
      <c r="F44" s="8">
        <f t="shared" si="0"/>
        <v>0.28200000000000003</v>
      </c>
      <c r="G44" s="107">
        <f t="shared" si="1"/>
        <v>0.24246360000000003</v>
      </c>
      <c r="H44" s="107">
        <f t="shared" si="2"/>
        <v>8.7191987145344887E-2</v>
      </c>
      <c r="I44" s="107">
        <f t="shared" si="3"/>
        <v>0.32965558714534493</v>
      </c>
      <c r="K44" s="25"/>
      <c r="M44" s="14"/>
      <c r="O44" s="21"/>
      <c r="P44" s="21"/>
    </row>
    <row r="45" spans="1:16" s="1" customFormat="1" x14ac:dyDescent="0.25">
      <c r="A45" s="105">
        <v>20</v>
      </c>
      <c r="B45" s="16">
        <v>43441271</v>
      </c>
      <c r="C45" s="106">
        <v>63</v>
      </c>
      <c r="D45" s="8">
        <v>11.738</v>
      </c>
      <c r="E45" s="8">
        <v>11.768000000000001</v>
      </c>
      <c r="F45" s="8">
        <f t="shared" si="0"/>
        <v>3.0000000000001137E-2</v>
      </c>
      <c r="G45" s="107">
        <f t="shared" si="1"/>
        <v>2.5794000000000979E-2</v>
      </c>
      <c r="H45" s="107">
        <f t="shared" si="2"/>
        <v>4.8870953649081207E-2</v>
      </c>
      <c r="I45" s="107">
        <f t="shared" si="3"/>
        <v>7.4664953649082183E-2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105">
        <v>21</v>
      </c>
      <c r="B46" s="16">
        <v>43441274</v>
      </c>
      <c r="C46" s="106">
        <v>50.5</v>
      </c>
      <c r="D46" s="8">
        <v>12.275</v>
      </c>
      <c r="E46" s="8">
        <v>12.275</v>
      </c>
      <c r="F46" s="8">
        <f t="shared" si="0"/>
        <v>0</v>
      </c>
      <c r="G46" s="107">
        <f t="shared" si="1"/>
        <v>0</v>
      </c>
      <c r="H46" s="107">
        <f t="shared" si="2"/>
        <v>3.9174335861565095E-2</v>
      </c>
      <c r="I46" s="107">
        <f t="shared" si="3"/>
        <v>3.9174335861565095E-2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105">
        <v>22</v>
      </c>
      <c r="B47" s="16">
        <v>43441273</v>
      </c>
      <c r="C47" s="106">
        <v>52.4</v>
      </c>
      <c r="D47" s="8">
        <v>15.928000000000001</v>
      </c>
      <c r="E47" s="8">
        <v>16.673999999999999</v>
      </c>
      <c r="F47" s="8">
        <f t="shared" si="0"/>
        <v>0.74599999999999866</v>
      </c>
      <c r="G47" s="107">
        <f t="shared" si="1"/>
        <v>0.64141079999999884</v>
      </c>
      <c r="H47" s="107">
        <f t="shared" si="2"/>
        <v>4.0648221765267535E-2</v>
      </c>
      <c r="I47" s="107">
        <f t="shared" si="3"/>
        <v>0.68205902176526634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106">
        <v>53.1</v>
      </c>
      <c r="D48" s="8">
        <v>6.6159999999999997</v>
      </c>
      <c r="E48" s="8">
        <v>6.673</v>
      </c>
      <c r="F48" s="8">
        <f t="shared" si="0"/>
        <v>5.7000000000000384E-2</v>
      </c>
      <c r="G48" s="107">
        <f t="shared" si="1"/>
        <v>4.9008600000000332E-2</v>
      </c>
      <c r="H48" s="107">
        <f t="shared" si="2"/>
        <v>4.1191232361368443E-2</v>
      </c>
      <c r="I48" s="49">
        <f t="shared" si="3"/>
        <v>9.0199832361368776E-2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105">
        <v>24</v>
      </c>
      <c r="B49" s="16">
        <v>43441374</v>
      </c>
      <c r="C49" s="106">
        <v>100.7</v>
      </c>
      <c r="D49" s="8">
        <v>36.874000000000002</v>
      </c>
      <c r="E49" s="8">
        <v>37.798000000000002</v>
      </c>
      <c r="F49" s="8">
        <f t="shared" si="0"/>
        <v>0.92399999999999949</v>
      </c>
      <c r="G49" s="107">
        <f t="shared" si="1"/>
        <v>0.79445519999999958</v>
      </c>
      <c r="H49" s="107">
        <f t="shared" si="2"/>
        <v>7.8115952896229801E-2</v>
      </c>
      <c r="I49" s="107">
        <f t="shared" si="3"/>
        <v>0.87257115289622944</v>
      </c>
      <c r="K49" s="25"/>
      <c r="L49" s="7"/>
      <c r="M49" s="7"/>
      <c r="N49" s="7"/>
      <c r="O49" s="21"/>
      <c r="P49" s="21"/>
    </row>
    <row r="50" spans="1:16" s="1" customFormat="1" x14ac:dyDescent="0.25">
      <c r="A50" s="105">
        <v>25</v>
      </c>
      <c r="B50" s="16">
        <v>43441275</v>
      </c>
      <c r="C50" s="106">
        <v>112.5</v>
      </c>
      <c r="D50" s="8">
        <v>30.489000000000001</v>
      </c>
      <c r="E50" s="8">
        <v>32.018999999999998</v>
      </c>
      <c r="F50" s="8">
        <f t="shared" si="0"/>
        <v>1.5299999999999976</v>
      </c>
      <c r="G50" s="107">
        <f t="shared" si="1"/>
        <v>1.3154939999999979</v>
      </c>
      <c r="H50" s="107">
        <f t="shared" si="2"/>
        <v>8.7269560087645012E-2</v>
      </c>
      <c r="I50" s="107">
        <f t="shared" si="3"/>
        <v>1.4027635600876429</v>
      </c>
      <c r="K50" s="25"/>
      <c r="L50" s="7"/>
      <c r="M50" s="14"/>
      <c r="N50" s="7"/>
      <c r="O50" s="21"/>
      <c r="P50" s="21"/>
    </row>
    <row r="51" spans="1:16" s="1" customFormat="1" x14ac:dyDescent="0.25">
      <c r="A51" s="105">
        <v>26</v>
      </c>
      <c r="B51" s="16">
        <v>43441269</v>
      </c>
      <c r="C51" s="106">
        <v>62.5</v>
      </c>
      <c r="D51" s="8">
        <v>11.026</v>
      </c>
      <c r="E51" s="8">
        <v>11.026</v>
      </c>
      <c r="F51" s="8">
        <f t="shared" si="0"/>
        <v>0</v>
      </c>
      <c r="G51" s="107">
        <f t="shared" si="1"/>
        <v>0</v>
      </c>
      <c r="H51" s="107">
        <f t="shared" si="2"/>
        <v>4.8483088937580562E-2</v>
      </c>
      <c r="I51" s="107">
        <f t="shared" si="3"/>
        <v>4.8483088937580562E-2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106">
        <v>51.2</v>
      </c>
      <c r="D52" s="8">
        <v>0.96099999999999997</v>
      </c>
      <c r="E52" s="8">
        <v>0.96699999999999997</v>
      </c>
      <c r="F52" s="8">
        <f t="shared" si="0"/>
        <v>6.0000000000000053E-3</v>
      </c>
      <c r="G52" s="107">
        <f t="shared" si="1"/>
        <v>5.158800000000005E-3</v>
      </c>
      <c r="H52" s="107">
        <f t="shared" si="2"/>
        <v>3.9717346457665996E-2</v>
      </c>
      <c r="I52" s="107">
        <f t="shared" si="3"/>
        <v>4.4876146457666001E-2</v>
      </c>
      <c r="K52" s="25"/>
      <c r="L52" s="7"/>
      <c r="M52" s="7"/>
      <c r="N52" s="7"/>
      <c r="O52" s="21"/>
      <c r="P52" s="21"/>
    </row>
    <row r="53" spans="1:16" s="1" customFormat="1" x14ac:dyDescent="0.25">
      <c r="A53" s="105">
        <v>28</v>
      </c>
      <c r="B53" s="16">
        <v>43441264</v>
      </c>
      <c r="C53" s="106">
        <v>52.5</v>
      </c>
      <c r="D53" s="8">
        <v>7.915</v>
      </c>
      <c r="E53" s="8">
        <v>8.0790000000000006</v>
      </c>
      <c r="F53" s="8">
        <f t="shared" si="0"/>
        <v>0.16400000000000059</v>
      </c>
      <c r="G53" s="107">
        <f t="shared" si="1"/>
        <v>0.1410072000000005</v>
      </c>
      <c r="H53" s="107">
        <f t="shared" si="2"/>
        <v>4.0725794707567667E-2</v>
      </c>
      <c r="I53" s="107">
        <f t="shared" si="3"/>
        <v>0.18173299470756815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106">
        <v>52.8</v>
      </c>
      <c r="D54" s="8">
        <v>10.14</v>
      </c>
      <c r="E54" s="8">
        <v>10.14</v>
      </c>
      <c r="F54" s="8">
        <f t="shared" si="0"/>
        <v>0</v>
      </c>
      <c r="G54" s="107">
        <f t="shared" si="1"/>
        <v>0</v>
      </c>
      <c r="H54" s="107">
        <f t="shared" si="2"/>
        <v>4.0958513534468055E-2</v>
      </c>
      <c r="I54" s="107">
        <f t="shared" si="3"/>
        <v>4.0958513534468055E-2</v>
      </c>
      <c r="K54" s="25"/>
      <c r="L54" s="7"/>
      <c r="M54" s="7"/>
      <c r="N54" s="7"/>
      <c r="O54" s="21"/>
      <c r="P54" s="21"/>
    </row>
    <row r="55" spans="1:16" s="1" customFormat="1" x14ac:dyDescent="0.25">
      <c r="A55" s="105">
        <v>30</v>
      </c>
      <c r="B55" s="16">
        <v>43441265</v>
      </c>
      <c r="C55" s="106">
        <v>101.4</v>
      </c>
      <c r="D55" s="8">
        <v>25.677</v>
      </c>
      <c r="E55" s="8">
        <v>25.698</v>
      </c>
      <c r="F55" s="8">
        <f t="shared" si="0"/>
        <v>2.1000000000000796E-2</v>
      </c>
      <c r="G55" s="107">
        <f t="shared" si="1"/>
        <v>1.8055800000000684E-2</v>
      </c>
      <c r="H55" s="107">
        <f t="shared" si="2"/>
        <v>7.8658963492330702E-2</v>
      </c>
      <c r="I55" s="107">
        <f t="shared" si="3"/>
        <v>9.6714763492331379E-2</v>
      </c>
      <c r="K55" s="25"/>
      <c r="L55" s="7"/>
      <c r="M55" s="7"/>
      <c r="N55" s="7"/>
      <c r="O55" s="21"/>
      <c r="P55" s="21"/>
    </row>
    <row r="56" spans="1:16" s="1" customFormat="1" x14ac:dyDescent="0.25">
      <c r="A56" s="105">
        <v>31</v>
      </c>
      <c r="B56" s="16">
        <v>43441277</v>
      </c>
      <c r="C56" s="106">
        <v>112.5</v>
      </c>
      <c r="D56" s="8">
        <v>32.292999999999999</v>
      </c>
      <c r="E56" s="8">
        <v>32.960999999999999</v>
      </c>
      <c r="F56" s="8">
        <f t="shared" si="0"/>
        <v>0.66799999999999926</v>
      </c>
      <c r="G56" s="107">
        <f t="shared" si="1"/>
        <v>0.57434639999999937</v>
      </c>
      <c r="H56" s="107">
        <f t="shared" si="2"/>
        <v>8.7269560087645012E-2</v>
      </c>
      <c r="I56" s="107">
        <f t="shared" si="3"/>
        <v>0.66161596008764434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105">
        <v>32</v>
      </c>
      <c r="B57" s="16">
        <v>43441276</v>
      </c>
      <c r="C57" s="106">
        <v>63.1</v>
      </c>
      <c r="D57" s="8">
        <v>29.228000000000002</v>
      </c>
      <c r="E57" s="8">
        <v>29.369</v>
      </c>
      <c r="F57" s="8">
        <f t="shared" si="0"/>
        <v>0.14099999999999824</v>
      </c>
      <c r="G57" s="107">
        <f t="shared" si="1"/>
        <v>0.12123179999999849</v>
      </c>
      <c r="H57" s="107">
        <f t="shared" si="2"/>
        <v>4.8948526591381332E-2</v>
      </c>
      <c r="I57" s="107">
        <f t="shared" si="3"/>
        <v>0.17018032659137983</v>
      </c>
      <c r="K57" s="25"/>
      <c r="L57" s="7"/>
      <c r="M57" s="7"/>
      <c r="N57" s="7"/>
      <c r="O57" s="21"/>
      <c r="P57" s="21"/>
    </row>
    <row r="58" spans="1:16" s="1" customFormat="1" x14ac:dyDescent="0.25">
      <c r="A58" s="105">
        <v>33</v>
      </c>
      <c r="B58" s="16">
        <v>43441279</v>
      </c>
      <c r="C58" s="106">
        <v>50.9</v>
      </c>
      <c r="D58" s="8">
        <v>19.315000000000001</v>
      </c>
      <c r="E58" s="8">
        <v>19.818000000000001</v>
      </c>
      <c r="F58" s="8">
        <f t="shared" si="0"/>
        <v>0.50300000000000011</v>
      </c>
      <c r="G58" s="107">
        <f t="shared" si="1"/>
        <v>0.43247940000000012</v>
      </c>
      <c r="H58" s="107">
        <f t="shared" si="2"/>
        <v>3.9484627630765608E-2</v>
      </c>
      <c r="I58" s="107">
        <f t="shared" si="3"/>
        <v>0.47196402763076573</v>
      </c>
      <c r="K58" s="25"/>
      <c r="L58" s="7"/>
      <c r="M58" s="7"/>
      <c r="N58" s="7"/>
      <c r="O58" s="21"/>
      <c r="P58" s="21"/>
    </row>
    <row r="59" spans="1:16" s="1" customFormat="1" x14ac:dyDescent="0.25">
      <c r="A59" s="105">
        <v>34</v>
      </c>
      <c r="B59" s="16">
        <v>43441281</v>
      </c>
      <c r="C59" s="106">
        <v>52.2</v>
      </c>
      <c r="D59" s="8">
        <v>18.77</v>
      </c>
      <c r="E59" s="8">
        <v>19.477</v>
      </c>
      <c r="F59" s="8">
        <f t="shared" si="0"/>
        <v>0.70700000000000074</v>
      </c>
      <c r="G59" s="107">
        <f t="shared" si="1"/>
        <v>0.6078786000000006</v>
      </c>
      <c r="H59" s="107">
        <f t="shared" si="2"/>
        <v>4.0493075880667286E-2</v>
      </c>
      <c r="I59" s="107">
        <f t="shared" si="3"/>
        <v>0.64837167588066791</v>
      </c>
      <c r="K59" s="25"/>
      <c r="L59" s="7"/>
      <c r="M59" s="7"/>
      <c r="N59" s="7"/>
      <c r="O59" s="21"/>
      <c r="P59" s="21"/>
    </row>
    <row r="60" spans="1:16" s="1" customFormat="1" x14ac:dyDescent="0.25">
      <c r="A60" s="105">
        <v>35</v>
      </c>
      <c r="B60" s="16">
        <v>43441282</v>
      </c>
      <c r="C60" s="106">
        <v>53</v>
      </c>
      <c r="D60" s="8">
        <v>17.189</v>
      </c>
      <c r="E60" s="8">
        <v>17.298999999999999</v>
      </c>
      <c r="F60" s="8">
        <f t="shared" si="0"/>
        <v>0.10999999999999943</v>
      </c>
      <c r="G60" s="107">
        <f t="shared" si="1"/>
        <v>9.457799999999951E-2</v>
      </c>
      <c r="H60" s="107">
        <f t="shared" si="2"/>
        <v>4.1113659419068312E-2</v>
      </c>
      <c r="I60" s="107">
        <f t="shared" si="3"/>
        <v>0.13569165941906783</v>
      </c>
      <c r="K60" s="25"/>
      <c r="L60" s="7"/>
      <c r="M60" s="7"/>
      <c r="N60" s="7"/>
      <c r="O60" s="21"/>
      <c r="P60" s="21"/>
    </row>
    <row r="61" spans="1:16" s="1" customFormat="1" x14ac:dyDescent="0.25">
      <c r="A61" s="105">
        <v>36</v>
      </c>
      <c r="B61" s="16">
        <v>43441280</v>
      </c>
      <c r="C61" s="106">
        <v>103.1</v>
      </c>
      <c r="D61" s="8">
        <v>27.132000000000001</v>
      </c>
      <c r="E61" s="8">
        <v>27.888999999999999</v>
      </c>
      <c r="F61" s="8">
        <f t="shared" si="0"/>
        <v>0.7569999999999979</v>
      </c>
      <c r="G61" s="107">
        <f t="shared" si="1"/>
        <v>0.65086859999999824</v>
      </c>
      <c r="H61" s="107">
        <f t="shared" si="2"/>
        <v>7.9977703511432879E-2</v>
      </c>
      <c r="I61" s="107">
        <f t="shared" si="3"/>
        <v>0.73084630351143109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106">
        <v>112.4</v>
      </c>
      <c r="D62" s="8">
        <v>15.625</v>
      </c>
      <c r="E62" s="8">
        <v>17.315000000000001</v>
      </c>
      <c r="F62" s="8">
        <f t="shared" si="0"/>
        <v>1.6900000000000013</v>
      </c>
      <c r="G62" s="107">
        <f t="shared" si="1"/>
        <v>1.4530620000000012</v>
      </c>
      <c r="H62" s="107">
        <f t="shared" si="2"/>
        <v>8.7191987145344887E-2</v>
      </c>
      <c r="I62" s="107">
        <f t="shared" si="3"/>
        <v>1.540253987145346</v>
      </c>
      <c r="K62" s="25"/>
      <c r="L62" s="7"/>
      <c r="M62" s="7"/>
      <c r="N62" s="7"/>
      <c r="O62" s="21"/>
      <c r="P62" s="21"/>
    </row>
    <row r="63" spans="1:16" s="1" customFormat="1" x14ac:dyDescent="0.25">
      <c r="A63" s="105">
        <v>38</v>
      </c>
      <c r="B63" s="16">
        <v>43441344</v>
      </c>
      <c r="C63" s="106">
        <v>62.8</v>
      </c>
      <c r="D63" s="8">
        <v>9.7089999999999996</v>
      </c>
      <c r="E63" s="8">
        <v>10.186</v>
      </c>
      <c r="F63" s="8">
        <f t="shared" si="0"/>
        <v>0.47700000000000031</v>
      </c>
      <c r="G63" s="107">
        <f t="shared" si="1"/>
        <v>0.41012460000000028</v>
      </c>
      <c r="H63" s="107">
        <f t="shared" si="2"/>
        <v>4.8715807764480944E-2</v>
      </c>
      <c r="I63" s="107">
        <f t="shared" si="3"/>
        <v>0.45884040776448121</v>
      </c>
      <c r="K63" s="25"/>
      <c r="L63" s="7"/>
      <c r="M63" s="7"/>
      <c r="N63" s="7"/>
      <c r="O63" s="21"/>
      <c r="P63" s="21"/>
    </row>
    <row r="64" spans="1:16" s="1" customFormat="1" x14ac:dyDescent="0.25">
      <c r="A64" s="105">
        <v>39</v>
      </c>
      <c r="B64" s="16">
        <v>43441341</v>
      </c>
      <c r="C64" s="106">
        <v>50.5</v>
      </c>
      <c r="D64" s="8">
        <v>1.661</v>
      </c>
      <c r="E64" s="8">
        <v>1.661</v>
      </c>
      <c r="F64" s="8">
        <f t="shared" si="0"/>
        <v>0</v>
      </c>
      <c r="G64" s="107">
        <f t="shared" si="1"/>
        <v>0</v>
      </c>
      <c r="H64" s="107">
        <f t="shared" si="2"/>
        <v>3.9174335861565095E-2</v>
      </c>
      <c r="I64" s="107">
        <f t="shared" si="3"/>
        <v>3.9174335861565095E-2</v>
      </c>
      <c r="K64" s="25"/>
      <c r="L64" s="7"/>
      <c r="M64" s="7"/>
      <c r="N64" s="7"/>
      <c r="O64" s="21"/>
      <c r="P64" s="21"/>
    </row>
    <row r="65" spans="1:16" s="1" customFormat="1" x14ac:dyDescent="0.25">
      <c r="A65" s="105">
        <v>40</v>
      </c>
      <c r="B65" s="16">
        <v>43441347</v>
      </c>
      <c r="C65" s="106">
        <v>52.3</v>
      </c>
      <c r="D65" s="8">
        <v>6.5579999999999998</v>
      </c>
      <c r="E65" s="8">
        <v>6.5629999999999997</v>
      </c>
      <c r="F65" s="8">
        <f t="shared" si="0"/>
        <v>4.9999999999998934E-3</v>
      </c>
      <c r="G65" s="107">
        <f t="shared" si="1"/>
        <v>4.2989999999999088E-3</v>
      </c>
      <c r="H65" s="107">
        <f t="shared" si="2"/>
        <v>4.057064882296741E-2</v>
      </c>
      <c r="I65" s="107">
        <f t="shared" si="3"/>
        <v>4.4869648822967317E-2</v>
      </c>
      <c r="K65" s="25"/>
      <c r="L65" s="7"/>
      <c r="M65" s="7"/>
      <c r="N65" s="7"/>
      <c r="O65" s="21"/>
      <c r="P65" s="21"/>
    </row>
    <row r="66" spans="1:16" s="1" customFormat="1" x14ac:dyDescent="0.25">
      <c r="A66" s="105">
        <v>41</v>
      </c>
      <c r="B66" s="16">
        <v>43441283</v>
      </c>
      <c r="C66" s="106">
        <v>53</v>
      </c>
      <c r="D66" s="8">
        <v>6.11</v>
      </c>
      <c r="E66" s="8">
        <v>6.1379999999999999</v>
      </c>
      <c r="F66" s="8">
        <f t="shared" si="0"/>
        <v>2.7999999999999581E-2</v>
      </c>
      <c r="G66" s="107">
        <f t="shared" si="1"/>
        <v>2.4074399999999638E-2</v>
      </c>
      <c r="H66" s="107">
        <f t="shared" si="2"/>
        <v>4.1113659419068312E-2</v>
      </c>
      <c r="I66" s="107">
        <f t="shared" si="3"/>
        <v>6.5188059419067954E-2</v>
      </c>
      <c r="K66" s="25"/>
      <c r="L66" s="7"/>
      <c r="M66" s="7"/>
      <c r="N66" s="7"/>
      <c r="O66" s="21"/>
      <c r="P66" s="21"/>
    </row>
    <row r="67" spans="1:16" s="1" customFormat="1" x14ac:dyDescent="0.25">
      <c r="A67" s="105">
        <v>42</v>
      </c>
      <c r="B67" s="16">
        <v>43441284</v>
      </c>
      <c r="C67" s="106">
        <v>100.1</v>
      </c>
      <c r="D67" s="8">
        <v>26.468</v>
      </c>
      <c r="E67" s="8">
        <v>27.048999999999999</v>
      </c>
      <c r="F67" s="8">
        <f t="shared" si="0"/>
        <v>0.58099999999999952</v>
      </c>
      <c r="G67" s="107">
        <f t="shared" si="1"/>
        <v>0.49954379999999959</v>
      </c>
      <c r="H67" s="107">
        <f t="shared" si="2"/>
        <v>7.7650515242429025E-2</v>
      </c>
      <c r="I67" s="107">
        <f t="shared" si="3"/>
        <v>0.57719431524242859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106">
        <v>69.3</v>
      </c>
      <c r="D68" s="8">
        <v>7.0640000000000001</v>
      </c>
      <c r="E68" s="8">
        <v>7.0640000000000001</v>
      </c>
      <c r="F68" s="8">
        <f t="shared" si="0"/>
        <v>0</v>
      </c>
      <c r="G68" s="107">
        <f t="shared" si="1"/>
        <v>0</v>
      </c>
      <c r="H68" s="107">
        <f t="shared" si="2"/>
        <v>5.3758049013989326E-2</v>
      </c>
      <c r="I68" s="107">
        <f t="shared" si="3"/>
        <v>5.3758049013989326E-2</v>
      </c>
      <c r="K68" s="25"/>
      <c r="L68" s="7"/>
      <c r="M68" s="7"/>
      <c r="N68" s="7"/>
      <c r="O68" s="21"/>
      <c r="P68" s="21"/>
    </row>
    <row r="69" spans="1:16" s="1" customFormat="1" x14ac:dyDescent="0.25">
      <c r="A69" s="105">
        <v>44</v>
      </c>
      <c r="B69" s="16">
        <v>43441345</v>
      </c>
      <c r="C69" s="106">
        <v>53.3</v>
      </c>
      <c r="D69" s="8">
        <v>11.738</v>
      </c>
      <c r="E69" s="8">
        <v>11.946999999999999</v>
      </c>
      <c r="F69" s="8">
        <f t="shared" si="0"/>
        <v>0.20899999999999963</v>
      </c>
      <c r="G69" s="107">
        <f t="shared" si="1"/>
        <v>0.1796981999999997</v>
      </c>
      <c r="H69" s="107">
        <f t="shared" si="2"/>
        <v>4.13463782459687E-2</v>
      </c>
      <c r="I69" s="107">
        <f t="shared" si="3"/>
        <v>0.2210445782459684</v>
      </c>
      <c r="K69" s="25"/>
      <c r="L69" s="7"/>
      <c r="M69" s="7"/>
      <c r="N69" s="7"/>
      <c r="O69" s="21"/>
      <c r="P69" s="21"/>
    </row>
    <row r="70" spans="1:16" s="1" customFormat="1" x14ac:dyDescent="0.25">
      <c r="A70" s="105">
        <v>45</v>
      </c>
      <c r="B70" s="16">
        <v>43441348</v>
      </c>
      <c r="C70" s="106">
        <v>52.9</v>
      </c>
      <c r="D70" s="8">
        <v>24.186</v>
      </c>
      <c r="E70" s="8">
        <v>25.126000000000001</v>
      </c>
      <c r="F70" s="8">
        <f t="shared" si="0"/>
        <v>0.94000000000000128</v>
      </c>
      <c r="G70" s="107">
        <f t="shared" si="1"/>
        <v>0.80821200000000115</v>
      </c>
      <c r="H70" s="107">
        <f t="shared" si="2"/>
        <v>4.1036086476768187E-2</v>
      </c>
      <c r="I70" s="107">
        <f t="shared" si="3"/>
        <v>0.8492480864767693</v>
      </c>
      <c r="K70" s="25"/>
      <c r="L70" s="7"/>
      <c r="M70" s="7"/>
      <c r="N70" s="7"/>
      <c r="O70" s="21"/>
      <c r="P70" s="21"/>
    </row>
    <row r="71" spans="1:16" s="1" customFormat="1" x14ac:dyDescent="0.25">
      <c r="A71" s="105">
        <v>46</v>
      </c>
      <c r="B71" s="16">
        <v>43441349</v>
      </c>
      <c r="C71" s="106">
        <v>100.9</v>
      </c>
      <c r="D71" s="8">
        <v>19.138999999999999</v>
      </c>
      <c r="E71" s="8">
        <v>19.381</v>
      </c>
      <c r="F71" s="8">
        <f t="shared" si="0"/>
        <v>0.24200000000000088</v>
      </c>
      <c r="G71" s="107">
        <f t="shared" si="1"/>
        <v>0.20807160000000077</v>
      </c>
      <c r="H71" s="107">
        <f t="shared" si="2"/>
        <v>7.8271098780830065E-2</v>
      </c>
      <c r="I71" s="107">
        <f t="shared" si="3"/>
        <v>0.28634269878083085</v>
      </c>
      <c r="K71" s="25"/>
      <c r="L71" s="7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88">
        <v>85.4</v>
      </c>
      <c r="D72" s="8">
        <v>23.404</v>
      </c>
      <c r="E72" s="8">
        <f>23.404+0.475</f>
        <v>23.879000000000001</v>
      </c>
      <c r="F72" s="8">
        <f t="shared" si="0"/>
        <v>0.47500000000000142</v>
      </c>
      <c r="G72" s="34">
        <f t="shared" si="1"/>
        <v>0.40840500000000124</v>
      </c>
      <c r="H72" s="34">
        <f t="shared" si="2"/>
        <v>6.624729272431007E-2</v>
      </c>
      <c r="I72" s="34">
        <f t="shared" si="3"/>
        <v>0.47465229272431131</v>
      </c>
      <c r="K72" s="25"/>
      <c r="L72" s="14"/>
      <c r="M72" s="14"/>
      <c r="N72" s="14"/>
      <c r="O72" s="150"/>
      <c r="P72" s="21"/>
    </row>
    <row r="73" spans="1:16" s="1" customFormat="1" x14ac:dyDescent="0.25">
      <c r="A73" s="109">
        <v>48</v>
      </c>
      <c r="B73" s="16">
        <v>43441356</v>
      </c>
      <c r="C73" s="106">
        <v>53.2</v>
      </c>
      <c r="D73" s="8">
        <v>10.913</v>
      </c>
      <c r="E73" s="8">
        <v>11.436999999999999</v>
      </c>
      <c r="F73" s="8">
        <f t="shared" si="0"/>
        <v>0.52399999999999913</v>
      </c>
      <c r="G73" s="107">
        <f t="shared" si="1"/>
        <v>0.45053519999999925</v>
      </c>
      <c r="H73" s="107">
        <f t="shared" si="2"/>
        <v>4.1268805303668575E-2</v>
      </c>
      <c r="I73" s="107">
        <f t="shared" si="3"/>
        <v>0.4918040053036678</v>
      </c>
      <c r="K73" s="25"/>
      <c r="L73" s="7"/>
      <c r="M73" s="7"/>
      <c r="N73" s="7"/>
      <c r="O73" s="21"/>
      <c r="P73" s="21"/>
    </row>
    <row r="74" spans="1:16" s="1" customFormat="1" x14ac:dyDescent="0.25">
      <c r="A74" s="109">
        <v>49</v>
      </c>
      <c r="B74" s="16">
        <v>43441343</v>
      </c>
      <c r="C74" s="106">
        <v>53.3</v>
      </c>
      <c r="D74" s="8">
        <v>5.6470000000000002</v>
      </c>
      <c r="E74" s="8">
        <v>5.6470000000000002</v>
      </c>
      <c r="F74" s="8">
        <f t="shared" si="0"/>
        <v>0</v>
      </c>
      <c r="G74" s="107">
        <f t="shared" si="1"/>
        <v>0</v>
      </c>
      <c r="H74" s="107">
        <f t="shared" si="2"/>
        <v>4.13463782459687E-2</v>
      </c>
      <c r="I74" s="107">
        <f t="shared" si="3"/>
        <v>4.13463782459687E-2</v>
      </c>
      <c r="J74" s="80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88">
        <v>100.5</v>
      </c>
      <c r="D75" s="8">
        <v>39.802999999999997</v>
      </c>
      <c r="E75" s="8">
        <v>40.843000000000004</v>
      </c>
      <c r="F75" s="8">
        <f t="shared" si="0"/>
        <v>1.0400000000000063</v>
      </c>
      <c r="G75" s="34">
        <f t="shared" si="1"/>
        <v>0.89419200000000543</v>
      </c>
      <c r="H75" s="34">
        <f t="shared" si="2"/>
        <v>7.7960807011629538E-2</v>
      </c>
      <c r="I75" s="34">
        <f t="shared" si="3"/>
        <v>0.97215280701163498</v>
      </c>
      <c r="J75" s="133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88">
        <v>84.8</v>
      </c>
      <c r="D76" s="8">
        <v>50.6</v>
      </c>
      <c r="E76" s="8">
        <v>54.1</v>
      </c>
      <c r="F76" s="8">
        <f>E76-D76</f>
        <v>3.5</v>
      </c>
      <c r="G76" s="34">
        <f t="shared" si="1"/>
        <v>3.0093000000000001</v>
      </c>
      <c r="H76" s="34">
        <f t="shared" si="2"/>
        <v>6.5781855070509293E-2</v>
      </c>
      <c r="I76" s="34">
        <f t="shared" si="3"/>
        <v>3.0750818550705095</v>
      </c>
      <c r="J76" s="133"/>
      <c r="K76" s="38"/>
      <c r="M76" s="39"/>
      <c r="N76" s="39"/>
    </row>
    <row r="77" spans="1:16" s="1" customFormat="1" x14ac:dyDescent="0.25">
      <c r="A77" s="109">
        <v>52</v>
      </c>
      <c r="B77" s="16">
        <v>43441355</v>
      </c>
      <c r="C77" s="106">
        <v>52.9</v>
      </c>
      <c r="D77" s="8">
        <v>22.390999999999998</v>
      </c>
      <c r="E77" s="8">
        <v>22.907</v>
      </c>
      <c r="F77" s="8">
        <f t="shared" si="0"/>
        <v>0.51600000000000179</v>
      </c>
      <c r="G77" s="107">
        <f>F77*0.8598</f>
        <v>0.44365680000000152</v>
      </c>
      <c r="H77" s="107">
        <f t="shared" si="2"/>
        <v>4.1036086476768187E-2</v>
      </c>
      <c r="I77" s="107">
        <f t="shared" si="3"/>
        <v>0.48469288647676972</v>
      </c>
      <c r="J77" s="80"/>
      <c r="K77" s="25"/>
      <c r="L77" s="7"/>
      <c r="M77" s="14"/>
      <c r="N77" s="7"/>
      <c r="O77" s="21"/>
      <c r="P77" s="21"/>
    </row>
    <row r="78" spans="1:16" s="1" customFormat="1" x14ac:dyDescent="0.25">
      <c r="A78" s="109">
        <v>53</v>
      </c>
      <c r="B78" s="16">
        <v>43441054</v>
      </c>
      <c r="C78" s="106">
        <v>52.8</v>
      </c>
      <c r="D78" s="8">
        <v>16.7</v>
      </c>
      <c r="E78" s="8">
        <v>16.7</v>
      </c>
      <c r="F78" s="8">
        <f t="shared" si="0"/>
        <v>0</v>
      </c>
      <c r="G78" s="107">
        <f t="shared" si="1"/>
        <v>0</v>
      </c>
      <c r="H78" s="107">
        <f t="shared" si="2"/>
        <v>4.0958513534468055E-2</v>
      </c>
      <c r="I78" s="107">
        <f t="shared" si="3"/>
        <v>4.0958513534468055E-2</v>
      </c>
      <c r="J78" s="80"/>
      <c r="K78" s="25"/>
      <c r="L78" s="7"/>
      <c r="M78" s="14"/>
      <c r="N78" s="7"/>
      <c r="O78" s="21"/>
      <c r="P78" s="21"/>
    </row>
    <row r="79" spans="1:16" s="1" customFormat="1" x14ac:dyDescent="0.25">
      <c r="A79" s="105">
        <v>54</v>
      </c>
      <c r="B79" s="16">
        <v>43441359</v>
      </c>
      <c r="C79" s="114">
        <v>101</v>
      </c>
      <c r="D79" s="8">
        <v>23.155999999999999</v>
      </c>
      <c r="E79" s="8">
        <v>23.454000000000001</v>
      </c>
      <c r="F79" s="8">
        <f t="shared" si="0"/>
        <v>0.29800000000000182</v>
      </c>
      <c r="G79" s="107">
        <f t="shared" si="1"/>
        <v>0.25622040000000157</v>
      </c>
      <c r="H79" s="107">
        <f t="shared" si="2"/>
        <v>7.8348671723130189E-2</v>
      </c>
      <c r="I79" s="107">
        <f t="shared" si="3"/>
        <v>0.33456907172313177</v>
      </c>
      <c r="J79" s="80"/>
      <c r="L79" s="25"/>
      <c r="M79" s="14"/>
      <c r="N79" s="7"/>
      <c r="O79" s="21"/>
      <c r="P79" s="21"/>
    </row>
    <row r="80" spans="1:16" s="1" customFormat="1" x14ac:dyDescent="0.25">
      <c r="A80" s="105">
        <v>55</v>
      </c>
      <c r="B80" s="16">
        <v>43441053</v>
      </c>
      <c r="C80" s="106">
        <v>85.2</v>
      </c>
      <c r="D80" s="8">
        <v>21.5</v>
      </c>
      <c r="E80" s="8">
        <v>22.292999999999999</v>
      </c>
      <c r="F80" s="8">
        <f>E80-D80</f>
        <v>0.79299999999999926</v>
      </c>
      <c r="G80" s="107">
        <f t="shared" si="1"/>
        <v>0.68182139999999936</v>
      </c>
      <c r="H80" s="107">
        <f t="shared" si="2"/>
        <v>6.609214683970982E-2</v>
      </c>
      <c r="I80" s="107">
        <f t="shared" si="3"/>
        <v>0.74791354683970912</v>
      </c>
      <c r="J80" s="80"/>
      <c r="L80" s="25"/>
      <c r="M80" s="14"/>
      <c r="N80" s="7"/>
      <c r="O80" s="21"/>
      <c r="P80" s="21"/>
    </row>
    <row r="81" spans="1:16" s="1" customFormat="1" x14ac:dyDescent="0.25">
      <c r="A81" s="109">
        <v>56</v>
      </c>
      <c r="B81" s="16">
        <v>43441050</v>
      </c>
      <c r="C81" s="106">
        <v>52.5</v>
      </c>
      <c r="D81" s="8">
        <v>13.305</v>
      </c>
      <c r="E81" s="8">
        <v>13.7</v>
      </c>
      <c r="F81" s="8">
        <f t="shared" si="0"/>
        <v>0.39499999999999957</v>
      </c>
      <c r="G81" s="107">
        <f t="shared" si="1"/>
        <v>0.33962099999999962</v>
      </c>
      <c r="H81" s="107">
        <f t="shared" si="2"/>
        <v>4.0725794707567667E-2</v>
      </c>
      <c r="I81" s="107">
        <f t="shared" si="3"/>
        <v>0.38034679470756727</v>
      </c>
      <c r="J81" s="80"/>
      <c r="K81" s="25"/>
      <c r="L81" s="7"/>
      <c r="M81" s="7"/>
      <c r="N81" s="7"/>
      <c r="O81" s="21"/>
      <c r="P81" s="21"/>
    </row>
    <row r="82" spans="1:16" s="1" customFormat="1" x14ac:dyDescent="0.25">
      <c r="A82" s="105">
        <v>57</v>
      </c>
      <c r="B82" s="16">
        <v>43441051</v>
      </c>
      <c r="C82" s="106">
        <v>52.4</v>
      </c>
      <c r="D82" s="8">
        <v>19.917000000000002</v>
      </c>
      <c r="E82" s="8">
        <v>20.370999999999999</v>
      </c>
      <c r="F82" s="8">
        <f t="shared" si="0"/>
        <v>0.45399999999999707</v>
      </c>
      <c r="G82" s="107">
        <f t="shared" si="1"/>
        <v>0.39034919999999751</v>
      </c>
      <c r="H82" s="107">
        <f t="shared" si="2"/>
        <v>4.0648221765267535E-2</v>
      </c>
      <c r="I82" s="107">
        <f t="shared" si="3"/>
        <v>0.43099742176526507</v>
      </c>
      <c r="J82" s="80"/>
      <c r="K82" s="25"/>
      <c r="L82" s="7"/>
      <c r="M82" s="7"/>
      <c r="N82" s="7"/>
      <c r="O82" s="21"/>
      <c r="P82" s="21"/>
    </row>
    <row r="83" spans="1:16" s="1" customFormat="1" x14ac:dyDescent="0.25">
      <c r="A83" s="105">
        <v>58</v>
      </c>
      <c r="B83" s="16">
        <v>43441052</v>
      </c>
      <c r="C83" s="106">
        <v>101.3</v>
      </c>
      <c r="D83" s="8">
        <v>22.841999999999999</v>
      </c>
      <c r="E83" s="8">
        <v>23.366</v>
      </c>
      <c r="F83" s="8">
        <f t="shared" si="0"/>
        <v>0.52400000000000091</v>
      </c>
      <c r="G83" s="107">
        <f t="shared" si="1"/>
        <v>0.4505352000000008</v>
      </c>
      <c r="H83" s="107">
        <f t="shared" si="2"/>
        <v>7.8581390550030578E-2</v>
      </c>
      <c r="I83" s="107">
        <f t="shared" si="3"/>
        <v>0.52911659055003135</v>
      </c>
      <c r="J83" s="80"/>
      <c r="K83" s="25"/>
      <c r="L83" s="7"/>
      <c r="M83" s="7"/>
      <c r="N83" s="7"/>
      <c r="O83" s="21"/>
      <c r="P83" s="21"/>
    </row>
    <row r="84" spans="1:16" s="1" customFormat="1" x14ac:dyDescent="0.25">
      <c r="A84" s="105">
        <v>59</v>
      </c>
      <c r="B84" s="16">
        <v>43441057</v>
      </c>
      <c r="C84" s="106">
        <v>85.3</v>
      </c>
      <c r="D84" s="8">
        <v>7.008</v>
      </c>
      <c r="E84" s="8">
        <v>7.008</v>
      </c>
      <c r="F84" s="8">
        <f t="shared" si="0"/>
        <v>0</v>
      </c>
      <c r="G84" s="107">
        <f t="shared" si="1"/>
        <v>0</v>
      </c>
      <c r="H84" s="107">
        <f t="shared" si="2"/>
        <v>6.6169719782009945E-2</v>
      </c>
      <c r="I84" s="107">
        <f t="shared" si="3"/>
        <v>6.6169719782009945E-2</v>
      </c>
      <c r="J84" s="80"/>
      <c r="K84" s="25"/>
      <c r="L84" s="7"/>
      <c r="M84" s="7"/>
      <c r="N84" s="7"/>
      <c r="O84" s="21"/>
      <c r="P84" s="21"/>
    </row>
    <row r="85" spans="1:16" s="1" customFormat="1" x14ac:dyDescent="0.25">
      <c r="A85" s="105">
        <v>60</v>
      </c>
      <c r="B85" s="16">
        <v>43441058</v>
      </c>
      <c r="C85" s="106">
        <v>52.5</v>
      </c>
      <c r="D85" s="8">
        <v>3.25</v>
      </c>
      <c r="E85" s="8">
        <v>3.25</v>
      </c>
      <c r="F85" s="8">
        <f t="shared" si="0"/>
        <v>0</v>
      </c>
      <c r="G85" s="107">
        <f t="shared" si="1"/>
        <v>0</v>
      </c>
      <c r="H85" s="107">
        <f t="shared" si="2"/>
        <v>4.0725794707567667E-2</v>
      </c>
      <c r="I85" s="107">
        <f t="shared" si="3"/>
        <v>4.0725794707567667E-2</v>
      </c>
      <c r="K85" s="25"/>
      <c r="L85" s="7"/>
      <c r="M85" s="7"/>
      <c r="N85" s="7"/>
      <c r="O85" s="21"/>
      <c r="P85" s="21"/>
    </row>
    <row r="86" spans="1:16" s="1" customFormat="1" x14ac:dyDescent="0.25">
      <c r="A86" s="105">
        <v>61</v>
      </c>
      <c r="B86" s="16">
        <v>43441358</v>
      </c>
      <c r="C86" s="106">
        <v>52.3</v>
      </c>
      <c r="D86" s="8">
        <v>5.2089999999999996</v>
      </c>
      <c r="E86" s="8">
        <v>5.2960000000000003</v>
      </c>
      <c r="F86" s="8">
        <f t="shared" si="0"/>
        <v>8.7000000000000632E-2</v>
      </c>
      <c r="G86" s="107">
        <f t="shared" si="1"/>
        <v>7.4802600000000538E-2</v>
      </c>
      <c r="H86" s="107">
        <f t="shared" si="2"/>
        <v>4.057064882296741E-2</v>
      </c>
      <c r="I86" s="107">
        <f t="shared" si="3"/>
        <v>0.11537324882296796</v>
      </c>
      <c r="K86" s="25"/>
      <c r="L86" s="7"/>
      <c r="M86" s="7"/>
      <c r="N86" s="7"/>
      <c r="O86" s="21"/>
      <c r="P86" s="21"/>
    </row>
    <row r="87" spans="1:16" s="1" customFormat="1" x14ac:dyDescent="0.25">
      <c r="A87" s="105">
        <v>62</v>
      </c>
      <c r="B87" s="16">
        <v>43441056</v>
      </c>
      <c r="C87" s="106">
        <v>100.5</v>
      </c>
      <c r="D87" s="8">
        <v>22.763999999999999</v>
      </c>
      <c r="E87" s="8">
        <v>23.067</v>
      </c>
      <c r="F87" s="8">
        <f t="shared" si="0"/>
        <v>0.30300000000000082</v>
      </c>
      <c r="G87" s="107">
        <f t="shared" si="1"/>
        <v>0.26051940000000073</v>
      </c>
      <c r="H87" s="107">
        <f t="shared" si="2"/>
        <v>7.7960807011629538E-2</v>
      </c>
      <c r="I87" s="107">
        <f t="shared" si="3"/>
        <v>0.33848020701163029</v>
      </c>
      <c r="K87" s="25"/>
      <c r="L87" s="7"/>
      <c r="M87" s="7"/>
      <c r="N87" s="7"/>
      <c r="O87" s="21"/>
      <c r="P87" s="21"/>
    </row>
    <row r="88" spans="1:16" s="1" customFormat="1" x14ac:dyDescent="0.25">
      <c r="A88" s="105">
        <v>63</v>
      </c>
      <c r="B88" s="16">
        <v>43441064</v>
      </c>
      <c r="C88" s="106">
        <v>85.2</v>
      </c>
      <c r="D88" s="8">
        <v>9.5069999999999997</v>
      </c>
      <c r="E88" s="8">
        <v>9.7490000000000006</v>
      </c>
      <c r="F88" s="8">
        <f t="shared" si="0"/>
        <v>0.24200000000000088</v>
      </c>
      <c r="G88" s="107">
        <f t="shared" si="1"/>
        <v>0.20807160000000077</v>
      </c>
      <c r="H88" s="107">
        <f t="shared" si="2"/>
        <v>6.609214683970982E-2</v>
      </c>
      <c r="I88" s="107">
        <f>G88+H88</f>
        <v>0.27416374683971056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106">
        <v>52.7</v>
      </c>
      <c r="D89" s="8">
        <v>15.840999999999999</v>
      </c>
      <c r="E89" s="8">
        <v>15.840999999999999</v>
      </c>
      <c r="F89" s="8">
        <f t="shared" si="0"/>
        <v>0</v>
      </c>
      <c r="G89" s="107">
        <f t="shared" si="1"/>
        <v>0</v>
      </c>
      <c r="H89" s="107">
        <f t="shared" si="2"/>
        <v>4.088094059216793E-2</v>
      </c>
      <c r="I89" s="107">
        <f t="shared" si="3"/>
        <v>4.088094059216793E-2</v>
      </c>
      <c r="K89" s="25"/>
      <c r="L89" s="7"/>
      <c r="M89" s="7"/>
      <c r="N89" s="7"/>
      <c r="O89" s="21"/>
      <c r="P89" s="21"/>
    </row>
    <row r="90" spans="1:16" s="1" customFormat="1" x14ac:dyDescent="0.25">
      <c r="A90" s="105">
        <v>65</v>
      </c>
      <c r="B90" s="16">
        <v>43441055</v>
      </c>
      <c r="C90" s="106">
        <v>53.1</v>
      </c>
      <c r="D90" s="8">
        <v>12.109</v>
      </c>
      <c r="E90" s="8">
        <v>12.273</v>
      </c>
      <c r="F90" s="8">
        <f t="shared" ref="F90:F153" si="4">E90-D90</f>
        <v>0.1639999999999997</v>
      </c>
      <c r="G90" s="107">
        <f t="shared" si="1"/>
        <v>0.14100719999999975</v>
      </c>
      <c r="H90" s="107">
        <f t="shared" si="2"/>
        <v>4.1191232361368443E-2</v>
      </c>
      <c r="I90" s="107">
        <f t="shared" si="3"/>
        <v>0.18219843236136818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106">
        <v>101.1</v>
      </c>
      <c r="D91" s="8">
        <v>7.5579999999999998</v>
      </c>
      <c r="E91" s="8">
        <v>7.5579999999999998</v>
      </c>
      <c r="F91" s="8">
        <f t="shared" si="4"/>
        <v>0</v>
      </c>
      <c r="G91" s="107">
        <f t="shared" ref="G91:G105" si="5">F91*0.8598</f>
        <v>0</v>
      </c>
      <c r="H91" s="107">
        <f t="shared" ref="H91:H99" si="6">C91/5339.7*$H$10</f>
        <v>7.8426244665430314E-2</v>
      </c>
      <c r="I91" s="107">
        <f t="shared" ref="I91:I154" si="7">G91+H91</f>
        <v>7.8426244665430314E-2</v>
      </c>
      <c r="K91" s="25"/>
      <c r="L91" s="7"/>
      <c r="M91" s="7"/>
      <c r="N91" s="7"/>
      <c r="O91" s="21"/>
      <c r="P91" s="21"/>
    </row>
    <row r="92" spans="1:16" s="1" customFormat="1" x14ac:dyDescent="0.25">
      <c r="A92" s="105">
        <v>67</v>
      </c>
      <c r="B92" s="16">
        <v>43441067</v>
      </c>
      <c r="C92" s="106">
        <v>84.7</v>
      </c>
      <c r="D92" s="8">
        <v>9.7040000000000006</v>
      </c>
      <c r="E92" s="8">
        <v>9.7040000000000006</v>
      </c>
      <c r="F92" s="8">
        <f t="shared" si="4"/>
        <v>0</v>
      </c>
      <c r="G92" s="107">
        <f t="shared" si="5"/>
        <v>0</v>
      </c>
      <c r="H92" s="107">
        <f t="shared" si="6"/>
        <v>6.5704282128209168E-2</v>
      </c>
      <c r="I92" s="107">
        <f t="shared" si="7"/>
        <v>6.5704282128209168E-2</v>
      </c>
      <c r="K92" s="25"/>
      <c r="L92" s="7"/>
      <c r="M92" s="7"/>
      <c r="N92" s="7"/>
      <c r="O92" s="21"/>
      <c r="P92" s="21"/>
    </row>
    <row r="93" spans="1:16" s="1" customFormat="1" x14ac:dyDescent="0.25">
      <c r="A93" s="105">
        <v>68</v>
      </c>
      <c r="B93" s="16">
        <v>43441065</v>
      </c>
      <c r="C93" s="106">
        <v>52.7</v>
      </c>
      <c r="D93" s="8">
        <v>11.002000000000001</v>
      </c>
      <c r="E93" s="8">
        <v>11.818</v>
      </c>
      <c r="F93" s="8">
        <f t="shared" si="4"/>
        <v>0.81599999999999895</v>
      </c>
      <c r="G93" s="107">
        <f t="shared" si="5"/>
        <v>0.70159679999999913</v>
      </c>
      <c r="H93" s="107">
        <f t="shared" si="6"/>
        <v>4.088094059216793E-2</v>
      </c>
      <c r="I93" s="107">
        <f t="shared" si="7"/>
        <v>0.74247774059216709</v>
      </c>
      <c r="J93" s="5"/>
      <c r="K93" s="25"/>
      <c r="L93" s="7"/>
      <c r="M93" s="7"/>
      <c r="N93" s="7"/>
      <c r="O93" s="21"/>
      <c r="P93" s="21"/>
    </row>
    <row r="94" spans="1:16" s="1" customFormat="1" x14ac:dyDescent="0.25">
      <c r="A94" s="105">
        <v>69</v>
      </c>
      <c r="B94" s="16">
        <v>43441060</v>
      </c>
      <c r="C94" s="106">
        <v>53.3</v>
      </c>
      <c r="D94" s="8">
        <v>11.09</v>
      </c>
      <c r="E94" s="8">
        <v>11.256</v>
      </c>
      <c r="F94" s="8">
        <f t="shared" si="4"/>
        <v>0.16600000000000037</v>
      </c>
      <c r="G94" s="107">
        <f t="shared" si="5"/>
        <v>0.14272680000000032</v>
      </c>
      <c r="H94" s="107">
        <f t="shared" si="6"/>
        <v>4.13463782459687E-2</v>
      </c>
      <c r="I94" s="107">
        <f t="shared" si="7"/>
        <v>0.18407317824596903</v>
      </c>
      <c r="K94" s="25"/>
      <c r="L94" s="7"/>
      <c r="M94" s="7"/>
      <c r="N94" s="7"/>
      <c r="O94" s="21"/>
      <c r="P94" s="21"/>
    </row>
    <row r="95" spans="1:16" s="1" customFormat="1" x14ac:dyDescent="0.25">
      <c r="A95" s="105">
        <v>70</v>
      </c>
      <c r="B95" s="16">
        <v>43441066</v>
      </c>
      <c r="C95" s="106">
        <v>101.3</v>
      </c>
      <c r="D95" s="8">
        <v>33.627000000000002</v>
      </c>
      <c r="E95" s="8">
        <v>34.49</v>
      </c>
      <c r="F95" s="8">
        <f t="shared" si="4"/>
        <v>0.86299999999999955</v>
      </c>
      <c r="G95" s="107">
        <f t="shared" si="5"/>
        <v>0.74200739999999965</v>
      </c>
      <c r="H95" s="107">
        <f t="shared" si="6"/>
        <v>7.8581390550030578E-2</v>
      </c>
      <c r="I95" s="107">
        <f t="shared" si="7"/>
        <v>0.8205887905500302</v>
      </c>
      <c r="K95" s="25"/>
      <c r="L95" s="7"/>
      <c r="M95" s="24"/>
      <c r="N95" s="7"/>
      <c r="O95" s="5"/>
      <c r="P95" s="21"/>
    </row>
    <row r="96" spans="1:16" s="1" customFormat="1" x14ac:dyDescent="0.25">
      <c r="A96" s="105">
        <v>71</v>
      </c>
      <c r="B96" s="16">
        <v>43441350</v>
      </c>
      <c r="C96" s="106">
        <v>85.7</v>
      </c>
      <c r="D96" s="8">
        <v>36.113</v>
      </c>
      <c r="E96" s="8">
        <f>36.113+1.545</f>
        <v>37.658000000000001</v>
      </c>
      <c r="F96" s="8">
        <f t="shared" si="4"/>
        <v>1.5450000000000017</v>
      </c>
      <c r="G96" s="107">
        <f t="shared" si="5"/>
        <v>1.3283910000000014</v>
      </c>
      <c r="H96" s="107">
        <f t="shared" si="6"/>
        <v>6.6480011551210458E-2</v>
      </c>
      <c r="I96" s="107">
        <f t="shared" si="7"/>
        <v>1.394871011551212</v>
      </c>
      <c r="K96" s="25"/>
      <c r="L96" s="14"/>
      <c r="M96" s="14"/>
      <c r="N96" s="14"/>
      <c r="O96" s="150"/>
      <c r="P96" s="21"/>
    </row>
    <row r="97" spans="1:16" s="1" customFormat="1" x14ac:dyDescent="0.25">
      <c r="A97" s="105">
        <v>72</v>
      </c>
      <c r="B97" s="16">
        <v>43441353</v>
      </c>
      <c r="C97" s="106">
        <v>52.8</v>
      </c>
      <c r="D97" s="8">
        <v>10.054</v>
      </c>
      <c r="E97" s="8">
        <v>10.302</v>
      </c>
      <c r="F97" s="8">
        <f t="shared" si="4"/>
        <v>0.24799999999999933</v>
      </c>
      <c r="G97" s="107">
        <f t="shared" si="5"/>
        <v>0.21323039999999943</v>
      </c>
      <c r="H97" s="107">
        <f t="shared" si="6"/>
        <v>4.0958513534468055E-2</v>
      </c>
      <c r="I97" s="107">
        <f t="shared" si="7"/>
        <v>0.25418891353446749</v>
      </c>
      <c r="K97" s="25"/>
      <c r="L97" s="7"/>
      <c r="M97" s="7"/>
      <c r="N97" s="7"/>
      <c r="O97" s="21"/>
      <c r="P97" s="21"/>
    </row>
    <row r="98" spans="1:16" s="1" customFormat="1" x14ac:dyDescent="0.25">
      <c r="A98" s="105">
        <v>73</v>
      </c>
      <c r="B98" s="16">
        <v>43441062</v>
      </c>
      <c r="C98" s="106">
        <v>52.8</v>
      </c>
      <c r="D98" s="8">
        <v>6.9610000000000003</v>
      </c>
      <c r="E98" s="8">
        <v>6.9779999999999998</v>
      </c>
      <c r="F98" s="8">
        <f t="shared" si="4"/>
        <v>1.699999999999946E-2</v>
      </c>
      <c r="G98" s="107">
        <f t="shared" si="5"/>
        <v>1.4616599999999536E-2</v>
      </c>
      <c r="H98" s="107">
        <f t="shared" si="6"/>
        <v>4.0958513534468055E-2</v>
      </c>
      <c r="I98" s="107">
        <f t="shared" si="7"/>
        <v>5.5575113534467591E-2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115">
        <v>100.6</v>
      </c>
      <c r="D99" s="12">
        <v>21.876000000000001</v>
      </c>
      <c r="E99" s="12">
        <v>22</v>
      </c>
      <c r="F99" s="12">
        <f t="shared" si="4"/>
        <v>0.12399999999999878</v>
      </c>
      <c r="G99" s="116">
        <f t="shared" si="5"/>
        <v>0.10661519999999895</v>
      </c>
      <c r="H99" s="116">
        <f t="shared" si="6"/>
        <v>7.8038379953929662E-2</v>
      </c>
      <c r="I99" s="116">
        <f t="shared" si="7"/>
        <v>0.18465357995392861</v>
      </c>
      <c r="K99" s="25"/>
      <c r="L99" s="14"/>
      <c r="M99" s="7"/>
      <c r="N99" s="7"/>
      <c r="O99" s="21"/>
      <c r="P99" s="21"/>
    </row>
    <row r="100" spans="1:16" s="1" customFormat="1" x14ac:dyDescent="0.25">
      <c r="A100" s="117">
        <v>75</v>
      </c>
      <c r="B100" s="19">
        <v>43441332</v>
      </c>
      <c r="C100" s="118">
        <v>85</v>
      </c>
      <c r="D100" s="9">
        <v>33.793999999999997</v>
      </c>
      <c r="E100" s="9">
        <v>34.186999999999998</v>
      </c>
      <c r="F100" s="9">
        <f t="shared" si="4"/>
        <v>0.39300000000000068</v>
      </c>
      <c r="G100" s="119">
        <f t="shared" si="5"/>
        <v>0.33790140000000057</v>
      </c>
      <c r="H100" s="119">
        <f t="shared" ref="H100:H155" si="8">C100/3919*$H$13</f>
        <v>0.1417768845623881</v>
      </c>
      <c r="I100" s="119">
        <f t="shared" si="7"/>
        <v>0.4796782845623887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105">
        <v>76</v>
      </c>
      <c r="B101" s="16">
        <v>43441335</v>
      </c>
      <c r="C101" s="106">
        <v>58.3</v>
      </c>
      <c r="D101" s="8">
        <v>16.186</v>
      </c>
      <c r="E101" s="8">
        <v>16.834</v>
      </c>
      <c r="F101" s="8">
        <f t="shared" si="4"/>
        <v>0.64799999999999969</v>
      </c>
      <c r="G101" s="107">
        <f t="shared" si="5"/>
        <v>0.55715039999999971</v>
      </c>
      <c r="H101" s="119">
        <f t="shared" si="8"/>
        <v>9.7242263176320315E-2</v>
      </c>
      <c r="I101" s="107">
        <f t="shared" si="7"/>
        <v>0.65439266317632006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106">
        <v>58.5</v>
      </c>
      <c r="D102" s="8">
        <v>25.9572</v>
      </c>
      <c r="E102" s="8">
        <v>26.381</v>
      </c>
      <c r="F102" s="8">
        <f t="shared" si="4"/>
        <v>0.42379999999999995</v>
      </c>
      <c r="G102" s="34">
        <f t="shared" si="5"/>
        <v>0.36438323999999994</v>
      </c>
      <c r="H102" s="42">
        <f t="shared" si="8"/>
        <v>9.757585584587887E-2</v>
      </c>
      <c r="I102" s="34">
        <f t="shared" si="7"/>
        <v>0.4619590958458788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106">
        <v>76.599999999999994</v>
      </c>
      <c r="D103" s="8">
        <v>24.893999999999998</v>
      </c>
      <c r="E103" s="8">
        <v>25.198</v>
      </c>
      <c r="F103" s="8">
        <f t="shared" si="4"/>
        <v>0.30400000000000205</v>
      </c>
      <c r="G103" s="107">
        <f t="shared" si="5"/>
        <v>0.26137920000000175</v>
      </c>
      <c r="H103" s="119">
        <f t="shared" si="8"/>
        <v>0.12776599244092857</v>
      </c>
      <c r="I103" s="107">
        <f t="shared" si="7"/>
        <v>0.38914519244093032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105">
        <v>79</v>
      </c>
      <c r="B104" s="16">
        <v>43441336</v>
      </c>
      <c r="C104" s="106">
        <v>85.7</v>
      </c>
      <c r="D104" s="8">
        <v>10.628</v>
      </c>
      <c r="E104" s="8">
        <v>10.628</v>
      </c>
      <c r="F104" s="8">
        <f t="shared" si="4"/>
        <v>0</v>
      </c>
      <c r="G104" s="107">
        <f t="shared" si="5"/>
        <v>0</v>
      </c>
      <c r="H104" s="119">
        <f t="shared" si="8"/>
        <v>0.14294445890584306</v>
      </c>
      <c r="I104" s="107">
        <f t="shared" si="7"/>
        <v>0.14294445890584306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105">
        <v>80</v>
      </c>
      <c r="B105" s="16">
        <v>43441339</v>
      </c>
      <c r="C105" s="106">
        <v>58.3</v>
      </c>
      <c r="D105" s="8">
        <v>21.23</v>
      </c>
      <c r="E105" s="8">
        <v>21.23</v>
      </c>
      <c r="F105" s="8">
        <f t="shared" si="4"/>
        <v>0</v>
      </c>
      <c r="G105" s="107">
        <f t="shared" si="5"/>
        <v>0</v>
      </c>
      <c r="H105" s="119">
        <f t="shared" si="8"/>
        <v>9.7242263176320315E-2</v>
      </c>
      <c r="I105" s="107">
        <f t="shared" si="7"/>
        <v>9.7242263176320315E-2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105">
        <v>81</v>
      </c>
      <c r="B106" s="16">
        <v>43441337</v>
      </c>
      <c r="C106" s="106">
        <v>58.4</v>
      </c>
      <c r="D106" s="8">
        <v>15.037000000000001</v>
      </c>
      <c r="E106" s="8">
        <v>15.116</v>
      </c>
      <c r="F106" s="8">
        <f t="shared" si="4"/>
        <v>7.8999999999998849E-2</v>
      </c>
      <c r="G106" s="107">
        <f>F106*0.8598</f>
        <v>6.7924199999999005E-2</v>
      </c>
      <c r="H106" s="119">
        <f t="shared" si="8"/>
        <v>9.7409059511099599E-2</v>
      </c>
      <c r="I106" s="107">
        <f t="shared" si="7"/>
        <v>0.16533325951109862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105">
        <v>82</v>
      </c>
      <c r="B107" s="16">
        <v>43441334</v>
      </c>
      <c r="C107" s="106">
        <v>76.400000000000006</v>
      </c>
      <c r="D107" s="8">
        <v>7.48</v>
      </c>
      <c r="E107" s="8">
        <v>7.4989999999999997</v>
      </c>
      <c r="F107" s="8">
        <f t="shared" si="4"/>
        <v>1.899999999999924E-2</v>
      </c>
      <c r="G107" s="107">
        <f t="shared" ref="G107:G135" si="9">F107*0.8598</f>
        <v>1.6336199999999346E-2</v>
      </c>
      <c r="H107" s="119">
        <f t="shared" si="8"/>
        <v>0.12743239977137003</v>
      </c>
      <c r="I107" s="107">
        <f t="shared" si="7"/>
        <v>0.14376859977136938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105">
        <v>83</v>
      </c>
      <c r="B108" s="16">
        <v>43441340</v>
      </c>
      <c r="C108" s="106">
        <v>85.5</v>
      </c>
      <c r="D108" s="8">
        <v>23.661999999999999</v>
      </c>
      <c r="E108" s="8">
        <v>24.62</v>
      </c>
      <c r="F108" s="8">
        <f t="shared" si="4"/>
        <v>0.95800000000000196</v>
      </c>
      <c r="G108" s="107">
        <f t="shared" si="9"/>
        <v>0.82368840000000165</v>
      </c>
      <c r="H108" s="119">
        <f t="shared" si="8"/>
        <v>0.14261086623628452</v>
      </c>
      <c r="I108" s="107">
        <f t="shared" si="7"/>
        <v>0.96629926623628615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105">
        <v>84</v>
      </c>
      <c r="B109" s="16">
        <v>43441326</v>
      </c>
      <c r="C109" s="106">
        <v>58.6</v>
      </c>
      <c r="D109" s="8">
        <v>6.2130000000000001</v>
      </c>
      <c r="E109" s="8">
        <v>6.2130000000000001</v>
      </c>
      <c r="F109" s="8">
        <f t="shared" si="4"/>
        <v>0</v>
      </c>
      <c r="G109" s="107">
        <f t="shared" si="9"/>
        <v>0</v>
      </c>
      <c r="H109" s="119">
        <f t="shared" si="8"/>
        <v>9.7742652180658154E-2</v>
      </c>
      <c r="I109" s="107">
        <f t="shared" si="7"/>
        <v>9.7742652180658154E-2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106">
        <v>59.6</v>
      </c>
      <c r="D110" s="8">
        <v>8.5589999999999993</v>
      </c>
      <c r="E110" s="8">
        <v>8.5589999999999993</v>
      </c>
      <c r="F110" s="8">
        <f t="shared" si="4"/>
        <v>0</v>
      </c>
      <c r="G110" s="107">
        <f t="shared" si="9"/>
        <v>0</v>
      </c>
      <c r="H110" s="119">
        <f t="shared" si="8"/>
        <v>9.9410615528450957E-2</v>
      </c>
      <c r="I110" s="107">
        <f t="shared" si="7"/>
        <v>9.9410615528450957E-2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105">
        <v>86</v>
      </c>
      <c r="B111" s="16">
        <v>43441329</v>
      </c>
      <c r="C111" s="106">
        <v>76.5</v>
      </c>
      <c r="D111" s="8">
        <v>7.4379999999999997</v>
      </c>
      <c r="E111" s="8">
        <v>7.4379999999999997</v>
      </c>
      <c r="F111" s="8">
        <f t="shared" si="4"/>
        <v>0</v>
      </c>
      <c r="G111" s="107">
        <f t="shared" si="9"/>
        <v>0</v>
      </c>
      <c r="H111" s="119">
        <f>C111/3919*$H$13</f>
        <v>0.12759919610614931</v>
      </c>
      <c r="I111" s="107">
        <f t="shared" si="7"/>
        <v>0.12759919610614931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105">
        <v>87</v>
      </c>
      <c r="B112" s="16">
        <v>43441330</v>
      </c>
      <c r="C112" s="106">
        <v>85.1</v>
      </c>
      <c r="D112" s="8">
        <v>23.564</v>
      </c>
      <c r="E112" s="8">
        <v>24.283000000000001</v>
      </c>
      <c r="F112" s="8">
        <f t="shared" si="4"/>
        <v>0.71900000000000119</v>
      </c>
      <c r="G112" s="107">
        <f t="shared" si="9"/>
        <v>0.61819620000000108</v>
      </c>
      <c r="H112" s="119">
        <f t="shared" si="8"/>
        <v>0.14194368089716738</v>
      </c>
      <c r="I112" s="107">
        <f t="shared" si="7"/>
        <v>0.76013988089716844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105">
        <v>88</v>
      </c>
      <c r="B113" s="16">
        <v>43441327</v>
      </c>
      <c r="C113" s="106">
        <v>58.4</v>
      </c>
      <c r="D113" s="8">
        <v>15.605</v>
      </c>
      <c r="E113" s="8">
        <v>15.62</v>
      </c>
      <c r="F113" s="8">
        <f t="shared" si="4"/>
        <v>1.4999999999998792E-2</v>
      </c>
      <c r="G113" s="107">
        <f t="shared" si="9"/>
        <v>1.2896999999998961E-2</v>
      </c>
      <c r="H113" s="119">
        <f t="shared" si="8"/>
        <v>9.7409059511099599E-2</v>
      </c>
      <c r="I113" s="107">
        <f t="shared" si="7"/>
        <v>0.11030605951109856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105">
        <v>89</v>
      </c>
      <c r="B114" s="16">
        <v>43441324</v>
      </c>
      <c r="C114" s="106">
        <v>58.7</v>
      </c>
      <c r="D114" s="8">
        <v>12.09</v>
      </c>
      <c r="E114" s="8">
        <v>12.09</v>
      </c>
      <c r="F114" s="8">
        <f t="shared" si="4"/>
        <v>0</v>
      </c>
      <c r="G114" s="107">
        <f t="shared" si="9"/>
        <v>0</v>
      </c>
      <c r="H114" s="119">
        <f t="shared" si="8"/>
        <v>9.7909448515437439E-2</v>
      </c>
      <c r="I114" s="107">
        <f t="shared" si="7"/>
        <v>9.7909448515437439E-2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105">
        <v>90</v>
      </c>
      <c r="B115" s="16">
        <v>43441325</v>
      </c>
      <c r="C115" s="106">
        <v>77.7</v>
      </c>
      <c r="D115" s="8">
        <v>18.721</v>
      </c>
      <c r="E115" s="8">
        <v>19.222999999999999</v>
      </c>
      <c r="F115" s="8">
        <f t="shared" si="4"/>
        <v>0.50199999999999889</v>
      </c>
      <c r="G115" s="107">
        <f t="shared" si="9"/>
        <v>0.43161959999999905</v>
      </c>
      <c r="H115" s="119">
        <f t="shared" si="8"/>
        <v>0.12960075212350067</v>
      </c>
      <c r="I115" s="107">
        <f t="shared" si="7"/>
        <v>0.56122035212349974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106">
        <v>85.3</v>
      </c>
      <c r="D116" s="8">
        <v>14.101000000000001</v>
      </c>
      <c r="E116" s="8">
        <v>14.101000000000001</v>
      </c>
      <c r="F116" s="8">
        <f t="shared" si="4"/>
        <v>0</v>
      </c>
      <c r="G116" s="107">
        <f t="shared" si="9"/>
        <v>0</v>
      </c>
      <c r="H116" s="119">
        <f t="shared" si="8"/>
        <v>0.14227727356672595</v>
      </c>
      <c r="I116" s="107">
        <f t="shared" si="7"/>
        <v>0.14227727356672595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105">
        <v>92</v>
      </c>
      <c r="B117" s="16">
        <v>43441331</v>
      </c>
      <c r="C117" s="106">
        <v>58.5</v>
      </c>
      <c r="D117" s="8">
        <v>20.324000000000002</v>
      </c>
      <c r="E117" s="8">
        <v>20.79</v>
      </c>
      <c r="F117" s="8">
        <f t="shared" si="4"/>
        <v>0.46599999999999753</v>
      </c>
      <c r="G117" s="107">
        <f t="shared" si="9"/>
        <v>0.40066679999999788</v>
      </c>
      <c r="H117" s="119">
        <f t="shared" si="8"/>
        <v>9.757585584587887E-2</v>
      </c>
      <c r="I117" s="107">
        <f t="shared" si="7"/>
        <v>0.49824265584587674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106">
        <v>59.3</v>
      </c>
      <c r="D118" s="8">
        <v>10.317</v>
      </c>
      <c r="E118" s="8">
        <v>10.718999999999999</v>
      </c>
      <c r="F118" s="8">
        <f t="shared" si="4"/>
        <v>0.40199999999999925</v>
      </c>
      <c r="G118" s="107">
        <f t="shared" si="9"/>
        <v>0.34563959999999938</v>
      </c>
      <c r="H118" s="119">
        <f t="shared" si="8"/>
        <v>9.8910226524113118E-2</v>
      </c>
      <c r="I118" s="107">
        <f t="shared" si="7"/>
        <v>0.44454982652411251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105">
        <v>94</v>
      </c>
      <c r="B119" s="16">
        <v>34242158</v>
      </c>
      <c r="C119" s="106">
        <v>76.8</v>
      </c>
      <c r="D119" s="8">
        <v>16.452000000000002</v>
      </c>
      <c r="E119" s="8">
        <v>16.591999999999999</v>
      </c>
      <c r="F119" s="8">
        <f t="shared" si="4"/>
        <v>0.13999999999999702</v>
      </c>
      <c r="G119" s="107">
        <f t="shared" si="9"/>
        <v>0.12037199999999744</v>
      </c>
      <c r="H119" s="119">
        <f t="shared" si="8"/>
        <v>0.12809958511048714</v>
      </c>
      <c r="I119" s="107">
        <f t="shared" si="7"/>
        <v>0.24847158511048456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105">
        <v>95</v>
      </c>
      <c r="B120" s="16">
        <v>34242124</v>
      </c>
      <c r="C120" s="88">
        <v>85.2</v>
      </c>
      <c r="D120" s="8">
        <v>18.457999999999998</v>
      </c>
      <c r="E120" s="8">
        <v>18.766999999999999</v>
      </c>
      <c r="F120" s="8">
        <f t="shared" si="4"/>
        <v>0.30900000000000105</v>
      </c>
      <c r="G120" s="34">
        <f t="shared" si="9"/>
        <v>0.26567820000000092</v>
      </c>
      <c r="H120" s="34">
        <f t="shared" si="8"/>
        <v>0.14211047723194667</v>
      </c>
      <c r="I120" s="34">
        <f t="shared" si="7"/>
        <v>0.40778867723194756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88">
        <v>58.1</v>
      </c>
      <c r="D121" s="8">
        <v>8.4290000000000003</v>
      </c>
      <c r="E121" s="8">
        <v>8.4290000000000003</v>
      </c>
      <c r="F121" s="8">
        <f t="shared" si="4"/>
        <v>0</v>
      </c>
      <c r="G121" s="34">
        <f t="shared" si="9"/>
        <v>0</v>
      </c>
      <c r="H121" s="34">
        <f t="shared" si="8"/>
        <v>9.690867050676176E-2</v>
      </c>
      <c r="I121" s="34">
        <f t="shared" si="7"/>
        <v>9.690867050676176E-2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88">
        <v>57.5</v>
      </c>
      <c r="D122" s="8">
        <v>18.521000000000001</v>
      </c>
      <c r="E122" s="8">
        <v>18.997</v>
      </c>
      <c r="F122" s="8">
        <f t="shared" si="4"/>
        <v>0.47599999999999909</v>
      </c>
      <c r="G122" s="34">
        <f t="shared" si="9"/>
        <v>0.40926479999999921</v>
      </c>
      <c r="H122" s="34">
        <f t="shared" si="8"/>
        <v>9.5907892498086081E-2</v>
      </c>
      <c r="I122" s="34">
        <f t="shared" si="7"/>
        <v>0.50517269249808527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105">
        <v>98</v>
      </c>
      <c r="B123" s="16">
        <v>34242159</v>
      </c>
      <c r="C123" s="88">
        <v>77</v>
      </c>
      <c r="D123" s="8">
        <v>17.437999999999999</v>
      </c>
      <c r="E123" s="8">
        <v>17.672999999999998</v>
      </c>
      <c r="F123" s="8">
        <f t="shared" si="4"/>
        <v>0.23499999999999943</v>
      </c>
      <c r="G123" s="34">
        <f t="shared" si="9"/>
        <v>0.20205299999999951</v>
      </c>
      <c r="H123" s="34">
        <f t="shared" si="8"/>
        <v>0.1284331777800457</v>
      </c>
      <c r="I123" s="34">
        <f t="shared" si="7"/>
        <v>0.33048617778004519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88">
        <v>85.4</v>
      </c>
      <c r="D124" s="8">
        <v>13.282999999999999</v>
      </c>
      <c r="E124" s="8">
        <v>13.282999999999999</v>
      </c>
      <c r="F124" s="8">
        <f t="shared" si="4"/>
        <v>0</v>
      </c>
      <c r="G124" s="34">
        <f t="shared" si="9"/>
        <v>0</v>
      </c>
      <c r="H124" s="34">
        <f t="shared" si="8"/>
        <v>0.14244406990150524</v>
      </c>
      <c r="I124" s="34">
        <f t="shared" si="7"/>
        <v>0.14244406990150524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88">
        <v>58.2</v>
      </c>
      <c r="D125" s="8">
        <v>8.92</v>
      </c>
      <c r="E125" s="8">
        <v>8.9879999999999995</v>
      </c>
      <c r="F125" s="8">
        <f t="shared" si="4"/>
        <v>6.7999999999999616E-2</v>
      </c>
      <c r="G125" s="34">
        <f t="shared" si="9"/>
        <v>5.8466399999999669E-2</v>
      </c>
      <c r="H125" s="34">
        <f t="shared" si="8"/>
        <v>9.707546684154103E-2</v>
      </c>
      <c r="I125" s="34">
        <f t="shared" si="7"/>
        <v>0.1555418668415407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88">
        <v>59</v>
      </c>
      <c r="D126" s="8">
        <v>13.537000000000001</v>
      </c>
      <c r="E126" s="8">
        <v>13.7</v>
      </c>
      <c r="F126" s="8">
        <f t="shared" si="4"/>
        <v>0.16299999999999848</v>
      </c>
      <c r="G126" s="34">
        <f t="shared" si="9"/>
        <v>0.1401473999999987</v>
      </c>
      <c r="H126" s="34">
        <f t="shared" si="8"/>
        <v>9.8409837519775278E-2</v>
      </c>
      <c r="I126" s="34">
        <f t="shared" si="7"/>
        <v>0.23855723751977398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105">
        <v>102</v>
      </c>
      <c r="B127" s="16">
        <v>34242123</v>
      </c>
      <c r="C127" s="88">
        <v>77.599999999999994</v>
      </c>
      <c r="D127" s="8">
        <v>12.074</v>
      </c>
      <c r="E127" s="8">
        <v>12.162000000000001</v>
      </c>
      <c r="F127" s="8">
        <f t="shared" si="4"/>
        <v>8.8000000000000966E-2</v>
      </c>
      <c r="G127" s="34">
        <f t="shared" si="9"/>
        <v>7.5662400000000837E-2</v>
      </c>
      <c r="H127" s="34">
        <f t="shared" si="8"/>
        <v>0.12943395578872138</v>
      </c>
      <c r="I127" s="34">
        <f t="shared" si="7"/>
        <v>0.20509635578872221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112" customFormat="1" x14ac:dyDescent="0.25">
      <c r="A128" s="4">
        <v>103</v>
      </c>
      <c r="B128" s="16">
        <v>34242126</v>
      </c>
      <c r="C128" s="88">
        <v>85.4</v>
      </c>
      <c r="D128" s="8">
        <v>29.326699999999999</v>
      </c>
      <c r="E128" s="8">
        <f>29.3267+0.911</f>
        <v>30.2377</v>
      </c>
      <c r="F128" s="8">
        <f t="shared" si="4"/>
        <v>0.91100000000000136</v>
      </c>
      <c r="G128" s="34">
        <f t="shared" si="9"/>
        <v>0.78327780000000113</v>
      </c>
      <c r="H128" s="34">
        <f t="shared" si="8"/>
        <v>0.14244406990150524</v>
      </c>
      <c r="I128" s="34">
        <f t="shared" si="7"/>
        <v>0.9257218699015064</v>
      </c>
      <c r="J128" s="5"/>
      <c r="K128" s="81"/>
      <c r="L128" s="120"/>
      <c r="M128" s="24"/>
      <c r="N128" s="150"/>
    </row>
    <row r="129" spans="1:25" s="112" customFormat="1" x14ac:dyDescent="0.25">
      <c r="A129" s="4">
        <v>104</v>
      </c>
      <c r="B129" s="18">
        <v>34242116</v>
      </c>
      <c r="C129" s="88">
        <v>58.8</v>
      </c>
      <c r="D129" s="8">
        <v>31.933</v>
      </c>
      <c r="E129" s="8">
        <f>31.933+2.5</f>
        <v>34.433</v>
      </c>
      <c r="F129" s="8">
        <f t="shared" si="4"/>
        <v>2.5</v>
      </c>
      <c r="G129" s="34">
        <f t="shared" si="9"/>
        <v>2.1495000000000002</v>
      </c>
      <c r="H129" s="34">
        <f t="shared" si="8"/>
        <v>9.8076244850216709E-2</v>
      </c>
      <c r="I129" s="34">
        <f t="shared" si="7"/>
        <v>2.247576244850217</v>
      </c>
      <c r="J129" s="5"/>
      <c r="K129" s="81"/>
      <c r="L129" s="120"/>
      <c r="M129" s="24"/>
      <c r="N129" s="150"/>
    </row>
    <row r="130" spans="1:25" s="1" customFormat="1" x14ac:dyDescent="0.25">
      <c r="A130" s="4">
        <v>105</v>
      </c>
      <c r="B130" s="16">
        <v>34242113</v>
      </c>
      <c r="C130" s="88">
        <v>59.2</v>
      </c>
      <c r="D130" s="8">
        <v>16.088999999999999</v>
      </c>
      <c r="E130" s="8">
        <f>16.089+0.643</f>
        <v>16.731999999999999</v>
      </c>
      <c r="F130" s="8">
        <f t="shared" si="4"/>
        <v>0.64300000000000068</v>
      </c>
      <c r="G130" s="34">
        <f t="shared" si="9"/>
        <v>0.55285140000000055</v>
      </c>
      <c r="H130" s="34">
        <f t="shared" si="8"/>
        <v>9.8743430189333847E-2</v>
      </c>
      <c r="I130" s="34">
        <f t="shared" si="7"/>
        <v>0.6515948301893344</v>
      </c>
      <c r="J130" s="5"/>
      <c r="K130" s="25"/>
      <c r="L130" s="7"/>
      <c r="M130" s="24"/>
      <c r="N130" s="150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88">
        <v>76.8</v>
      </c>
      <c r="D131" s="8">
        <v>21.664000000000001</v>
      </c>
      <c r="E131" s="8">
        <f>21.664+1.475</f>
        <v>23.139000000000003</v>
      </c>
      <c r="F131" s="8">
        <f t="shared" si="4"/>
        <v>1.4750000000000014</v>
      </c>
      <c r="G131" s="34">
        <f t="shared" si="9"/>
        <v>1.2682050000000011</v>
      </c>
      <c r="H131" s="34">
        <f t="shared" si="8"/>
        <v>0.12809958511048714</v>
      </c>
      <c r="I131" s="34">
        <f t="shared" si="7"/>
        <v>1.3963045851104883</v>
      </c>
      <c r="J131" s="133"/>
      <c r="K131" s="81"/>
      <c r="L131" s="7"/>
      <c r="M131" s="24"/>
      <c r="N131" s="150"/>
      <c r="O131" s="5"/>
      <c r="P131" s="5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88">
        <v>85.1</v>
      </c>
      <c r="D132" s="8">
        <v>17.097999999999999</v>
      </c>
      <c r="E132" s="8">
        <v>17.097999999999999</v>
      </c>
      <c r="F132" s="8">
        <f t="shared" si="4"/>
        <v>0</v>
      </c>
      <c r="G132" s="34">
        <f t="shared" si="9"/>
        <v>0</v>
      </c>
      <c r="H132" s="34">
        <f t="shared" si="8"/>
        <v>0.14194368089716738</v>
      </c>
      <c r="I132" s="34">
        <f t="shared" si="7"/>
        <v>0.14194368089716738</v>
      </c>
      <c r="K132" s="25"/>
      <c r="L132" s="7"/>
      <c r="M132" s="7"/>
      <c r="N132" s="7"/>
      <c r="X132" s="21"/>
      <c r="Y132" s="21"/>
    </row>
    <row r="133" spans="1:25" s="1" customFormat="1" x14ac:dyDescent="0.25">
      <c r="A133" s="105">
        <v>108</v>
      </c>
      <c r="B133" s="16">
        <v>34242115</v>
      </c>
      <c r="C133" s="88">
        <v>58.5</v>
      </c>
      <c r="D133" s="8">
        <v>11.743</v>
      </c>
      <c r="E133" s="8">
        <v>11.779</v>
      </c>
      <c r="F133" s="8">
        <f t="shared" si="4"/>
        <v>3.5999999999999588E-2</v>
      </c>
      <c r="G133" s="34">
        <f t="shared" si="9"/>
        <v>3.0952799999999645E-2</v>
      </c>
      <c r="H133" s="34">
        <f t="shared" si="8"/>
        <v>9.757585584587887E-2</v>
      </c>
      <c r="I133" s="34">
        <f t="shared" si="7"/>
        <v>0.12852865584587853</v>
      </c>
      <c r="J133" s="80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88">
        <v>59.1</v>
      </c>
      <c r="D134" s="8">
        <v>20.045999999999999</v>
      </c>
      <c r="E134" s="8">
        <v>20.045999999999999</v>
      </c>
      <c r="F134" s="8">
        <f t="shared" si="4"/>
        <v>0</v>
      </c>
      <c r="G134" s="34">
        <f t="shared" si="9"/>
        <v>0</v>
      </c>
      <c r="H134" s="34">
        <f t="shared" si="8"/>
        <v>9.8576633854554563E-2</v>
      </c>
      <c r="I134" s="34">
        <f t="shared" si="7"/>
        <v>9.8576633854554563E-2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88">
        <v>77.099999999999994</v>
      </c>
      <c r="D135" s="8">
        <v>9.6750000000000007</v>
      </c>
      <c r="E135" s="8">
        <v>9.8130000000000006</v>
      </c>
      <c r="F135" s="8">
        <f t="shared" si="4"/>
        <v>0.1379999999999999</v>
      </c>
      <c r="G135" s="34">
        <f t="shared" si="9"/>
        <v>0.11865239999999992</v>
      </c>
      <c r="H135" s="34">
        <f t="shared" si="8"/>
        <v>0.12859997411482499</v>
      </c>
      <c r="I135" s="34">
        <f t="shared" si="7"/>
        <v>0.24725237411482492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105">
        <v>111</v>
      </c>
      <c r="B136" s="16">
        <v>34242114</v>
      </c>
      <c r="C136" s="88">
        <v>85.1</v>
      </c>
      <c r="D136" s="8">
        <v>22.895</v>
      </c>
      <c r="E136" s="8">
        <v>23.126000000000001</v>
      </c>
      <c r="F136" s="8">
        <f t="shared" si="4"/>
        <v>0.23100000000000165</v>
      </c>
      <c r="G136" s="34">
        <f>F136*0.8598</f>
        <v>0.19861380000000142</v>
      </c>
      <c r="H136" s="34">
        <f t="shared" si="8"/>
        <v>0.14194368089716738</v>
      </c>
      <c r="I136" s="34">
        <f t="shared" si="7"/>
        <v>0.34055748089716881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105">
        <v>112</v>
      </c>
      <c r="B137" s="16">
        <v>34242117</v>
      </c>
      <c r="C137" s="88">
        <v>57.5</v>
      </c>
      <c r="D137" s="8">
        <v>6.22</v>
      </c>
      <c r="E137" s="8">
        <v>6.2569999999999997</v>
      </c>
      <c r="F137" s="8">
        <f t="shared" si="4"/>
        <v>3.6999999999999922E-2</v>
      </c>
      <c r="G137" s="34">
        <f t="shared" ref="G137:G165" si="10">F137*0.8598</f>
        <v>3.1812599999999934E-2</v>
      </c>
      <c r="H137" s="34">
        <f t="shared" si="8"/>
        <v>9.5907892498086081E-2</v>
      </c>
      <c r="I137" s="34">
        <f t="shared" si="7"/>
        <v>0.12772049249808601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105">
        <v>113</v>
      </c>
      <c r="B138" s="16">
        <v>34242125</v>
      </c>
      <c r="C138" s="106">
        <v>58.9</v>
      </c>
      <c r="D138" s="8">
        <v>12.579000000000001</v>
      </c>
      <c r="E138" s="8">
        <v>12.579000000000001</v>
      </c>
      <c r="F138" s="8">
        <f t="shared" si="4"/>
        <v>0</v>
      </c>
      <c r="G138" s="107">
        <f t="shared" si="10"/>
        <v>0</v>
      </c>
      <c r="H138" s="119">
        <f t="shared" si="8"/>
        <v>9.8243041184995994E-2</v>
      </c>
      <c r="I138" s="107">
        <f t="shared" si="7"/>
        <v>9.8243041184995994E-2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106">
        <v>77.099999999999994</v>
      </c>
      <c r="D139" s="8">
        <v>6.423</v>
      </c>
      <c r="E139" s="8">
        <v>6.423</v>
      </c>
      <c r="F139" s="8">
        <f t="shared" si="4"/>
        <v>0</v>
      </c>
      <c r="G139" s="107">
        <f t="shared" si="10"/>
        <v>0</v>
      </c>
      <c r="H139" s="119">
        <f t="shared" si="8"/>
        <v>0.12859997411482499</v>
      </c>
      <c r="I139" s="107">
        <f t="shared" si="7"/>
        <v>0.12859997411482499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106">
        <v>85.3</v>
      </c>
      <c r="D140" s="8">
        <v>14.7</v>
      </c>
      <c r="E140" s="8">
        <v>14.726000000000001</v>
      </c>
      <c r="F140" s="8">
        <f t="shared" si="4"/>
        <v>2.6000000000001577E-2</v>
      </c>
      <c r="G140" s="107">
        <f t="shared" si="10"/>
        <v>2.2354800000001358E-2</v>
      </c>
      <c r="H140" s="119">
        <f t="shared" si="8"/>
        <v>0.14227727356672595</v>
      </c>
      <c r="I140" s="107">
        <f t="shared" si="7"/>
        <v>0.16463207356672732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105">
        <v>116</v>
      </c>
      <c r="B141" s="16">
        <v>34242157</v>
      </c>
      <c r="C141" s="106">
        <v>59.6</v>
      </c>
      <c r="D141" s="8">
        <v>12.834</v>
      </c>
      <c r="E141" s="8">
        <v>13.047000000000001</v>
      </c>
      <c r="F141" s="8">
        <f t="shared" si="4"/>
        <v>0.21300000000000097</v>
      </c>
      <c r="G141" s="107">
        <f t="shared" si="10"/>
        <v>0.18313740000000084</v>
      </c>
      <c r="H141" s="119">
        <f t="shared" si="8"/>
        <v>9.9410615528450957E-2</v>
      </c>
      <c r="I141" s="107">
        <f t="shared" si="7"/>
        <v>0.28254801552845177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105">
        <v>117</v>
      </c>
      <c r="B142" s="16">
        <v>41341239</v>
      </c>
      <c r="C142" s="106">
        <v>59</v>
      </c>
      <c r="D142" s="8">
        <v>7.1260000000000003</v>
      </c>
      <c r="E142" s="8">
        <v>7.1319999999999997</v>
      </c>
      <c r="F142" s="8">
        <f t="shared" si="4"/>
        <v>5.9999999999993392E-3</v>
      </c>
      <c r="G142" s="107">
        <f t="shared" si="10"/>
        <v>5.1587999999994317E-3</v>
      </c>
      <c r="H142" s="119">
        <f t="shared" si="8"/>
        <v>9.8409837519775278E-2</v>
      </c>
      <c r="I142" s="107">
        <f t="shared" si="7"/>
        <v>0.10356863751977471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105">
        <v>118</v>
      </c>
      <c r="B143" s="16">
        <v>34242156</v>
      </c>
      <c r="C143" s="106">
        <v>78</v>
      </c>
      <c r="D143" s="8">
        <v>8.0380000000000003</v>
      </c>
      <c r="E143" s="8">
        <v>8.0380000000000003</v>
      </c>
      <c r="F143" s="8">
        <f t="shared" si="4"/>
        <v>0</v>
      </c>
      <c r="G143" s="107">
        <f t="shared" si="10"/>
        <v>0</v>
      </c>
      <c r="H143" s="119">
        <f t="shared" si="8"/>
        <v>0.13010114112783849</v>
      </c>
      <c r="I143" s="107">
        <f t="shared" si="7"/>
        <v>0.13010114112783849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105">
        <v>119</v>
      </c>
      <c r="B144" s="16">
        <v>34242162</v>
      </c>
      <c r="C144" s="106">
        <v>85.5</v>
      </c>
      <c r="D144" s="8">
        <v>20.356999999999999</v>
      </c>
      <c r="E144" s="8">
        <v>20.576000000000001</v>
      </c>
      <c r="F144" s="8">
        <f t="shared" si="4"/>
        <v>0.21900000000000119</v>
      </c>
      <c r="G144" s="107">
        <f t="shared" si="10"/>
        <v>0.18829620000000102</v>
      </c>
      <c r="H144" s="119">
        <f t="shared" si="8"/>
        <v>0.14261086623628452</v>
      </c>
      <c r="I144" s="107">
        <f t="shared" si="7"/>
        <v>0.33090706623628552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106">
        <v>58.9</v>
      </c>
      <c r="D145" s="8">
        <v>14.298999999999999</v>
      </c>
      <c r="E145" s="8">
        <v>14.46</v>
      </c>
      <c r="F145" s="8">
        <f t="shared" si="4"/>
        <v>0.16100000000000136</v>
      </c>
      <c r="G145" s="107">
        <f t="shared" si="10"/>
        <v>0.13842780000000118</v>
      </c>
      <c r="H145" s="119">
        <f t="shared" si="8"/>
        <v>9.8243041184995994E-2</v>
      </c>
      <c r="I145" s="107">
        <f t="shared" si="7"/>
        <v>0.23667084118499718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105">
        <v>121</v>
      </c>
      <c r="B146" s="16">
        <v>34242161</v>
      </c>
      <c r="C146" s="106">
        <v>59.2</v>
      </c>
      <c r="D146" s="8">
        <v>17.213000000000001</v>
      </c>
      <c r="E146" s="8">
        <v>17.37</v>
      </c>
      <c r="F146" s="8">
        <f t="shared" si="4"/>
        <v>0.15700000000000003</v>
      </c>
      <c r="G146" s="107">
        <f t="shared" si="10"/>
        <v>0.13498860000000001</v>
      </c>
      <c r="H146" s="119">
        <f t="shared" si="8"/>
        <v>9.8743430189333847E-2</v>
      </c>
      <c r="I146" s="107">
        <f t="shared" si="7"/>
        <v>0.23373203018933386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105">
        <v>122</v>
      </c>
      <c r="B147" s="16">
        <v>34242151</v>
      </c>
      <c r="C147" s="88">
        <v>78.099999999999994</v>
      </c>
      <c r="D147" s="8">
        <v>5.859</v>
      </c>
      <c r="E147" s="8">
        <v>6.0789999999999997</v>
      </c>
      <c r="F147" s="8">
        <f t="shared" si="4"/>
        <v>0.21999999999999975</v>
      </c>
      <c r="G147" s="107">
        <f t="shared" si="10"/>
        <v>0.1891559999999998</v>
      </c>
      <c r="H147" s="119">
        <f t="shared" si="8"/>
        <v>0.13026793746261778</v>
      </c>
      <c r="I147" s="107">
        <f t="shared" si="7"/>
        <v>0.31942393746261755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88">
        <v>85.2</v>
      </c>
      <c r="D148" s="8">
        <v>9.18</v>
      </c>
      <c r="E148" s="8">
        <v>9.31</v>
      </c>
      <c r="F148" s="8">
        <f>E148-D148</f>
        <v>0.13000000000000078</v>
      </c>
      <c r="G148" s="107">
        <f t="shared" si="10"/>
        <v>0.11177400000000068</v>
      </c>
      <c r="H148" s="119">
        <f>C148/3919*$H$13</f>
        <v>0.14211047723194667</v>
      </c>
      <c r="I148" s="107">
        <f t="shared" si="7"/>
        <v>0.25388447723194735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105">
        <v>124</v>
      </c>
      <c r="B149" s="16">
        <v>34242163</v>
      </c>
      <c r="C149" s="88">
        <v>59.3</v>
      </c>
      <c r="D149" s="8">
        <v>19.18</v>
      </c>
      <c r="E149" s="8">
        <v>19.553999999999998</v>
      </c>
      <c r="F149" s="8">
        <f>E149-D149</f>
        <v>0.37399999999999878</v>
      </c>
      <c r="G149" s="107">
        <f t="shared" si="10"/>
        <v>0.32156519999999894</v>
      </c>
      <c r="H149" s="119">
        <f t="shared" si="8"/>
        <v>9.8910226524113118E-2</v>
      </c>
      <c r="I149" s="107">
        <f t="shared" si="7"/>
        <v>0.42047542652411207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105">
        <v>125</v>
      </c>
      <c r="B150" s="16">
        <v>34242153</v>
      </c>
      <c r="C150" s="88">
        <v>59.2</v>
      </c>
      <c r="D150" s="8">
        <v>16.829999999999998</v>
      </c>
      <c r="E150" s="8">
        <v>17.146999999999998</v>
      </c>
      <c r="F150" s="8">
        <f>E150-D150</f>
        <v>0.31700000000000017</v>
      </c>
      <c r="G150" s="107">
        <f t="shared" si="10"/>
        <v>0.27255660000000015</v>
      </c>
      <c r="H150" s="119">
        <f t="shared" si="8"/>
        <v>9.8743430189333847E-2</v>
      </c>
      <c r="I150" s="107">
        <f t="shared" si="7"/>
        <v>0.371300030189334</v>
      </c>
      <c r="K150" s="25"/>
      <c r="L150" s="7"/>
      <c r="M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105">
        <v>126</v>
      </c>
      <c r="B151" s="16">
        <v>20140213</v>
      </c>
      <c r="C151" s="88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107">
        <f t="shared" si="10"/>
        <v>0</v>
      </c>
      <c r="H151" s="119">
        <f t="shared" si="8"/>
        <v>0.12943395578872138</v>
      </c>
      <c r="I151" s="107">
        <f t="shared" si="7"/>
        <v>0.12943395578872138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88">
        <v>85.2</v>
      </c>
      <c r="D152" s="8">
        <v>36.750999999999998</v>
      </c>
      <c r="E152" s="8">
        <v>37.965000000000003</v>
      </c>
      <c r="F152" s="8">
        <f t="shared" si="4"/>
        <v>1.2140000000000057</v>
      </c>
      <c r="G152" s="107">
        <f t="shared" si="10"/>
        <v>1.0437972000000049</v>
      </c>
      <c r="H152" s="119">
        <f t="shared" si="8"/>
        <v>0.14211047723194667</v>
      </c>
      <c r="I152" s="107">
        <f t="shared" si="7"/>
        <v>1.1859076772319515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88">
        <v>58.9</v>
      </c>
      <c r="D153" s="8">
        <v>12.484</v>
      </c>
      <c r="E153" s="8">
        <v>12.55</v>
      </c>
      <c r="F153" s="8">
        <f t="shared" si="4"/>
        <v>6.6000000000000725E-2</v>
      </c>
      <c r="G153" s="107">
        <f t="shared" si="10"/>
        <v>5.6746800000000625E-2</v>
      </c>
      <c r="H153" s="119">
        <f t="shared" si="8"/>
        <v>9.8243041184995994E-2</v>
      </c>
      <c r="I153" s="107">
        <f t="shared" si="7"/>
        <v>0.15498984118499662</v>
      </c>
      <c r="K153" s="25"/>
      <c r="L153" s="7"/>
      <c r="M153" s="7"/>
      <c r="N153" s="7"/>
      <c r="X153" s="21"/>
      <c r="Y153" s="21"/>
    </row>
    <row r="154" spans="1:25" s="1" customFormat="1" x14ac:dyDescent="0.25">
      <c r="A154" s="105">
        <v>129</v>
      </c>
      <c r="B154" s="16">
        <v>34242155</v>
      </c>
      <c r="C154" s="88">
        <v>58.6</v>
      </c>
      <c r="D154" s="8">
        <v>15.436999999999999</v>
      </c>
      <c r="E154" s="8">
        <v>15.436999999999999</v>
      </c>
      <c r="F154" s="8">
        <f t="shared" ref="F154:F217" si="11">E154-D154</f>
        <v>0</v>
      </c>
      <c r="G154" s="107">
        <f t="shared" si="10"/>
        <v>0</v>
      </c>
      <c r="H154" s="119">
        <f t="shared" si="8"/>
        <v>9.7742652180658154E-2</v>
      </c>
      <c r="I154" s="107">
        <f t="shared" si="7"/>
        <v>9.7742652180658154E-2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121">
        <v>130</v>
      </c>
      <c r="B155" s="20">
        <v>34242150</v>
      </c>
      <c r="C155" s="89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116">
        <f t="shared" si="10"/>
        <v>0</v>
      </c>
      <c r="H155" s="116">
        <f t="shared" si="8"/>
        <v>0.12943395578872138</v>
      </c>
      <c r="I155" s="116">
        <f t="shared" ref="I155:I218" si="12">G155+H155</f>
        <v>0.12943395578872138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117">
        <v>131</v>
      </c>
      <c r="B156" s="19">
        <v>20442446</v>
      </c>
      <c r="C156" s="47">
        <v>84.1</v>
      </c>
      <c r="D156" s="9">
        <v>34.299999999999997</v>
      </c>
      <c r="E156" s="9">
        <v>35.299999999999997</v>
      </c>
      <c r="F156" s="9">
        <f t="shared" si="11"/>
        <v>1</v>
      </c>
      <c r="G156" s="119">
        <f>F156*0.8598</f>
        <v>0.85980000000000001</v>
      </c>
      <c r="H156" s="119">
        <f t="shared" ref="H156:H207" si="13">C156/3672.6*$H$16</f>
        <v>0.2113909580406253</v>
      </c>
      <c r="I156" s="119">
        <f t="shared" si="12"/>
        <v>1.0711909580406254</v>
      </c>
      <c r="K156" s="24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105">
        <v>132</v>
      </c>
      <c r="B157" s="16">
        <v>43242256</v>
      </c>
      <c r="C157" s="88">
        <v>56.3</v>
      </c>
      <c r="D157" s="8">
        <v>17.2</v>
      </c>
      <c r="E157" s="8">
        <v>17.399999999999999</v>
      </c>
      <c r="F157" s="8">
        <f t="shared" si="11"/>
        <v>0.19999999999999929</v>
      </c>
      <c r="G157" s="107">
        <f t="shared" si="10"/>
        <v>0.17195999999999939</v>
      </c>
      <c r="H157" s="119">
        <f t="shared" si="13"/>
        <v>0.14151380425311777</v>
      </c>
      <c r="I157" s="107">
        <f t="shared" si="12"/>
        <v>0.31347380425311716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105">
        <v>133</v>
      </c>
      <c r="B158" s="16">
        <v>43242235</v>
      </c>
      <c r="C158" s="88">
        <v>56.1</v>
      </c>
      <c r="D158" s="8">
        <v>10.856999999999999</v>
      </c>
      <c r="E158" s="8">
        <v>10.98</v>
      </c>
      <c r="F158" s="8">
        <f t="shared" si="11"/>
        <v>0.12300000000000111</v>
      </c>
      <c r="G158" s="107">
        <f t="shared" si="10"/>
        <v>0.10575540000000096</v>
      </c>
      <c r="H158" s="119">
        <f t="shared" si="13"/>
        <v>0.14101109091651698</v>
      </c>
      <c r="I158" s="107">
        <f t="shared" si="12"/>
        <v>0.24676649091651792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105">
        <v>134</v>
      </c>
      <c r="B159" s="16">
        <v>43242250</v>
      </c>
      <c r="C159" s="88">
        <v>85.2</v>
      </c>
      <c r="D159" s="8">
        <v>15.538</v>
      </c>
      <c r="E159" s="8">
        <v>15.927</v>
      </c>
      <c r="F159" s="8">
        <f t="shared" si="11"/>
        <v>0.38899999999999935</v>
      </c>
      <c r="G159" s="107">
        <f t="shared" si="10"/>
        <v>0.33446219999999943</v>
      </c>
      <c r="H159" s="119">
        <f t="shared" si="13"/>
        <v>0.21415588139192956</v>
      </c>
      <c r="I159" s="107">
        <f t="shared" si="12"/>
        <v>0.54861808139192902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88">
        <v>84.4</v>
      </c>
      <c r="D160" s="8">
        <v>28.358000000000001</v>
      </c>
      <c r="E160" s="8">
        <v>29.021000000000001</v>
      </c>
      <c r="F160" s="8">
        <f t="shared" si="11"/>
        <v>0.66300000000000026</v>
      </c>
      <c r="G160" s="107">
        <f t="shared" si="10"/>
        <v>0.5700474000000002</v>
      </c>
      <c r="H160" s="119">
        <f t="shared" si="13"/>
        <v>0.21214502804552646</v>
      </c>
      <c r="I160" s="107">
        <f t="shared" si="12"/>
        <v>0.78219242804552669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105">
        <v>136</v>
      </c>
      <c r="B161" s="16">
        <v>43242379</v>
      </c>
      <c r="C161" s="88">
        <v>56.2</v>
      </c>
      <c r="D161" s="8">
        <v>20.847999999999999</v>
      </c>
      <c r="E161" s="8">
        <v>21.312000000000001</v>
      </c>
      <c r="F161" s="8">
        <f t="shared" si="11"/>
        <v>0.46400000000000219</v>
      </c>
      <c r="G161" s="107">
        <f t="shared" si="10"/>
        <v>0.39894720000000189</v>
      </c>
      <c r="H161" s="119">
        <f t="shared" si="13"/>
        <v>0.14126244758481737</v>
      </c>
      <c r="I161" s="107">
        <f t="shared" si="12"/>
        <v>0.54020964758481926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105">
        <v>137</v>
      </c>
      <c r="B162" s="16">
        <v>43242240</v>
      </c>
      <c r="C162" s="88">
        <v>55.7</v>
      </c>
      <c r="D162" s="8">
        <v>14.393000000000001</v>
      </c>
      <c r="E162" s="8">
        <v>14.422000000000001</v>
      </c>
      <c r="F162" s="8">
        <f t="shared" si="11"/>
        <v>2.8999999999999915E-2</v>
      </c>
      <c r="G162" s="107">
        <f t="shared" si="10"/>
        <v>2.4934199999999927E-2</v>
      </c>
      <c r="H162" s="119">
        <f t="shared" si="13"/>
        <v>0.14000566424331545</v>
      </c>
      <c r="I162" s="107">
        <f t="shared" si="12"/>
        <v>0.16493986424331539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105">
        <v>138</v>
      </c>
      <c r="B163" s="16">
        <v>43242241</v>
      </c>
      <c r="C163" s="88">
        <v>84.3</v>
      </c>
      <c r="D163" s="8">
        <v>29.507999999999999</v>
      </c>
      <c r="E163" s="8">
        <v>30.422999999999998</v>
      </c>
      <c r="F163" s="8">
        <f t="shared" si="11"/>
        <v>0.91499999999999915</v>
      </c>
      <c r="G163" s="107">
        <f t="shared" si="10"/>
        <v>0.78671699999999922</v>
      </c>
      <c r="H163" s="119">
        <f t="shared" si="13"/>
        <v>0.21189367137722606</v>
      </c>
      <c r="I163" s="107">
        <f t="shared" si="12"/>
        <v>0.99861067137722526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88">
        <v>84</v>
      </c>
      <c r="D164" s="8">
        <v>8.6189999999999998</v>
      </c>
      <c r="E164" s="8">
        <v>8.6189999999999998</v>
      </c>
      <c r="F164" s="8">
        <f t="shared" si="11"/>
        <v>0</v>
      </c>
      <c r="G164" s="107">
        <f t="shared" si="10"/>
        <v>0</v>
      </c>
      <c r="H164" s="119">
        <f t="shared" si="13"/>
        <v>0.21113960137232493</v>
      </c>
      <c r="I164" s="107">
        <f t="shared" si="12"/>
        <v>0.21113960137232493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105">
        <v>140</v>
      </c>
      <c r="B165" s="16">
        <v>34242381</v>
      </c>
      <c r="C165" s="88">
        <v>55.6</v>
      </c>
      <c r="D165" s="8">
        <v>14.365</v>
      </c>
      <c r="E165" s="8">
        <v>14.396000000000001</v>
      </c>
      <c r="F165" s="8">
        <f t="shared" si="11"/>
        <v>3.1000000000000583E-2</v>
      </c>
      <c r="G165" s="107">
        <f t="shared" si="10"/>
        <v>2.6653800000000501E-2</v>
      </c>
      <c r="H165" s="119">
        <f t="shared" si="13"/>
        <v>0.13975430757501506</v>
      </c>
      <c r="I165" s="107">
        <f t="shared" si="12"/>
        <v>0.16640810757501556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105">
        <v>141</v>
      </c>
      <c r="B166" s="16">
        <v>34242390</v>
      </c>
      <c r="C166" s="88">
        <v>56.4</v>
      </c>
      <c r="D166" s="8">
        <v>10.497</v>
      </c>
      <c r="E166" s="8">
        <v>10.497</v>
      </c>
      <c r="F166" s="8">
        <f t="shared" si="11"/>
        <v>0</v>
      </c>
      <c r="G166" s="107">
        <f>F166*0.8598</f>
        <v>0</v>
      </c>
      <c r="H166" s="119">
        <f t="shared" si="13"/>
        <v>0.14176516092141814</v>
      </c>
      <c r="I166" s="107">
        <f t="shared" si="12"/>
        <v>0.14176516092141814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105">
        <v>142</v>
      </c>
      <c r="B167" s="16">
        <v>34242387</v>
      </c>
      <c r="C167" s="88">
        <v>84.1</v>
      </c>
      <c r="D167" s="8">
        <v>16.219000000000001</v>
      </c>
      <c r="E167" s="8">
        <v>16.928999999999998</v>
      </c>
      <c r="F167" s="8">
        <f t="shared" si="11"/>
        <v>0.7099999999999973</v>
      </c>
      <c r="G167" s="107">
        <f t="shared" ref="G167:G196" si="14">F167*0.8598</f>
        <v>0.61045799999999772</v>
      </c>
      <c r="H167" s="119">
        <f t="shared" si="13"/>
        <v>0.2113909580406253</v>
      </c>
      <c r="I167" s="107">
        <f t="shared" si="12"/>
        <v>0.82184895804062297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88">
        <v>83.5</v>
      </c>
      <c r="D168" s="8">
        <v>16.094000000000001</v>
      </c>
      <c r="E168" s="8">
        <v>16.347999999999999</v>
      </c>
      <c r="F168" s="8">
        <f t="shared" si="11"/>
        <v>0.25399999999999778</v>
      </c>
      <c r="G168" s="107">
        <f t="shared" si="14"/>
        <v>0.21838919999999809</v>
      </c>
      <c r="H168" s="119">
        <f t="shared" si="13"/>
        <v>0.20988281803082298</v>
      </c>
      <c r="I168" s="107">
        <f t="shared" si="12"/>
        <v>0.42827201803082104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88">
        <v>56.3</v>
      </c>
      <c r="D169" s="8">
        <v>8.7620000000000005</v>
      </c>
      <c r="E169" s="8">
        <v>8.7620000000000005</v>
      </c>
      <c r="F169" s="8">
        <f t="shared" si="11"/>
        <v>0</v>
      </c>
      <c r="G169" s="107">
        <f t="shared" si="14"/>
        <v>0</v>
      </c>
      <c r="H169" s="119">
        <f t="shared" si="13"/>
        <v>0.14151380425311777</v>
      </c>
      <c r="I169" s="107">
        <f t="shared" si="12"/>
        <v>0.14151380425311777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105">
        <v>145</v>
      </c>
      <c r="B170" s="16">
        <v>34242386</v>
      </c>
      <c r="C170" s="88">
        <v>56.6</v>
      </c>
      <c r="D170" s="8">
        <v>9.0579999999999998</v>
      </c>
      <c r="E170" s="8">
        <v>9.1319999999999997</v>
      </c>
      <c r="F170" s="8">
        <f t="shared" si="11"/>
        <v>7.3999999999999844E-2</v>
      </c>
      <c r="G170" s="107">
        <f t="shared" si="14"/>
        <v>6.3625199999999868E-2</v>
      </c>
      <c r="H170" s="119">
        <f t="shared" si="13"/>
        <v>0.14226787425801893</v>
      </c>
      <c r="I170" s="107">
        <f t="shared" si="12"/>
        <v>0.20589307425801878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105">
        <v>146</v>
      </c>
      <c r="B171" s="16">
        <v>34242384</v>
      </c>
      <c r="C171" s="88">
        <v>84.3</v>
      </c>
      <c r="D171" s="8">
        <v>14.147</v>
      </c>
      <c r="E171" s="8">
        <v>14.147</v>
      </c>
      <c r="F171" s="8">
        <f t="shared" si="11"/>
        <v>0</v>
      </c>
      <c r="G171" s="107">
        <f t="shared" si="14"/>
        <v>0</v>
      </c>
      <c r="H171" s="119">
        <f t="shared" si="13"/>
        <v>0.21189367137722606</v>
      </c>
      <c r="I171" s="107">
        <f t="shared" si="12"/>
        <v>0.21189367137722606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88">
        <v>84.7</v>
      </c>
      <c r="D172" s="8">
        <v>15.041</v>
      </c>
      <c r="E172" s="8">
        <v>15.172000000000001</v>
      </c>
      <c r="F172" s="8">
        <f t="shared" si="11"/>
        <v>0.13100000000000023</v>
      </c>
      <c r="G172" s="107">
        <f t="shared" si="14"/>
        <v>0.1126338000000002</v>
      </c>
      <c r="H172" s="119">
        <f t="shared" si="13"/>
        <v>0.21289909805042762</v>
      </c>
      <c r="I172" s="107">
        <f t="shared" si="12"/>
        <v>0.32553289805042784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105">
        <v>148</v>
      </c>
      <c r="B173" s="16">
        <v>34242298</v>
      </c>
      <c r="C173" s="88">
        <v>56.4</v>
      </c>
      <c r="D173" s="8">
        <v>8.8640000000000008</v>
      </c>
      <c r="E173" s="8">
        <v>8.8640000000000008</v>
      </c>
      <c r="F173" s="8">
        <f t="shared" si="11"/>
        <v>0</v>
      </c>
      <c r="G173" s="107">
        <f t="shared" si="14"/>
        <v>0</v>
      </c>
      <c r="H173" s="119">
        <f t="shared" si="13"/>
        <v>0.14176516092141814</v>
      </c>
      <c r="I173" s="107">
        <f t="shared" si="12"/>
        <v>0.14176516092141814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105">
        <v>149</v>
      </c>
      <c r="B174" s="16">
        <v>34242302</v>
      </c>
      <c r="C174" s="88">
        <v>56.7</v>
      </c>
      <c r="D174" s="8">
        <v>13.762</v>
      </c>
      <c r="E174" s="8">
        <v>14.000999999999999</v>
      </c>
      <c r="F174" s="8">
        <f t="shared" si="11"/>
        <v>0.23899999999999899</v>
      </c>
      <c r="G174" s="107">
        <f t="shared" si="14"/>
        <v>0.20549219999999913</v>
      </c>
      <c r="H174" s="119">
        <f t="shared" si="13"/>
        <v>0.14251923092631932</v>
      </c>
      <c r="I174" s="107">
        <f t="shared" si="12"/>
        <v>0.34801143092631848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105">
        <v>150</v>
      </c>
      <c r="B175" s="16">
        <v>34242299</v>
      </c>
      <c r="C175" s="88">
        <v>84.6</v>
      </c>
      <c r="D175" s="8">
        <v>12.27</v>
      </c>
      <c r="E175" s="8">
        <v>12.738</v>
      </c>
      <c r="F175" s="8">
        <f t="shared" si="11"/>
        <v>0.46799999999999997</v>
      </c>
      <c r="G175" s="107">
        <f t="shared" si="14"/>
        <v>0.40238639999999998</v>
      </c>
      <c r="H175" s="119">
        <f t="shared" si="13"/>
        <v>0.21264774138212722</v>
      </c>
      <c r="I175" s="107">
        <f t="shared" si="12"/>
        <v>0.6150341413821272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88">
        <v>84.6</v>
      </c>
      <c r="D176" s="8">
        <v>22.117000000000001</v>
      </c>
      <c r="E176" s="8">
        <v>22.244</v>
      </c>
      <c r="F176" s="8">
        <f t="shared" si="11"/>
        <v>0.12699999999999889</v>
      </c>
      <c r="G176" s="34">
        <f t="shared" si="14"/>
        <v>0.10919459999999905</v>
      </c>
      <c r="H176" s="42">
        <f t="shared" si="13"/>
        <v>0.21264774138212722</v>
      </c>
      <c r="I176" s="34">
        <f t="shared" si="12"/>
        <v>0.32184234138212625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105">
        <v>152</v>
      </c>
      <c r="B177" s="16">
        <v>34242303</v>
      </c>
      <c r="C177" s="88">
        <v>56.3</v>
      </c>
      <c r="D177" s="8">
        <v>3.5859999999999999</v>
      </c>
      <c r="E177" s="8">
        <v>3.5859999999999999</v>
      </c>
      <c r="F177" s="8">
        <f t="shared" si="11"/>
        <v>0</v>
      </c>
      <c r="G177" s="107">
        <f t="shared" si="14"/>
        <v>0</v>
      </c>
      <c r="H177" s="119">
        <f t="shared" si="13"/>
        <v>0.14151380425311777</v>
      </c>
      <c r="I177" s="107">
        <f t="shared" si="12"/>
        <v>0.14151380425311777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105">
        <v>153</v>
      </c>
      <c r="B178" s="16">
        <v>34242306</v>
      </c>
      <c r="C178" s="88">
        <v>56.9</v>
      </c>
      <c r="D178" s="8">
        <v>12.294</v>
      </c>
      <c r="E178" s="8">
        <v>12.298999999999999</v>
      </c>
      <c r="F178" s="8">
        <f t="shared" si="11"/>
        <v>4.9999999999990052E-3</v>
      </c>
      <c r="G178" s="107">
        <f t="shared" si="14"/>
        <v>4.2989999999991447E-3</v>
      </c>
      <c r="H178" s="119">
        <f t="shared" si="13"/>
        <v>0.14302194426292009</v>
      </c>
      <c r="I178" s="107">
        <f t="shared" si="12"/>
        <v>0.14732094426291922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105">
        <v>154</v>
      </c>
      <c r="B179" s="16">
        <v>34242305</v>
      </c>
      <c r="C179" s="106">
        <v>85.7</v>
      </c>
      <c r="D179" s="8">
        <v>25.728999999999999</v>
      </c>
      <c r="E179" s="8">
        <v>25.925000000000001</v>
      </c>
      <c r="F179" s="8">
        <f t="shared" si="11"/>
        <v>0.19600000000000151</v>
      </c>
      <c r="G179" s="107">
        <f t="shared" si="14"/>
        <v>0.1685208000000013</v>
      </c>
      <c r="H179" s="119">
        <f t="shared" si="13"/>
        <v>0.21541266473343149</v>
      </c>
      <c r="I179" s="107">
        <f t="shared" si="12"/>
        <v>0.38393346473343282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106">
        <v>84.9</v>
      </c>
      <c r="D180" s="8">
        <v>22.657</v>
      </c>
      <c r="E180" s="8">
        <v>23.975999999999999</v>
      </c>
      <c r="F180" s="8">
        <f t="shared" si="11"/>
        <v>1.3189999999999991</v>
      </c>
      <c r="G180" s="107">
        <f t="shared" si="14"/>
        <v>1.1340761999999993</v>
      </c>
      <c r="H180" s="119">
        <f t="shared" si="13"/>
        <v>0.21340181138702841</v>
      </c>
      <c r="I180" s="107">
        <f t="shared" si="12"/>
        <v>1.3474780113870277</v>
      </c>
      <c r="K180" s="25"/>
      <c r="L180" s="7"/>
      <c r="M180" s="7"/>
      <c r="N180" s="7"/>
      <c r="O180" s="5"/>
      <c r="P180" s="5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105">
        <v>156</v>
      </c>
      <c r="B181" s="16">
        <v>34242320</v>
      </c>
      <c r="C181" s="106">
        <v>56.8</v>
      </c>
      <c r="D181" s="8">
        <v>19.370999999999999</v>
      </c>
      <c r="E181" s="8">
        <v>19.77</v>
      </c>
      <c r="F181" s="8">
        <f t="shared" si="11"/>
        <v>0.39900000000000091</v>
      </c>
      <c r="G181" s="107">
        <f t="shared" si="14"/>
        <v>0.34306020000000076</v>
      </c>
      <c r="H181" s="107">
        <f t="shared" si="13"/>
        <v>0.14277058759461969</v>
      </c>
      <c r="I181" s="107">
        <f t="shared" si="12"/>
        <v>0.48583078759462045</v>
      </c>
      <c r="K181" s="25"/>
      <c r="L181" s="7"/>
      <c r="M181" s="7"/>
      <c r="N181" s="7"/>
      <c r="O181" s="5"/>
      <c r="P181" s="5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105">
        <v>157</v>
      </c>
      <c r="B182" s="16">
        <v>34242321</v>
      </c>
      <c r="C182" s="106">
        <v>57.1</v>
      </c>
      <c r="D182" s="8">
        <v>13.875999999999999</v>
      </c>
      <c r="E182" s="8">
        <v>13.914</v>
      </c>
      <c r="F182" s="8">
        <f t="shared" si="11"/>
        <v>3.8000000000000256E-2</v>
      </c>
      <c r="G182" s="107">
        <f t="shared" si="14"/>
        <v>3.2672400000000219E-2</v>
      </c>
      <c r="H182" s="107">
        <f t="shared" si="13"/>
        <v>0.14352465759952088</v>
      </c>
      <c r="I182" s="107">
        <f t="shared" si="12"/>
        <v>0.17619705759952109</v>
      </c>
      <c r="K182" s="25"/>
      <c r="L182" s="7"/>
      <c r="M182" s="7"/>
      <c r="N182" s="7"/>
      <c r="O182" s="5"/>
      <c r="P182" s="5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105">
        <v>158</v>
      </c>
      <c r="B183" s="16">
        <v>34242304</v>
      </c>
      <c r="C183" s="106">
        <v>85.5</v>
      </c>
      <c r="D183" s="8">
        <v>19.818999999999999</v>
      </c>
      <c r="E183" s="8">
        <v>20.637</v>
      </c>
      <c r="F183" s="8">
        <f t="shared" si="11"/>
        <v>0.81800000000000139</v>
      </c>
      <c r="G183" s="107">
        <f t="shared" si="14"/>
        <v>0.70331640000000117</v>
      </c>
      <c r="H183" s="107">
        <f t="shared" si="13"/>
        <v>0.21490995139683072</v>
      </c>
      <c r="I183" s="107">
        <f t="shared" si="12"/>
        <v>0.91822635139683184</v>
      </c>
      <c r="K183" s="25"/>
      <c r="L183" s="7"/>
      <c r="M183" s="7"/>
      <c r="N183" s="7"/>
      <c r="O183" s="5"/>
      <c r="P183" s="5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106">
        <v>84.6</v>
      </c>
      <c r="D184" s="8">
        <v>22.338000000000001</v>
      </c>
      <c r="E184" s="8">
        <v>22.562999999999999</v>
      </c>
      <c r="F184" s="8">
        <f t="shared" si="11"/>
        <v>0.22499999999999787</v>
      </c>
      <c r="G184" s="107">
        <f t="shared" si="14"/>
        <v>0.19345499999999816</v>
      </c>
      <c r="H184" s="107">
        <f t="shared" si="13"/>
        <v>0.21264774138212722</v>
      </c>
      <c r="I184" s="147">
        <f>G184+H184</f>
        <v>0.40610274138212538</v>
      </c>
      <c r="K184" s="25"/>
      <c r="L184" s="7"/>
      <c r="M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106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107">
        <f t="shared" si="14"/>
        <v>0</v>
      </c>
      <c r="H185" s="107">
        <f t="shared" si="13"/>
        <v>0.14151380425311777</v>
      </c>
      <c r="I185" s="140">
        <f>G185+H185</f>
        <v>0.14151380425311777</v>
      </c>
      <c r="K185" s="25"/>
      <c r="L185" s="7"/>
      <c r="M185" s="2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105">
        <v>161</v>
      </c>
      <c r="B186" s="16">
        <v>34242312</v>
      </c>
      <c r="C186" s="106">
        <v>56.8</v>
      </c>
      <c r="D186" s="8">
        <v>6.7619999999999996</v>
      </c>
      <c r="E186" s="8">
        <v>6.7619999999999996</v>
      </c>
      <c r="F186" s="8">
        <f t="shared" si="11"/>
        <v>0</v>
      </c>
      <c r="G186" s="107">
        <f t="shared" si="14"/>
        <v>0</v>
      </c>
      <c r="H186" s="107">
        <f t="shared" si="13"/>
        <v>0.14277058759461969</v>
      </c>
      <c r="I186" s="107">
        <f t="shared" si="12"/>
        <v>0.14277058759461969</v>
      </c>
      <c r="K186" s="25"/>
      <c r="L186" s="7"/>
      <c r="M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105">
        <v>162</v>
      </c>
      <c r="B187" s="16">
        <v>34242309</v>
      </c>
      <c r="C187" s="106">
        <v>85.2</v>
      </c>
      <c r="D187" s="8">
        <v>17.954000000000001</v>
      </c>
      <c r="E187" s="8">
        <v>18.14</v>
      </c>
      <c r="F187" s="8">
        <f t="shared" si="11"/>
        <v>0.18599999999999994</v>
      </c>
      <c r="G187" s="107">
        <f t="shared" si="14"/>
        <v>0.15992279999999995</v>
      </c>
      <c r="H187" s="107">
        <f>C187/3672.6*$H$16</f>
        <v>0.21415588139192956</v>
      </c>
      <c r="I187" s="107">
        <f t="shared" si="12"/>
        <v>0.37407868139192951</v>
      </c>
      <c r="K187" s="25"/>
      <c r="L187" s="7"/>
      <c r="M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106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107">
        <f>F188*0.8598</f>
        <v>0</v>
      </c>
      <c r="H188" s="107">
        <f t="shared" si="13"/>
        <v>0.21214502804552646</v>
      </c>
      <c r="I188" s="107">
        <f>G188+H188</f>
        <v>0.21214502804552646</v>
      </c>
      <c r="K188" s="25"/>
      <c r="L188" s="7"/>
      <c r="M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105">
        <v>164</v>
      </c>
      <c r="B189" s="16">
        <v>34242185</v>
      </c>
      <c r="C189" s="106">
        <v>55.9</v>
      </c>
      <c r="D189" s="8">
        <v>11.489000000000001</v>
      </c>
      <c r="E189" s="8">
        <v>11.489000000000001</v>
      </c>
      <c r="F189" s="8">
        <f t="shared" si="11"/>
        <v>0</v>
      </c>
      <c r="G189" s="107">
        <f t="shared" si="14"/>
        <v>0</v>
      </c>
      <c r="H189" s="107">
        <f t="shared" si="13"/>
        <v>0.14050837757991622</v>
      </c>
      <c r="I189" s="107">
        <f t="shared" si="12"/>
        <v>0.14050837757991622</v>
      </c>
      <c r="K189" s="25"/>
      <c r="L189" s="7"/>
      <c r="M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105">
        <v>165</v>
      </c>
      <c r="B190" s="16">
        <v>43441088</v>
      </c>
      <c r="C190" s="106">
        <v>56.7</v>
      </c>
      <c r="D190" s="8">
        <v>9.8230000000000004</v>
      </c>
      <c r="E190" s="8">
        <v>9.84</v>
      </c>
      <c r="F190" s="8">
        <f t="shared" si="11"/>
        <v>1.699999999999946E-2</v>
      </c>
      <c r="G190" s="107">
        <f t="shared" si="14"/>
        <v>1.4616599999999536E-2</v>
      </c>
      <c r="H190" s="107">
        <f t="shared" si="13"/>
        <v>0.14251923092631932</v>
      </c>
      <c r="I190" s="107">
        <f t="shared" si="12"/>
        <v>0.15713583092631886</v>
      </c>
      <c r="K190" s="25"/>
      <c r="L190" s="7"/>
      <c r="M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105">
        <v>166</v>
      </c>
      <c r="B191" s="16">
        <v>34242310</v>
      </c>
      <c r="C191" s="106">
        <v>85.2</v>
      </c>
      <c r="D191" s="8">
        <v>19.065000000000001</v>
      </c>
      <c r="E191" s="8">
        <v>19.3</v>
      </c>
      <c r="F191" s="8">
        <f t="shared" si="11"/>
        <v>0.23499999999999943</v>
      </c>
      <c r="G191" s="107">
        <f t="shared" si="14"/>
        <v>0.20205299999999951</v>
      </c>
      <c r="H191" s="107">
        <f t="shared" si="13"/>
        <v>0.21415588139192956</v>
      </c>
      <c r="I191" s="107">
        <f t="shared" si="12"/>
        <v>0.41620888139192908</v>
      </c>
      <c r="K191" s="25"/>
      <c r="L191" s="7"/>
      <c r="M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106">
        <v>84.9</v>
      </c>
      <c r="D192" s="8">
        <v>17.251000000000001</v>
      </c>
      <c r="E192" s="8">
        <v>17.882000000000001</v>
      </c>
      <c r="F192" s="8">
        <f t="shared" si="11"/>
        <v>0.63100000000000023</v>
      </c>
      <c r="G192" s="107">
        <f t="shared" si="14"/>
        <v>0.54253380000000018</v>
      </c>
      <c r="H192" s="107">
        <f t="shared" si="13"/>
        <v>0.21340181138702841</v>
      </c>
      <c r="I192" s="107">
        <f t="shared" si="12"/>
        <v>0.75593561138702858</v>
      </c>
      <c r="K192" s="25"/>
      <c r="L192" s="7"/>
      <c r="M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105">
        <v>168</v>
      </c>
      <c r="B193" s="16">
        <v>34242189</v>
      </c>
      <c r="C193" s="106">
        <v>56.4</v>
      </c>
      <c r="D193" s="8">
        <v>5.01</v>
      </c>
      <c r="E193" s="8">
        <v>5.01</v>
      </c>
      <c r="F193" s="8">
        <f t="shared" si="11"/>
        <v>0</v>
      </c>
      <c r="G193" s="107">
        <f t="shared" si="14"/>
        <v>0</v>
      </c>
      <c r="H193" s="107">
        <f t="shared" si="13"/>
        <v>0.14176516092141814</v>
      </c>
      <c r="I193" s="107">
        <f t="shared" si="12"/>
        <v>0.14176516092141814</v>
      </c>
      <c r="K193" s="25"/>
      <c r="L193" s="7"/>
      <c r="M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105">
        <v>169</v>
      </c>
      <c r="B194" s="16">
        <v>34242191</v>
      </c>
      <c r="C194" s="106">
        <v>57</v>
      </c>
      <c r="D194" s="8">
        <v>16.791</v>
      </c>
      <c r="E194" s="8">
        <v>16.890999999999998</v>
      </c>
      <c r="F194" s="8">
        <f t="shared" si="11"/>
        <v>9.9999999999997868E-2</v>
      </c>
      <c r="G194" s="107">
        <f t="shared" si="14"/>
        <v>8.5979999999998169E-2</v>
      </c>
      <c r="H194" s="107">
        <f t="shared" si="13"/>
        <v>0.14327330093122048</v>
      </c>
      <c r="I194" s="107">
        <f t="shared" si="12"/>
        <v>0.22925330093121865</v>
      </c>
      <c r="K194" s="25"/>
      <c r="L194" s="7"/>
      <c r="M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105">
        <v>170</v>
      </c>
      <c r="B195" s="16">
        <v>34242190</v>
      </c>
      <c r="C195" s="106">
        <v>85.3</v>
      </c>
      <c r="D195" s="8">
        <v>22.358000000000001</v>
      </c>
      <c r="E195" s="8">
        <v>23.055</v>
      </c>
      <c r="F195" s="8">
        <f t="shared" si="11"/>
        <v>0.69699999999999918</v>
      </c>
      <c r="G195" s="107">
        <f t="shared" si="14"/>
        <v>0.59928059999999927</v>
      </c>
      <c r="H195" s="107">
        <f t="shared" si="13"/>
        <v>0.21440723806022993</v>
      </c>
      <c r="I195" s="107">
        <f t="shared" si="12"/>
        <v>0.81368783806022926</v>
      </c>
      <c r="K195" s="25"/>
      <c r="L195" s="7"/>
      <c r="M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106">
        <v>84.3</v>
      </c>
      <c r="D196" s="8">
        <v>7.93</v>
      </c>
      <c r="E196" s="8">
        <v>7.93</v>
      </c>
      <c r="F196" s="8">
        <f t="shared" si="11"/>
        <v>0</v>
      </c>
      <c r="G196" s="107">
        <f t="shared" si="14"/>
        <v>0</v>
      </c>
      <c r="H196" s="107">
        <f t="shared" si="13"/>
        <v>0.21189367137722606</v>
      </c>
      <c r="I196" s="107">
        <f t="shared" si="12"/>
        <v>0.21189367137722606</v>
      </c>
      <c r="K196" s="25"/>
      <c r="L196" s="7"/>
      <c r="M196" s="7"/>
      <c r="N196" s="7"/>
      <c r="O196" s="5"/>
      <c r="P196" s="5"/>
      <c r="Q196" s="5"/>
      <c r="R196" s="5"/>
      <c r="S196" s="5"/>
      <c r="T196" s="5"/>
      <c r="U196" s="5"/>
      <c r="V196" s="5"/>
      <c r="W196" s="5"/>
      <c r="X196" s="21"/>
      <c r="Y196" s="21"/>
    </row>
    <row r="197" spans="1:25" s="1" customFormat="1" x14ac:dyDescent="0.25">
      <c r="A197" s="105">
        <v>172</v>
      </c>
      <c r="B197" s="16">
        <v>34242195</v>
      </c>
      <c r="C197" s="106">
        <v>56.4</v>
      </c>
      <c r="D197" s="8">
        <v>9.1059999999999999</v>
      </c>
      <c r="E197" s="8">
        <v>9.1080000000000005</v>
      </c>
      <c r="F197" s="8">
        <f t="shared" si="11"/>
        <v>2.0000000000006679E-3</v>
      </c>
      <c r="G197" s="107">
        <f>F197*0.8598</f>
        <v>1.7196000000005744E-3</v>
      </c>
      <c r="H197" s="107">
        <f t="shared" si="13"/>
        <v>0.14176516092141814</v>
      </c>
      <c r="I197" s="107">
        <f t="shared" si="12"/>
        <v>0.14348476092141871</v>
      </c>
      <c r="K197" s="25"/>
      <c r="L197" s="7"/>
      <c r="M197" s="7"/>
      <c r="N197" s="7"/>
      <c r="O197" s="5"/>
      <c r="P197" s="5"/>
      <c r="Q197" s="5"/>
      <c r="R197" s="5"/>
      <c r="S197" s="5"/>
      <c r="T197" s="5"/>
      <c r="U197" s="5"/>
      <c r="V197" s="5"/>
      <c r="W197" s="5"/>
      <c r="X197" s="21"/>
      <c r="Y197" s="21"/>
    </row>
    <row r="198" spans="1:25" s="1" customFormat="1" x14ac:dyDescent="0.25">
      <c r="A198" s="105">
        <v>173</v>
      </c>
      <c r="B198" s="16">
        <v>34242186</v>
      </c>
      <c r="C198" s="106">
        <v>56.9</v>
      </c>
      <c r="D198" s="8">
        <v>8.109</v>
      </c>
      <c r="E198" s="8">
        <v>8.15</v>
      </c>
      <c r="F198" s="8">
        <f t="shared" si="11"/>
        <v>4.1000000000000369E-2</v>
      </c>
      <c r="G198" s="107">
        <f t="shared" ref="G198:G219" si="15">F198*0.8598</f>
        <v>3.5251800000000319E-2</v>
      </c>
      <c r="H198" s="107">
        <f t="shared" si="13"/>
        <v>0.14302194426292009</v>
      </c>
      <c r="I198" s="107">
        <f t="shared" si="12"/>
        <v>0.17827374426292042</v>
      </c>
      <c r="K198" s="25"/>
      <c r="L198" s="7"/>
      <c r="M198" s="7"/>
      <c r="N198" s="7"/>
      <c r="O198" s="5"/>
      <c r="P198" s="5"/>
      <c r="Q198" s="5"/>
      <c r="R198" s="5"/>
      <c r="S198" s="5"/>
      <c r="T198" s="5"/>
      <c r="U198" s="5"/>
      <c r="V198" s="5"/>
      <c r="W198" s="5"/>
      <c r="X198" s="21"/>
      <c r="Y198" s="21"/>
    </row>
    <row r="199" spans="1:25" s="1" customFormat="1" x14ac:dyDescent="0.25">
      <c r="A199" s="105">
        <v>174</v>
      </c>
      <c r="B199" s="16">
        <v>34242183</v>
      </c>
      <c r="C199" s="106">
        <v>85.9</v>
      </c>
      <c r="D199" s="8">
        <v>19.094000000000001</v>
      </c>
      <c r="E199" s="8">
        <v>19.527999999999999</v>
      </c>
      <c r="F199" s="8">
        <f t="shared" si="11"/>
        <v>0.4339999999999975</v>
      </c>
      <c r="G199" s="107">
        <f t="shared" si="15"/>
        <v>0.37315319999999785</v>
      </c>
      <c r="H199" s="107">
        <f t="shared" si="13"/>
        <v>0.21591537807003228</v>
      </c>
      <c r="I199" s="107">
        <f t="shared" si="12"/>
        <v>0.5890685780700301</v>
      </c>
      <c r="K199" s="25"/>
      <c r="L199" s="7"/>
      <c r="M199" s="7"/>
      <c r="N199" s="7"/>
      <c r="O199" s="5"/>
      <c r="P199" s="5"/>
      <c r="Q199" s="5"/>
      <c r="R199" s="5"/>
      <c r="S199" s="5"/>
      <c r="T199" s="5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106">
        <v>84.5</v>
      </c>
      <c r="D200" s="8">
        <v>21.344999999999999</v>
      </c>
      <c r="E200" s="8">
        <f>21.345+1.05</f>
        <v>22.395</v>
      </c>
      <c r="F200" s="8">
        <f t="shared" si="11"/>
        <v>1.0500000000000007</v>
      </c>
      <c r="G200" s="107">
        <f t="shared" si="15"/>
        <v>0.90279000000000065</v>
      </c>
      <c r="H200" s="107">
        <f t="shared" si="13"/>
        <v>0.21239638471382682</v>
      </c>
      <c r="I200" s="107">
        <f t="shared" si="12"/>
        <v>1.1151863847138275</v>
      </c>
      <c r="K200" s="25"/>
      <c r="L200" s="7"/>
      <c r="M200" s="24"/>
      <c r="N200" s="150"/>
      <c r="O200" s="5"/>
      <c r="P200" s="5"/>
      <c r="Q200" s="5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105">
        <v>176</v>
      </c>
      <c r="B201" s="16">
        <v>34242199</v>
      </c>
      <c r="C201" s="106">
        <v>56.5</v>
      </c>
      <c r="D201" s="8">
        <v>12.342000000000001</v>
      </c>
      <c r="E201" s="8">
        <f>12.342+0.541</f>
        <v>12.883000000000001</v>
      </c>
      <c r="F201" s="8">
        <f t="shared" si="11"/>
        <v>0.54100000000000037</v>
      </c>
      <c r="G201" s="107">
        <f t="shared" si="15"/>
        <v>0.46515180000000034</v>
      </c>
      <c r="H201" s="107">
        <f t="shared" si="13"/>
        <v>0.14201651758971853</v>
      </c>
      <c r="I201" s="107">
        <f t="shared" si="12"/>
        <v>0.6071683175897189</v>
      </c>
      <c r="K201" s="25"/>
      <c r="L201" s="7"/>
      <c r="M201" s="24"/>
      <c r="N201" s="150"/>
      <c r="O201" s="5"/>
      <c r="P201" s="5"/>
      <c r="Q201" s="5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105">
        <v>177</v>
      </c>
      <c r="B202" s="16">
        <v>34242192</v>
      </c>
      <c r="C202" s="106">
        <v>57</v>
      </c>
      <c r="D202" s="8">
        <v>17.635000000000002</v>
      </c>
      <c r="E202" s="8">
        <v>17.635000000000002</v>
      </c>
      <c r="F202" s="8">
        <f t="shared" si="11"/>
        <v>0</v>
      </c>
      <c r="G202" s="34">
        <f t="shared" si="15"/>
        <v>0</v>
      </c>
      <c r="H202" s="34">
        <f t="shared" si="13"/>
        <v>0.14327330093122048</v>
      </c>
      <c r="I202" s="34">
        <f>G202+H202</f>
        <v>0.14327330093122048</v>
      </c>
      <c r="K202" s="25"/>
      <c r="L202" s="7"/>
      <c r="M202" s="24"/>
      <c r="N202" s="150"/>
      <c r="O202" s="5"/>
      <c r="P202" s="5"/>
      <c r="Q202" s="5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105">
        <v>178</v>
      </c>
      <c r="B203" s="16">
        <v>34242198</v>
      </c>
      <c r="C203" s="106">
        <v>85.8</v>
      </c>
      <c r="D203" s="8">
        <v>15.016999999999999</v>
      </c>
      <c r="E203" s="8">
        <v>15.224</v>
      </c>
      <c r="F203" s="8">
        <f>E203-D203</f>
        <v>0.20700000000000074</v>
      </c>
      <c r="G203" s="107">
        <f t="shared" si="15"/>
        <v>0.17797860000000063</v>
      </c>
      <c r="H203" s="107">
        <f t="shared" si="13"/>
        <v>0.21566402140173188</v>
      </c>
      <c r="I203" s="107">
        <f t="shared" si="12"/>
        <v>0.39364262140173251</v>
      </c>
      <c r="K203" s="25"/>
      <c r="L203" s="7"/>
      <c r="M203" s="24"/>
      <c r="N203" s="150"/>
      <c r="O203" s="5"/>
      <c r="P203" s="5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106">
        <v>84.7</v>
      </c>
      <c r="D204" s="8">
        <v>29.097999999999999</v>
      </c>
      <c r="E204" s="8">
        <v>30.010999999999999</v>
      </c>
      <c r="F204" s="8">
        <f t="shared" si="11"/>
        <v>0.91300000000000026</v>
      </c>
      <c r="G204" s="107">
        <f t="shared" si="15"/>
        <v>0.78499740000000018</v>
      </c>
      <c r="H204" s="107">
        <f t="shared" si="13"/>
        <v>0.21289909805042762</v>
      </c>
      <c r="I204" s="107">
        <f t="shared" si="12"/>
        <v>0.99789649805042779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106">
        <v>55.8</v>
      </c>
      <c r="D205" s="8">
        <v>11.564</v>
      </c>
      <c r="E205" s="8">
        <v>11.564</v>
      </c>
      <c r="F205" s="8">
        <f t="shared" si="11"/>
        <v>0</v>
      </c>
      <c r="G205" s="107">
        <f t="shared" si="15"/>
        <v>0</v>
      </c>
      <c r="H205" s="107">
        <f t="shared" si="13"/>
        <v>0.14025702091161582</v>
      </c>
      <c r="I205" s="107">
        <f t="shared" si="12"/>
        <v>0.14025702091161582</v>
      </c>
      <c r="K205" s="7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105">
        <v>181</v>
      </c>
      <c r="B206" s="16">
        <v>34242193</v>
      </c>
      <c r="C206" s="106">
        <v>57</v>
      </c>
      <c r="D206" s="8">
        <v>3.0640000000000001</v>
      </c>
      <c r="E206" s="8">
        <v>3.0859999999999999</v>
      </c>
      <c r="F206" s="8">
        <f t="shared" si="11"/>
        <v>2.1999999999999797E-2</v>
      </c>
      <c r="G206" s="107">
        <f t="shared" si="15"/>
        <v>1.8915599999999828E-2</v>
      </c>
      <c r="H206" s="107">
        <f t="shared" si="13"/>
        <v>0.14327330093122048</v>
      </c>
      <c r="I206" s="107">
        <f t="shared" si="12"/>
        <v>0.16218890093122032</v>
      </c>
      <c r="K206" s="25"/>
      <c r="L206" s="7"/>
      <c r="M206" s="7"/>
      <c r="N206" s="7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x14ac:dyDescent="0.25">
      <c r="A207" s="105">
        <v>182</v>
      </c>
      <c r="B207" s="16">
        <v>34242194</v>
      </c>
      <c r="C207" s="106">
        <v>85.8</v>
      </c>
      <c r="D207" s="8">
        <v>16.594999999999999</v>
      </c>
      <c r="E207" s="8">
        <v>16.827000000000002</v>
      </c>
      <c r="F207" s="8">
        <f t="shared" si="11"/>
        <v>0.23200000000000287</v>
      </c>
      <c r="G207" s="107">
        <f t="shared" si="15"/>
        <v>0.19947360000000247</v>
      </c>
      <c r="H207" s="107">
        <f t="shared" si="13"/>
        <v>0.21566402140173188</v>
      </c>
      <c r="I207" s="107">
        <f t="shared" si="12"/>
        <v>0.41513762140173438</v>
      </c>
      <c r="K207" s="81"/>
      <c r="L207" s="14"/>
      <c r="M207" s="7"/>
      <c r="N207" s="7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4">
        <v>183</v>
      </c>
      <c r="B208" s="16">
        <v>34242339</v>
      </c>
      <c r="C208" s="106">
        <v>117.2</v>
      </c>
      <c r="D208" s="8">
        <v>35.338000000000001</v>
      </c>
      <c r="E208" s="8">
        <v>35.542999999999999</v>
      </c>
      <c r="F208" s="8">
        <f t="shared" si="11"/>
        <v>0.20499999999999829</v>
      </c>
      <c r="G208" s="107">
        <f t="shared" si="15"/>
        <v>0.17625899999999853</v>
      </c>
      <c r="H208" s="107">
        <f t="shared" ref="H208:H270" si="16">C208/4660.2*$H$19</f>
        <v>0.1561728151238144</v>
      </c>
      <c r="I208" s="107">
        <f t="shared" si="12"/>
        <v>0.33243181512381292</v>
      </c>
      <c r="K208" s="25"/>
      <c r="L208" s="25"/>
      <c r="M208" s="25"/>
      <c r="N208" s="7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105">
        <v>184</v>
      </c>
      <c r="B209" s="16">
        <v>34242341</v>
      </c>
      <c r="C209" s="106">
        <v>58.1</v>
      </c>
      <c r="D209" s="8">
        <v>12.215</v>
      </c>
      <c r="E209" s="8">
        <v>12.864000000000001</v>
      </c>
      <c r="F209" s="8">
        <f t="shared" si="11"/>
        <v>0.64900000000000091</v>
      </c>
      <c r="G209" s="107">
        <f t="shared" si="15"/>
        <v>0.55801020000000079</v>
      </c>
      <c r="H209" s="107">
        <f t="shared" si="16"/>
        <v>7.7420141285781716E-2</v>
      </c>
      <c r="I209" s="107">
        <f t="shared" si="12"/>
        <v>0.63543034128578246</v>
      </c>
      <c r="K209" s="25"/>
      <c r="L209" s="7"/>
      <c r="M209" s="7"/>
      <c r="N209" s="7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105">
        <v>185</v>
      </c>
      <c r="B210" s="16">
        <v>34242160</v>
      </c>
      <c r="C210" s="106">
        <v>58.4</v>
      </c>
      <c r="D210" s="8">
        <v>11.265000000000001</v>
      </c>
      <c r="E210" s="8">
        <v>11.265000000000001</v>
      </c>
      <c r="F210" s="8">
        <f t="shared" si="11"/>
        <v>0</v>
      </c>
      <c r="G210" s="107">
        <f t="shared" si="15"/>
        <v>0</v>
      </c>
      <c r="H210" s="107">
        <f t="shared" si="16"/>
        <v>7.7819901051457016E-2</v>
      </c>
      <c r="I210" s="107">
        <f t="shared" si="12"/>
        <v>7.7819901051457016E-2</v>
      </c>
      <c r="K210" s="25"/>
      <c r="L210" s="7"/>
      <c r="M210" s="7"/>
      <c r="N210" s="7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105">
        <v>186</v>
      </c>
      <c r="B211" s="16">
        <v>43441091</v>
      </c>
      <c r="C211" s="106">
        <v>46.7</v>
      </c>
      <c r="D211" s="8">
        <v>16.105</v>
      </c>
      <c r="E211" s="8">
        <v>16.553999999999998</v>
      </c>
      <c r="F211" s="8">
        <f t="shared" si="11"/>
        <v>0.44899999999999807</v>
      </c>
      <c r="G211" s="107">
        <f t="shared" si="15"/>
        <v>0.38605019999999834</v>
      </c>
      <c r="H211" s="107">
        <f t="shared" si="16"/>
        <v>6.2229270190120596E-2</v>
      </c>
      <c r="I211" s="107">
        <f t="shared" si="12"/>
        <v>0.44827947019011893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88">
        <v>77.400000000000006</v>
      </c>
      <c r="D212" s="8">
        <v>26.623999999999999</v>
      </c>
      <c r="E212" s="8">
        <v>27.184000000000001</v>
      </c>
      <c r="F212" s="8">
        <f t="shared" si="11"/>
        <v>0.56000000000000227</v>
      </c>
      <c r="G212" s="107">
        <f t="shared" si="15"/>
        <v>0.48148800000000197</v>
      </c>
      <c r="H212" s="107">
        <f t="shared" si="16"/>
        <v>0.10313801954422556</v>
      </c>
      <c r="I212" s="107">
        <f t="shared" si="12"/>
        <v>0.58462601954422755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105">
        <v>188</v>
      </c>
      <c r="B213" s="16">
        <v>34242334</v>
      </c>
      <c r="C213" s="106">
        <v>117.2</v>
      </c>
      <c r="D213" s="8">
        <v>8.2680000000000007</v>
      </c>
      <c r="E213" s="8">
        <v>8.2680000000000007</v>
      </c>
      <c r="F213" s="8">
        <f t="shared" si="11"/>
        <v>0</v>
      </c>
      <c r="G213" s="107">
        <f t="shared" si="15"/>
        <v>0</v>
      </c>
      <c r="H213" s="107">
        <f t="shared" si="16"/>
        <v>0.1561728151238144</v>
      </c>
      <c r="I213" s="107">
        <f t="shared" si="12"/>
        <v>0.1561728151238144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105">
        <v>189</v>
      </c>
      <c r="B214" s="16">
        <v>34242338</v>
      </c>
      <c r="C214" s="106">
        <v>58.7</v>
      </c>
      <c r="D214" s="8">
        <v>16.536000000000001</v>
      </c>
      <c r="E214" s="8">
        <v>16.774000000000001</v>
      </c>
      <c r="F214" s="8">
        <f t="shared" si="11"/>
        <v>0.23799999999999955</v>
      </c>
      <c r="G214" s="107">
        <f t="shared" si="15"/>
        <v>0.2046323999999996</v>
      </c>
      <c r="H214" s="107">
        <f t="shared" si="16"/>
        <v>7.8219660817132303E-2</v>
      </c>
      <c r="I214" s="107">
        <f t="shared" si="12"/>
        <v>0.28285206081713188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105">
        <v>190</v>
      </c>
      <c r="B215" s="16">
        <v>34242340</v>
      </c>
      <c r="C215" s="106">
        <v>58.2</v>
      </c>
      <c r="D215" s="8">
        <v>14.941000000000001</v>
      </c>
      <c r="E215" s="8">
        <v>15.33</v>
      </c>
      <c r="F215" s="8">
        <f t="shared" si="11"/>
        <v>0.38899999999999935</v>
      </c>
      <c r="G215" s="107">
        <f t="shared" si="15"/>
        <v>0.33446219999999943</v>
      </c>
      <c r="H215" s="107">
        <f t="shared" si="16"/>
        <v>7.755339454100682E-2</v>
      </c>
      <c r="I215" s="107">
        <f t="shared" si="12"/>
        <v>0.41201559454100622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106">
        <v>46.6</v>
      </c>
      <c r="D216" s="8">
        <v>3.798</v>
      </c>
      <c r="E216" s="8">
        <v>3.798</v>
      </c>
      <c r="F216" s="8">
        <f t="shared" si="11"/>
        <v>0</v>
      </c>
      <c r="G216" s="107">
        <f t="shared" si="15"/>
        <v>0</v>
      </c>
      <c r="H216" s="107">
        <f t="shared" si="16"/>
        <v>6.2096016934895491E-2</v>
      </c>
      <c r="I216" s="107">
        <f t="shared" si="12"/>
        <v>6.2096016934895491E-2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105">
        <v>192</v>
      </c>
      <c r="B217" s="16">
        <v>34242337</v>
      </c>
      <c r="C217" s="106">
        <v>77.3</v>
      </c>
      <c r="D217" s="8">
        <v>14.85</v>
      </c>
      <c r="E217" s="8">
        <v>14.867000000000001</v>
      </c>
      <c r="F217" s="8">
        <f t="shared" si="11"/>
        <v>1.7000000000001236E-2</v>
      </c>
      <c r="G217" s="107">
        <f t="shared" si="15"/>
        <v>1.4616600000001064E-2</v>
      </c>
      <c r="H217" s="107">
        <f t="shared" si="16"/>
        <v>0.10300476628900046</v>
      </c>
      <c r="I217" s="107">
        <f t="shared" si="12"/>
        <v>0.11762136628900152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105">
        <v>193</v>
      </c>
      <c r="B218" s="16">
        <v>34242324</v>
      </c>
      <c r="C218" s="106">
        <v>116.7</v>
      </c>
      <c r="D218" s="8">
        <v>8.7249999999999996</v>
      </c>
      <c r="E218" s="8">
        <v>9.2390000000000008</v>
      </c>
      <c r="F218" s="8">
        <f t="shared" ref="F218:F272" si="17">E218-D218</f>
        <v>0.51400000000000112</v>
      </c>
      <c r="G218" s="107">
        <f t="shared" si="15"/>
        <v>0.44193720000000097</v>
      </c>
      <c r="H218" s="107">
        <f t="shared" si="16"/>
        <v>0.15550654884768891</v>
      </c>
      <c r="I218" s="107">
        <f t="shared" si="12"/>
        <v>0.59744374884768991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105">
        <v>194</v>
      </c>
      <c r="B219" s="16">
        <v>34242331</v>
      </c>
      <c r="C219" s="106">
        <v>58</v>
      </c>
      <c r="D219" s="8">
        <v>3.5270000000000001</v>
      </c>
      <c r="E219" s="8">
        <v>3.5630000000000002</v>
      </c>
      <c r="F219" s="8">
        <f t="shared" si="17"/>
        <v>3.6000000000000032E-2</v>
      </c>
      <c r="G219" s="107">
        <f t="shared" si="15"/>
        <v>3.0952800000000027E-2</v>
      </c>
      <c r="H219" s="107">
        <f t="shared" si="16"/>
        <v>7.7286888030556625E-2</v>
      </c>
      <c r="I219" s="107">
        <f t="shared" ref="I219:I272" si="18">G219+H219</f>
        <v>0.10823968803055665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106">
        <v>58.1</v>
      </c>
      <c r="D220" s="8">
        <v>8.327</v>
      </c>
      <c r="E220" s="8">
        <v>8.359</v>
      </c>
      <c r="F220" s="8">
        <f t="shared" si="17"/>
        <v>3.2000000000000028E-2</v>
      </c>
      <c r="G220" s="107">
        <f>F220*0.8598</f>
        <v>2.7513600000000023E-2</v>
      </c>
      <c r="H220" s="107">
        <f t="shared" si="16"/>
        <v>7.7420141285781716E-2</v>
      </c>
      <c r="I220" s="107">
        <f t="shared" si="18"/>
        <v>0.10493374128578174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109">
        <v>196</v>
      </c>
      <c r="B221" s="16">
        <v>34242332</v>
      </c>
      <c r="C221" s="106">
        <v>46.7</v>
      </c>
      <c r="D221" s="8">
        <v>9.4529999999999994</v>
      </c>
      <c r="E221" s="8">
        <v>9.6050000000000004</v>
      </c>
      <c r="F221" s="8">
        <f t="shared" si="17"/>
        <v>0.15200000000000102</v>
      </c>
      <c r="G221" s="107">
        <f t="shared" ref="G221:G244" si="19">F221*0.8598</f>
        <v>0.13068960000000088</v>
      </c>
      <c r="H221" s="107">
        <f t="shared" si="16"/>
        <v>6.2229270190120596E-2</v>
      </c>
      <c r="I221" s="107">
        <f t="shared" si="18"/>
        <v>0.19291887019012147</v>
      </c>
      <c r="J221" s="80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105">
        <v>197</v>
      </c>
      <c r="B222" s="16">
        <v>34242328</v>
      </c>
      <c r="C222" s="106">
        <v>77.5</v>
      </c>
      <c r="D222" s="8">
        <v>21.062999999999999</v>
      </c>
      <c r="E222" s="8">
        <v>21.834</v>
      </c>
      <c r="F222" s="8">
        <f t="shared" si="17"/>
        <v>0.7710000000000008</v>
      </c>
      <c r="G222" s="107">
        <f t="shared" si="19"/>
        <v>0.66290580000000066</v>
      </c>
      <c r="H222" s="107">
        <f t="shared" si="16"/>
        <v>0.10327127279945064</v>
      </c>
      <c r="I222" s="107">
        <f t="shared" si="18"/>
        <v>0.76617707279945124</v>
      </c>
      <c r="J222" s="80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105">
        <v>198</v>
      </c>
      <c r="B223" s="16">
        <v>34242333</v>
      </c>
      <c r="C223" s="106">
        <v>116.5</v>
      </c>
      <c r="D223" s="8">
        <v>17.405999999999999</v>
      </c>
      <c r="E223" s="8">
        <v>17.667999999999999</v>
      </c>
      <c r="F223" s="8">
        <f t="shared" si="17"/>
        <v>0.26200000000000045</v>
      </c>
      <c r="G223" s="107">
        <f t="shared" si="19"/>
        <v>0.2252676000000004</v>
      </c>
      <c r="H223" s="107">
        <f t="shared" si="16"/>
        <v>0.15524004233723873</v>
      </c>
      <c r="I223" s="107">
        <f t="shared" si="18"/>
        <v>0.3805076423372391</v>
      </c>
      <c r="J223" s="80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106">
        <v>58.8</v>
      </c>
      <c r="D224" s="8">
        <v>19.219000000000001</v>
      </c>
      <c r="E224" s="8">
        <v>19.457000000000001</v>
      </c>
      <c r="F224" s="8">
        <f t="shared" si="17"/>
        <v>0.23799999999999955</v>
      </c>
      <c r="G224" s="107">
        <f t="shared" si="19"/>
        <v>0.2046323999999996</v>
      </c>
      <c r="H224" s="107">
        <f t="shared" si="16"/>
        <v>7.8352914072357394E-2</v>
      </c>
      <c r="I224" s="107">
        <f t="shared" si="18"/>
        <v>0.282985314072357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106">
        <v>58.6</v>
      </c>
      <c r="D225" s="8">
        <v>3.226</v>
      </c>
      <c r="E225" s="8">
        <v>3.226</v>
      </c>
      <c r="F225" s="8">
        <f t="shared" si="17"/>
        <v>0</v>
      </c>
      <c r="G225" s="107">
        <f t="shared" si="19"/>
        <v>0</v>
      </c>
      <c r="H225" s="107">
        <f t="shared" si="16"/>
        <v>7.8086407561907198E-2</v>
      </c>
      <c r="I225" s="147">
        <f t="shared" si="18"/>
        <v>7.8086407561907198E-2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105">
        <v>201</v>
      </c>
      <c r="B226" s="16">
        <v>34242326</v>
      </c>
      <c r="C226" s="106">
        <v>46.4</v>
      </c>
      <c r="D226" s="8">
        <v>16.024000000000001</v>
      </c>
      <c r="E226" s="8">
        <v>16.202000000000002</v>
      </c>
      <c r="F226" s="8">
        <f t="shared" si="17"/>
        <v>0.17800000000000082</v>
      </c>
      <c r="G226" s="107">
        <f t="shared" si="19"/>
        <v>0.15304440000000072</v>
      </c>
      <c r="H226" s="119">
        <f t="shared" si="16"/>
        <v>6.1829510424445289E-2</v>
      </c>
      <c r="I226" s="107">
        <f t="shared" si="18"/>
        <v>0.21487391042444601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105">
        <v>202</v>
      </c>
      <c r="B227" s="16">
        <v>34242327</v>
      </c>
      <c r="C227" s="106">
        <v>77.5</v>
      </c>
      <c r="D227" s="8">
        <v>19.776</v>
      </c>
      <c r="E227" s="8">
        <v>20.016999999999999</v>
      </c>
      <c r="F227" s="8">
        <f t="shared" si="17"/>
        <v>0.24099999999999966</v>
      </c>
      <c r="G227" s="107">
        <f t="shared" si="19"/>
        <v>0.2072117999999997</v>
      </c>
      <c r="H227" s="119">
        <f t="shared" si="16"/>
        <v>0.10327127279945064</v>
      </c>
      <c r="I227" s="107">
        <f t="shared" si="18"/>
        <v>0.31048307279945031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106">
        <v>117.4</v>
      </c>
      <c r="D228" s="8">
        <v>27.015000000000001</v>
      </c>
      <c r="E228" s="8">
        <v>27.535</v>
      </c>
      <c r="F228" s="8">
        <f t="shared" si="17"/>
        <v>0.51999999999999957</v>
      </c>
      <c r="G228" s="107">
        <f t="shared" si="19"/>
        <v>0.44709599999999966</v>
      </c>
      <c r="H228" s="119">
        <f t="shared" si="16"/>
        <v>0.15643932163426461</v>
      </c>
      <c r="I228" s="107">
        <f t="shared" si="18"/>
        <v>0.60353532163426427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105">
        <v>204</v>
      </c>
      <c r="B229" s="16">
        <v>43441406</v>
      </c>
      <c r="C229" s="106">
        <v>57.9</v>
      </c>
      <c r="D229" s="8">
        <v>3.9489999999999998</v>
      </c>
      <c r="E229" s="8">
        <v>3.9489999999999998</v>
      </c>
      <c r="F229" s="8">
        <f t="shared" si="17"/>
        <v>0</v>
      </c>
      <c r="G229" s="107">
        <f t="shared" si="19"/>
        <v>0</v>
      </c>
      <c r="H229" s="119">
        <f t="shared" si="16"/>
        <v>7.715363477533152E-2</v>
      </c>
      <c r="I229" s="107">
        <f t="shared" si="18"/>
        <v>7.715363477533152E-2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105">
        <v>205</v>
      </c>
      <c r="B230" s="16">
        <v>43441089</v>
      </c>
      <c r="C230" s="106">
        <v>58.3</v>
      </c>
      <c r="D230" s="8">
        <v>13.837</v>
      </c>
      <c r="E230" s="8">
        <v>14.044</v>
      </c>
      <c r="F230" s="8">
        <f t="shared" si="17"/>
        <v>0.20700000000000074</v>
      </c>
      <c r="G230" s="107">
        <f t="shared" si="19"/>
        <v>0.17797860000000063</v>
      </c>
      <c r="H230" s="107">
        <f t="shared" si="16"/>
        <v>7.7686647796231911E-2</v>
      </c>
      <c r="I230" s="107">
        <f t="shared" si="18"/>
        <v>0.25566524779623256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105">
        <v>206</v>
      </c>
      <c r="B231" s="16">
        <v>20242434</v>
      </c>
      <c r="C231" s="106">
        <v>46.3</v>
      </c>
      <c r="D231" s="8">
        <v>3</v>
      </c>
      <c r="E231" s="8">
        <v>3</v>
      </c>
      <c r="F231" s="8">
        <f t="shared" si="17"/>
        <v>0</v>
      </c>
      <c r="G231" s="107">
        <f t="shared" si="19"/>
        <v>0</v>
      </c>
      <c r="H231" s="107">
        <f t="shared" si="16"/>
        <v>6.1696257169220198E-2</v>
      </c>
      <c r="I231" s="107">
        <f t="shared" si="18"/>
        <v>6.1696257169220198E-2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106">
        <v>77.900000000000006</v>
      </c>
      <c r="D232" s="8">
        <v>8.0779999999999994</v>
      </c>
      <c r="E232" s="8">
        <v>8.2430000000000003</v>
      </c>
      <c r="F232" s="8">
        <f t="shared" si="17"/>
        <v>0.16500000000000092</v>
      </c>
      <c r="G232" s="107">
        <f t="shared" si="19"/>
        <v>0.1418670000000008</v>
      </c>
      <c r="H232" s="107">
        <f t="shared" si="16"/>
        <v>0.10380428582035105</v>
      </c>
      <c r="I232" s="107">
        <f t="shared" si="18"/>
        <v>0.24567128582035186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105">
        <v>208</v>
      </c>
      <c r="B233" s="16">
        <v>43441412</v>
      </c>
      <c r="C233" s="106">
        <v>117.9</v>
      </c>
      <c r="D233" s="8">
        <v>20.350000000000001</v>
      </c>
      <c r="E233" s="8">
        <v>21.106000000000002</v>
      </c>
      <c r="F233" s="8">
        <f t="shared" si="17"/>
        <v>0.75600000000000023</v>
      </c>
      <c r="G233" s="107">
        <f t="shared" si="19"/>
        <v>0.65000880000000016</v>
      </c>
      <c r="H233" s="107">
        <f t="shared" si="16"/>
        <v>0.15710558791039009</v>
      </c>
      <c r="I233" s="107">
        <f t="shared" si="18"/>
        <v>0.80711438791039025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105">
        <v>209</v>
      </c>
      <c r="B234" s="16">
        <v>43441411</v>
      </c>
      <c r="C234" s="106">
        <v>58.2</v>
      </c>
      <c r="D234" s="8">
        <v>12.336</v>
      </c>
      <c r="E234" s="8">
        <v>12.455</v>
      </c>
      <c r="F234" s="8">
        <f t="shared" si="17"/>
        <v>0.11899999999999977</v>
      </c>
      <c r="G234" s="107">
        <f t="shared" si="19"/>
        <v>0.1023161999999998</v>
      </c>
      <c r="H234" s="107">
        <f t="shared" si="16"/>
        <v>7.755339454100682E-2</v>
      </c>
      <c r="I234" s="107">
        <f t="shared" si="18"/>
        <v>0.17986959454100662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105">
        <v>210</v>
      </c>
      <c r="B235" s="16">
        <v>43441408</v>
      </c>
      <c r="C235" s="106">
        <v>58.6</v>
      </c>
      <c r="D235" s="8">
        <v>4.016</v>
      </c>
      <c r="E235" s="8">
        <v>4.016</v>
      </c>
      <c r="F235" s="8">
        <f t="shared" si="17"/>
        <v>0</v>
      </c>
      <c r="G235" s="107">
        <f t="shared" si="19"/>
        <v>0</v>
      </c>
      <c r="H235" s="107">
        <f t="shared" si="16"/>
        <v>7.8086407561907198E-2</v>
      </c>
      <c r="I235" s="107">
        <f t="shared" si="18"/>
        <v>7.8086407561907198E-2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106">
        <v>46.7</v>
      </c>
      <c r="D236" s="8">
        <v>15.821999999999999</v>
      </c>
      <c r="E236" s="8">
        <v>16.129000000000001</v>
      </c>
      <c r="F236" s="8">
        <f t="shared" si="17"/>
        <v>0.30700000000000216</v>
      </c>
      <c r="G236" s="107">
        <f t="shared" si="19"/>
        <v>0.26395860000000188</v>
      </c>
      <c r="H236" s="107">
        <f t="shared" si="16"/>
        <v>6.2229270190120596E-2</v>
      </c>
      <c r="I236" s="107">
        <f t="shared" si="18"/>
        <v>0.32618787019012246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105">
        <v>212</v>
      </c>
      <c r="B237" s="16">
        <v>43441410</v>
      </c>
      <c r="C237" s="106">
        <v>78.599999999999994</v>
      </c>
      <c r="D237" s="8">
        <v>18.506</v>
      </c>
      <c r="E237" s="8">
        <v>18.888999999999999</v>
      </c>
      <c r="F237" s="8">
        <f t="shared" si="17"/>
        <v>0.38299999999999912</v>
      </c>
      <c r="G237" s="107">
        <f t="shared" si="19"/>
        <v>0.32930339999999925</v>
      </c>
      <c r="H237" s="107">
        <f t="shared" si="16"/>
        <v>0.10473705860692673</v>
      </c>
      <c r="I237" s="107">
        <f t="shared" si="18"/>
        <v>0.43404045860692597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105">
        <v>213</v>
      </c>
      <c r="B238" s="16">
        <v>43441403</v>
      </c>
      <c r="C238" s="106">
        <v>117.8</v>
      </c>
      <c r="D238" s="8">
        <v>25.401</v>
      </c>
      <c r="E238" s="8">
        <v>25.425999999999998</v>
      </c>
      <c r="F238" s="8">
        <f t="shared" si="17"/>
        <v>2.4999999999998579E-2</v>
      </c>
      <c r="G238" s="107">
        <f t="shared" si="19"/>
        <v>2.1494999999998779E-2</v>
      </c>
      <c r="H238" s="107">
        <f t="shared" si="16"/>
        <v>0.156972334655165</v>
      </c>
      <c r="I238" s="107">
        <f t="shared" si="18"/>
        <v>0.17846733465516379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105">
        <v>214</v>
      </c>
      <c r="B239" s="16">
        <v>43441398</v>
      </c>
      <c r="C239" s="106">
        <v>57.8</v>
      </c>
      <c r="D239" s="8">
        <v>3.2029999999999998</v>
      </c>
      <c r="E239" s="8">
        <v>3.2229999999999999</v>
      </c>
      <c r="F239" s="8">
        <f t="shared" si="17"/>
        <v>2.0000000000000018E-2</v>
      </c>
      <c r="G239" s="107">
        <f t="shared" si="19"/>
        <v>1.7196000000000017E-2</v>
      </c>
      <c r="H239" s="107">
        <f t="shared" si="16"/>
        <v>7.7020381520106415E-2</v>
      </c>
      <c r="I239" s="107">
        <f t="shared" si="18"/>
        <v>9.4216381520106432E-2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106">
        <v>58.8</v>
      </c>
      <c r="D240" s="8">
        <v>14.334</v>
      </c>
      <c r="E240" s="8">
        <v>14.568</v>
      </c>
      <c r="F240" s="8">
        <f t="shared" si="17"/>
        <v>0.23399999999999999</v>
      </c>
      <c r="G240" s="107">
        <f t="shared" si="19"/>
        <v>0.20119319999999999</v>
      </c>
      <c r="H240" s="107">
        <f t="shared" si="16"/>
        <v>7.8352914072357394E-2</v>
      </c>
      <c r="I240" s="107">
        <f t="shared" si="18"/>
        <v>0.27954611407235741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105">
        <v>216</v>
      </c>
      <c r="B241" s="16">
        <v>43441401</v>
      </c>
      <c r="C241" s="106">
        <v>46.6</v>
      </c>
      <c r="D241" s="8">
        <v>14.943</v>
      </c>
      <c r="E241" s="8">
        <v>15.305</v>
      </c>
      <c r="F241" s="8">
        <f t="shared" si="17"/>
        <v>0.3620000000000001</v>
      </c>
      <c r="G241" s="107">
        <f t="shared" si="19"/>
        <v>0.31124760000000007</v>
      </c>
      <c r="H241" s="107">
        <f t="shared" si="16"/>
        <v>6.2096016934895491E-2</v>
      </c>
      <c r="I241" s="107">
        <f t="shared" si="18"/>
        <v>0.37334361693489554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105">
        <v>217</v>
      </c>
      <c r="B242" s="16">
        <v>43441404</v>
      </c>
      <c r="C242" s="106">
        <v>78.400000000000006</v>
      </c>
      <c r="D242" s="8">
        <v>12.456</v>
      </c>
      <c r="E242" s="8">
        <v>12.456</v>
      </c>
      <c r="F242" s="8">
        <f t="shared" si="17"/>
        <v>0</v>
      </c>
      <c r="G242" s="107">
        <f t="shared" si="19"/>
        <v>0</v>
      </c>
      <c r="H242" s="107">
        <f t="shared" si="16"/>
        <v>0.10447055209647654</v>
      </c>
      <c r="I242" s="107">
        <f t="shared" si="18"/>
        <v>0.10447055209647654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105">
        <v>218</v>
      </c>
      <c r="B243" s="16">
        <v>43441396</v>
      </c>
      <c r="C243" s="106">
        <v>118.2</v>
      </c>
      <c r="D243" s="8">
        <v>19.696000000000002</v>
      </c>
      <c r="E243" s="8">
        <v>19.696000000000002</v>
      </c>
      <c r="F243" s="8">
        <f t="shared" si="17"/>
        <v>0</v>
      </c>
      <c r="G243" s="107">
        <f t="shared" si="19"/>
        <v>0</v>
      </c>
      <c r="H243" s="107">
        <f t="shared" si="16"/>
        <v>0.15750534767606539</v>
      </c>
      <c r="I243" s="107">
        <f t="shared" si="18"/>
        <v>0.15750534767606539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106">
        <v>58.3</v>
      </c>
      <c r="D244" s="8">
        <v>9.4350000000000005</v>
      </c>
      <c r="E244" s="8">
        <v>9.6750000000000007</v>
      </c>
      <c r="F244" s="8">
        <f t="shared" si="17"/>
        <v>0.24000000000000021</v>
      </c>
      <c r="G244" s="107">
        <f t="shared" si="19"/>
        <v>0.20635200000000017</v>
      </c>
      <c r="H244" s="107">
        <f t="shared" si="16"/>
        <v>7.7686647796231911E-2</v>
      </c>
      <c r="I244" s="107">
        <f t="shared" si="18"/>
        <v>0.28403864779623211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105">
        <v>220</v>
      </c>
      <c r="B245" s="16">
        <v>43441400</v>
      </c>
      <c r="C245" s="106">
        <v>59.4</v>
      </c>
      <c r="D245" s="8">
        <v>10.615</v>
      </c>
      <c r="E245" s="8">
        <v>10.638999999999999</v>
      </c>
      <c r="F245" s="8">
        <f t="shared" si="17"/>
        <v>2.3999999999999133E-2</v>
      </c>
      <c r="G245" s="107">
        <f>F245*0.8598</f>
        <v>2.0635199999999253E-2</v>
      </c>
      <c r="H245" s="107">
        <f t="shared" si="16"/>
        <v>7.9152433603707981E-2</v>
      </c>
      <c r="I245" s="107">
        <f t="shared" si="18"/>
        <v>9.9787633603707238E-2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105">
        <v>221</v>
      </c>
      <c r="B246" s="16">
        <v>43441397</v>
      </c>
      <c r="C246" s="106">
        <v>46.9</v>
      </c>
      <c r="D246" s="8">
        <v>5.72</v>
      </c>
      <c r="E246" s="8">
        <v>5.7279999999999998</v>
      </c>
      <c r="F246" s="8">
        <f t="shared" si="17"/>
        <v>8.0000000000000071E-3</v>
      </c>
      <c r="G246" s="107">
        <f t="shared" ref="G246:G269" si="20">F246*0.8598</f>
        <v>6.8784000000000059E-3</v>
      </c>
      <c r="H246" s="107">
        <f t="shared" si="16"/>
        <v>6.2495776700570778E-2</v>
      </c>
      <c r="I246" s="107">
        <f t="shared" si="18"/>
        <v>6.9374176700570778E-2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105">
        <v>222</v>
      </c>
      <c r="B247" s="16">
        <v>43441402</v>
      </c>
      <c r="C247" s="106">
        <v>77.7</v>
      </c>
      <c r="D247" s="8">
        <v>30.942</v>
      </c>
      <c r="E247" s="8">
        <v>31.838999999999999</v>
      </c>
      <c r="F247" s="8">
        <f t="shared" si="17"/>
        <v>0.89699999999999847</v>
      </c>
      <c r="G247" s="107">
        <f t="shared" si="20"/>
        <v>0.77124059999999872</v>
      </c>
      <c r="H247" s="107">
        <f t="shared" si="16"/>
        <v>0.10353777930990085</v>
      </c>
      <c r="I247" s="107">
        <f t="shared" si="18"/>
        <v>0.87477837930989955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106">
        <v>118.6</v>
      </c>
      <c r="D248" s="8">
        <v>45.378999999999998</v>
      </c>
      <c r="E248" s="8">
        <v>46.585000000000001</v>
      </c>
      <c r="F248" s="8">
        <f t="shared" si="17"/>
        <v>1.2060000000000031</v>
      </c>
      <c r="G248" s="107">
        <f t="shared" si="20"/>
        <v>1.0369188000000027</v>
      </c>
      <c r="H248" s="107">
        <f t="shared" si="16"/>
        <v>0.15803836069696578</v>
      </c>
      <c r="I248" s="107">
        <f t="shared" si="18"/>
        <v>1.1949571606969684</v>
      </c>
      <c r="K248" s="24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105">
        <v>224</v>
      </c>
      <c r="B249" s="16">
        <v>43441210</v>
      </c>
      <c r="C249" s="106">
        <v>56.8</v>
      </c>
      <c r="D249" s="8">
        <v>5.1379999999999999</v>
      </c>
      <c r="E249" s="8">
        <v>5.1379999999999999</v>
      </c>
      <c r="F249" s="8">
        <f t="shared" si="17"/>
        <v>0</v>
      </c>
      <c r="G249" s="107">
        <f t="shared" si="20"/>
        <v>0</v>
      </c>
      <c r="H249" s="107">
        <f t="shared" si="16"/>
        <v>7.5687848967855437E-2</v>
      </c>
      <c r="I249" s="107">
        <f t="shared" si="18"/>
        <v>7.5687848967855437E-2</v>
      </c>
      <c r="K249" s="24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105">
        <v>225</v>
      </c>
      <c r="B250" s="16">
        <v>43441214</v>
      </c>
      <c r="C250" s="106">
        <v>58.9</v>
      </c>
      <c r="D250" s="8">
        <v>17.815000000000001</v>
      </c>
      <c r="E250" s="8">
        <v>17.815000000000001</v>
      </c>
      <c r="F250" s="8">
        <f t="shared" si="17"/>
        <v>0</v>
      </c>
      <c r="G250" s="107">
        <f t="shared" si="20"/>
        <v>0</v>
      </c>
      <c r="H250" s="107">
        <f t="shared" si="16"/>
        <v>7.8486167327582498E-2</v>
      </c>
      <c r="I250" s="107">
        <f t="shared" si="18"/>
        <v>7.8486167327582498E-2</v>
      </c>
      <c r="K250" s="24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105">
        <v>226</v>
      </c>
      <c r="B251" s="16">
        <v>43441215</v>
      </c>
      <c r="C251" s="106">
        <v>46.8</v>
      </c>
      <c r="D251" s="8">
        <v>9.7520000000000007</v>
      </c>
      <c r="E251" s="8">
        <v>9.7539999999999996</v>
      </c>
      <c r="F251" s="8">
        <f t="shared" si="17"/>
        <v>1.9999999999988916E-3</v>
      </c>
      <c r="G251" s="107">
        <f t="shared" si="20"/>
        <v>1.7195999999990469E-3</v>
      </c>
      <c r="H251" s="107">
        <f t="shared" si="16"/>
        <v>6.2362523445345673E-2</v>
      </c>
      <c r="I251" s="107">
        <f t="shared" si="18"/>
        <v>6.4082123445344724E-2</v>
      </c>
      <c r="K251" s="24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106">
        <v>78.2</v>
      </c>
      <c r="D252" s="8">
        <v>4.351</v>
      </c>
      <c r="E252" s="8">
        <v>4.351</v>
      </c>
      <c r="F252" s="8">
        <f t="shared" si="17"/>
        <v>0</v>
      </c>
      <c r="G252" s="107">
        <f t="shared" si="20"/>
        <v>0</v>
      </c>
      <c r="H252" s="107">
        <f t="shared" si="16"/>
        <v>0.10420404558602633</v>
      </c>
      <c r="I252" s="107">
        <f t="shared" si="18"/>
        <v>0.10420404558602633</v>
      </c>
      <c r="K252" s="24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105">
        <v>228</v>
      </c>
      <c r="B253" s="16">
        <v>43441212</v>
      </c>
      <c r="C253" s="106">
        <v>117.6</v>
      </c>
      <c r="D253" s="8">
        <v>17.257000000000001</v>
      </c>
      <c r="E253" s="8">
        <v>17.257000000000001</v>
      </c>
      <c r="F253" s="8">
        <f t="shared" si="17"/>
        <v>0</v>
      </c>
      <c r="G253" s="107">
        <f t="shared" si="20"/>
        <v>0</v>
      </c>
      <c r="H253" s="107">
        <f t="shared" si="16"/>
        <v>0.15670582814471479</v>
      </c>
      <c r="I253" s="107">
        <f t="shared" si="18"/>
        <v>0.15670582814471479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105">
        <v>229</v>
      </c>
      <c r="B254" s="16">
        <v>43441218</v>
      </c>
      <c r="C254" s="106">
        <v>57.8</v>
      </c>
      <c r="D254" s="8">
        <v>7.1459999999999999</v>
      </c>
      <c r="E254" s="8">
        <v>7.42</v>
      </c>
      <c r="F254" s="8">
        <f t="shared" si="17"/>
        <v>0.27400000000000002</v>
      </c>
      <c r="G254" s="107">
        <f t="shared" si="20"/>
        <v>0.23558520000000002</v>
      </c>
      <c r="H254" s="107">
        <f t="shared" si="16"/>
        <v>7.7020381520106415E-2</v>
      </c>
      <c r="I254" s="107">
        <f t="shared" si="18"/>
        <v>0.31260558152010642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106">
        <v>58.4</v>
      </c>
      <c r="D255" s="8">
        <v>2.5939999999999999</v>
      </c>
      <c r="E255" s="8">
        <v>3.0190000000000001</v>
      </c>
      <c r="F255" s="8">
        <f t="shared" si="17"/>
        <v>0.42500000000000027</v>
      </c>
      <c r="G255" s="107">
        <f t="shared" si="20"/>
        <v>0.36541500000000021</v>
      </c>
      <c r="H255" s="107">
        <f t="shared" si="16"/>
        <v>7.7819901051457016E-2</v>
      </c>
      <c r="I255" s="107">
        <f t="shared" si="18"/>
        <v>0.44323490105145724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106">
        <v>47</v>
      </c>
      <c r="D256" s="8">
        <v>4.07</v>
      </c>
      <c r="E256" s="8">
        <v>4.0979999999999999</v>
      </c>
      <c r="F256" s="8">
        <f t="shared" si="17"/>
        <v>2.7999999999999581E-2</v>
      </c>
      <c r="G256" s="107">
        <f t="shared" si="20"/>
        <v>2.4074399999999638E-2</v>
      </c>
      <c r="H256" s="107">
        <f t="shared" si="16"/>
        <v>6.2629029955795876E-2</v>
      </c>
      <c r="I256" s="107">
        <f t="shared" si="18"/>
        <v>8.6703429955795511E-2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105">
        <v>232</v>
      </c>
      <c r="B257" s="16">
        <v>43441217</v>
      </c>
      <c r="C257" s="106">
        <v>78</v>
      </c>
      <c r="D257" s="8">
        <v>20.349</v>
      </c>
      <c r="E257" s="8">
        <v>20.870999999999999</v>
      </c>
      <c r="F257" s="8">
        <f t="shared" si="17"/>
        <v>0.52199999999999847</v>
      </c>
      <c r="G257" s="107">
        <f t="shared" si="20"/>
        <v>0.4488155999999987</v>
      </c>
      <c r="H257" s="107">
        <f t="shared" si="16"/>
        <v>0.10393753907557614</v>
      </c>
      <c r="I257" s="107">
        <f t="shared" si="18"/>
        <v>0.55275313907557488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105">
        <v>233</v>
      </c>
      <c r="B258" s="16">
        <v>43441226</v>
      </c>
      <c r="C258" s="106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107">
        <f>F258*0.8598</f>
        <v>0</v>
      </c>
      <c r="H258" s="107">
        <f>C258/4660.2*$H$19</f>
        <v>0.15683908139993991</v>
      </c>
      <c r="I258" s="107">
        <f t="shared" si="18"/>
        <v>0.15683908139993991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105">
        <v>234</v>
      </c>
      <c r="B259" s="16">
        <v>43441225</v>
      </c>
      <c r="C259" s="106">
        <v>57.8</v>
      </c>
      <c r="D259" s="8">
        <v>11.991</v>
      </c>
      <c r="E259" s="8">
        <v>12.359</v>
      </c>
      <c r="F259" s="8">
        <f t="shared" si="17"/>
        <v>0.36800000000000033</v>
      </c>
      <c r="G259" s="107">
        <f t="shared" si="20"/>
        <v>0.31640640000000031</v>
      </c>
      <c r="H259" s="107">
        <f t="shared" si="16"/>
        <v>7.7020381520106415E-2</v>
      </c>
      <c r="I259" s="107">
        <f t="shared" si="18"/>
        <v>0.39342678152010674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106">
        <v>58.3</v>
      </c>
      <c r="D260" s="8">
        <v>3.012</v>
      </c>
      <c r="E260" s="8">
        <v>3.0680000000000001</v>
      </c>
      <c r="F260" s="8">
        <f t="shared" si="17"/>
        <v>5.600000000000005E-2</v>
      </c>
      <c r="G260" s="107">
        <f t="shared" si="20"/>
        <v>4.814880000000004E-2</v>
      </c>
      <c r="H260" s="107">
        <f t="shared" si="16"/>
        <v>7.7686647796231911E-2</v>
      </c>
      <c r="I260" s="107">
        <f t="shared" si="18"/>
        <v>0.12583544779623196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105">
        <v>236</v>
      </c>
      <c r="B261" s="16">
        <v>43441223</v>
      </c>
      <c r="C261" s="106">
        <v>47</v>
      </c>
      <c r="D261" s="8">
        <v>14.257999999999999</v>
      </c>
      <c r="E261" s="8">
        <v>14.532999999999999</v>
      </c>
      <c r="F261" s="8">
        <f t="shared" si="17"/>
        <v>0.27500000000000036</v>
      </c>
      <c r="G261" s="107">
        <f t="shared" si="20"/>
        <v>0.23644500000000032</v>
      </c>
      <c r="H261" s="107">
        <f t="shared" si="16"/>
        <v>6.2629029955795876E-2</v>
      </c>
      <c r="I261" s="107">
        <f t="shared" si="18"/>
        <v>0.29907402995579618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105">
        <v>237</v>
      </c>
      <c r="B262" s="16">
        <v>43441224</v>
      </c>
      <c r="C262" s="106">
        <v>77</v>
      </c>
      <c r="D262" s="8">
        <v>24.282</v>
      </c>
      <c r="E262" s="8">
        <v>25.228000000000002</v>
      </c>
      <c r="F262" s="8">
        <f t="shared" si="17"/>
        <v>0.94600000000000151</v>
      </c>
      <c r="G262" s="107">
        <f t="shared" si="20"/>
        <v>0.81337080000000128</v>
      </c>
      <c r="H262" s="107">
        <f t="shared" si="16"/>
        <v>0.10260500652332516</v>
      </c>
      <c r="I262" s="107">
        <f t="shared" si="18"/>
        <v>0.91597580652332644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105">
        <v>238</v>
      </c>
      <c r="B263" s="16">
        <v>43441221</v>
      </c>
      <c r="C263" s="106">
        <v>117.8</v>
      </c>
      <c r="D263" s="8">
        <v>21.57</v>
      </c>
      <c r="E263" s="8">
        <v>21.57</v>
      </c>
      <c r="F263" s="8">
        <f t="shared" si="17"/>
        <v>0</v>
      </c>
      <c r="G263" s="107">
        <f t="shared" si="20"/>
        <v>0</v>
      </c>
      <c r="H263" s="107">
        <f t="shared" si="16"/>
        <v>0.156972334655165</v>
      </c>
      <c r="I263" s="107">
        <f t="shared" si="18"/>
        <v>0.156972334655165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106">
        <v>58.1</v>
      </c>
      <c r="D264" s="8">
        <v>15.881</v>
      </c>
      <c r="E264" s="8">
        <v>16.571999999999999</v>
      </c>
      <c r="F264" s="8">
        <f t="shared" si="17"/>
        <v>0.69099999999999895</v>
      </c>
      <c r="G264" s="107">
        <f t="shared" si="20"/>
        <v>0.59412179999999915</v>
      </c>
      <c r="H264" s="107">
        <f t="shared" si="16"/>
        <v>7.7420141285781716E-2</v>
      </c>
      <c r="I264" s="107">
        <f t="shared" si="18"/>
        <v>0.67154194128578082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105">
        <v>240</v>
      </c>
      <c r="B265" s="16">
        <v>20242417</v>
      </c>
      <c r="C265" s="106">
        <v>58.7</v>
      </c>
      <c r="D265" s="8">
        <v>13.295999999999999</v>
      </c>
      <c r="E265" s="8">
        <v>13.488</v>
      </c>
      <c r="F265" s="8">
        <f t="shared" si="17"/>
        <v>0.19200000000000017</v>
      </c>
      <c r="G265" s="107">
        <f t="shared" si="20"/>
        <v>0.16508160000000016</v>
      </c>
      <c r="H265" s="107">
        <f t="shared" si="16"/>
        <v>7.8219660817132303E-2</v>
      </c>
      <c r="I265" s="107">
        <f t="shared" si="18"/>
        <v>0.24330126081713246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105">
        <v>241</v>
      </c>
      <c r="B266" s="16">
        <v>20242445</v>
      </c>
      <c r="C266" s="106">
        <v>46.5</v>
      </c>
      <c r="D266" s="8">
        <v>10.462999999999999</v>
      </c>
      <c r="E266" s="8">
        <v>10.593999999999999</v>
      </c>
      <c r="F266" s="8">
        <f>E266-D266</f>
        <v>0.13100000000000023</v>
      </c>
      <c r="G266" s="107">
        <f t="shared" si="20"/>
        <v>0.1126338000000002</v>
      </c>
      <c r="H266" s="107">
        <f t="shared" si="16"/>
        <v>6.1962763679670393E-2</v>
      </c>
      <c r="I266" s="107">
        <f t="shared" si="18"/>
        <v>0.17459656367967058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105">
        <v>242</v>
      </c>
      <c r="B267" s="16">
        <v>43441219</v>
      </c>
      <c r="C267" s="106">
        <v>78.3</v>
      </c>
      <c r="D267" s="8">
        <v>29.489000000000001</v>
      </c>
      <c r="E267" s="8">
        <v>30.327000000000002</v>
      </c>
      <c r="F267" s="8">
        <f t="shared" si="17"/>
        <v>0.83800000000000097</v>
      </c>
      <c r="G267" s="107">
        <f t="shared" si="20"/>
        <v>0.72051240000000083</v>
      </c>
      <c r="H267" s="107">
        <f t="shared" si="16"/>
        <v>0.10433729884125144</v>
      </c>
      <c r="I267" s="107">
        <f t="shared" si="18"/>
        <v>0.82484969884125225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106">
        <v>117.2</v>
      </c>
      <c r="D268" s="8">
        <v>8.5920000000000005</v>
      </c>
      <c r="E268" s="8">
        <v>8.5920000000000005</v>
      </c>
      <c r="F268" s="8">
        <f t="shared" si="17"/>
        <v>0</v>
      </c>
      <c r="G268" s="107">
        <f t="shared" si="20"/>
        <v>0</v>
      </c>
      <c r="H268" s="107">
        <f t="shared" si="16"/>
        <v>0.1561728151238144</v>
      </c>
      <c r="I268" s="107">
        <f t="shared" si="18"/>
        <v>0.1561728151238144</v>
      </c>
      <c r="J268" s="5"/>
      <c r="K268" s="25"/>
      <c r="L268" s="40"/>
      <c r="M268" s="50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105">
        <v>244</v>
      </c>
      <c r="B269" s="16">
        <v>20242431</v>
      </c>
      <c r="C269" s="106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107">
        <f t="shared" si="20"/>
        <v>0</v>
      </c>
      <c r="H269" s="107">
        <f t="shared" si="16"/>
        <v>7.7020381520106415E-2</v>
      </c>
      <c r="I269" s="107">
        <f t="shared" si="18"/>
        <v>7.7020381520106415E-2</v>
      </c>
      <c r="J269" s="5"/>
      <c r="K269" s="25"/>
      <c r="L269" s="40"/>
      <c r="M269" s="50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105">
        <v>245</v>
      </c>
      <c r="B270" s="16">
        <v>20242432</v>
      </c>
      <c r="C270" s="106">
        <v>58.2</v>
      </c>
      <c r="D270" s="8">
        <v>5.32</v>
      </c>
      <c r="E270" s="8">
        <v>5.32</v>
      </c>
      <c r="F270" s="8">
        <f t="shared" si="17"/>
        <v>0</v>
      </c>
      <c r="G270" s="107">
        <f>F270*0.8598</f>
        <v>0</v>
      </c>
      <c r="H270" s="107">
        <f t="shared" si="16"/>
        <v>7.755339454100682E-2</v>
      </c>
      <c r="I270" s="107">
        <f t="shared" si="18"/>
        <v>7.755339454100682E-2</v>
      </c>
      <c r="J270" s="5"/>
      <c r="K270" s="25"/>
      <c r="L270" s="40"/>
      <c r="M270" s="50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105">
        <v>246</v>
      </c>
      <c r="B271" s="16">
        <v>20242451</v>
      </c>
      <c r="C271" s="106">
        <v>45.8</v>
      </c>
      <c r="D271" s="8">
        <v>7.3760000000000003</v>
      </c>
      <c r="E271" s="8">
        <v>7.3760000000000003</v>
      </c>
      <c r="F271" s="8">
        <f t="shared" si="17"/>
        <v>0</v>
      </c>
      <c r="G271" s="107">
        <f t="shared" ref="G271" si="21">F271*0.8598</f>
        <v>0</v>
      </c>
      <c r="H271" s="107">
        <f>C271/4660.2*$H$19</f>
        <v>6.1029990893094709E-2</v>
      </c>
      <c r="I271" s="107">
        <f t="shared" si="18"/>
        <v>6.1029990893094709E-2</v>
      </c>
      <c r="J271" s="5"/>
      <c r="K271" s="25"/>
      <c r="L271" s="40"/>
      <c r="M271" s="50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106">
        <v>77.599999999999994</v>
      </c>
      <c r="D272" s="8">
        <v>16.390999999999998</v>
      </c>
      <c r="E272" s="8">
        <v>16.88</v>
      </c>
      <c r="F272" s="8">
        <f t="shared" si="17"/>
        <v>0.48900000000000077</v>
      </c>
      <c r="G272" s="107">
        <f>F272*0.8598</f>
        <v>0.42044220000000065</v>
      </c>
      <c r="H272" s="107">
        <f t="shared" ref="H272" si="22">C272/4660.2*$H$19</f>
        <v>0.10340452605467575</v>
      </c>
      <c r="I272" s="107">
        <f t="shared" si="18"/>
        <v>0.52384672605467641</v>
      </c>
      <c r="J272" s="5"/>
      <c r="K272" s="24"/>
      <c r="L272" s="14"/>
      <c r="M272" s="50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213" t="s">
        <v>3</v>
      </c>
      <c r="B273" s="213"/>
      <c r="C273" s="128">
        <f>SUM(C26:C272)</f>
        <v>17591.5</v>
      </c>
      <c r="D273" s="129">
        <f t="shared" ref="D273:E273" si="23">SUM(D26:D272)</f>
        <v>3869.7339000000011</v>
      </c>
      <c r="E273" s="129">
        <f t="shared" si="23"/>
        <v>3947.3937000000037</v>
      </c>
      <c r="F273" s="8">
        <f>E273-D273</f>
        <v>77.659800000002633</v>
      </c>
      <c r="G273" s="129">
        <f>SUM(G26:G272)</f>
        <v>66.77189604000003</v>
      </c>
      <c r="H273" s="129">
        <f>SUM(H26:H272)</f>
        <v>26.120103959999973</v>
      </c>
      <c r="I273" s="129">
        <f>SUM(I26:I272)</f>
        <v>92.892000000000024</v>
      </c>
      <c r="J273" s="220"/>
      <c r="K273" s="221"/>
      <c r="L273" s="40"/>
      <c r="M273" s="50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51"/>
      <c r="J274" s="130"/>
      <c r="K274" s="131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53"/>
      <c r="K275" s="52"/>
      <c r="L275" s="52"/>
      <c r="M275" s="86"/>
      <c r="P275" s="50"/>
      <c r="R275" s="5"/>
      <c r="S275" s="5"/>
      <c r="T275" s="5"/>
      <c r="U275" s="5"/>
      <c r="V275" s="5"/>
      <c r="W275" s="5"/>
      <c r="X275" s="5"/>
      <c r="Y275" s="5"/>
      <c r="Z275" s="40"/>
    </row>
    <row r="276" spans="1:26" ht="18.75" customHeight="1" x14ac:dyDescent="0.25">
      <c r="A276" s="214" t="s">
        <v>38</v>
      </c>
      <c r="B276" s="216" t="s">
        <v>39</v>
      </c>
      <c r="C276" s="222" t="s">
        <v>2</v>
      </c>
      <c r="D276" s="35" t="s">
        <v>74</v>
      </c>
      <c r="E276" s="35" t="s">
        <v>78</v>
      </c>
      <c r="F276" s="151" t="s">
        <v>79</v>
      </c>
      <c r="G276" s="7"/>
      <c r="H276" s="40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215"/>
      <c r="B277" s="217"/>
      <c r="C277" s="223"/>
      <c r="D277" s="152" t="s">
        <v>40</v>
      </c>
      <c r="E277" s="152" t="s">
        <v>40</v>
      </c>
      <c r="F277" s="155" t="s">
        <v>80</v>
      </c>
      <c r="G277" s="5"/>
      <c r="H277" s="40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59" t="s">
        <v>41</v>
      </c>
      <c r="B278" s="60">
        <v>43441481</v>
      </c>
      <c r="C278" s="60">
        <v>122.9</v>
      </c>
      <c r="D278" s="83">
        <v>37.609000000000002</v>
      </c>
      <c r="E278" s="83">
        <v>37.698</v>
      </c>
      <c r="F278" s="83">
        <f>(E278-D278)*0.8598</f>
        <v>7.6522199999998833E-2</v>
      </c>
      <c r="G278" s="5"/>
      <c r="H278" s="40"/>
      <c r="I278" s="40"/>
      <c r="J278" s="40"/>
      <c r="M278" s="40"/>
      <c r="Q278"/>
      <c r="R278"/>
      <c r="S278"/>
      <c r="T278"/>
      <c r="U278"/>
      <c r="V278"/>
      <c r="W278"/>
    </row>
    <row r="279" spans="1:26" x14ac:dyDescent="0.25">
      <c r="A279" s="59" t="s">
        <v>42</v>
      </c>
      <c r="B279" s="60">
        <v>43441178</v>
      </c>
      <c r="C279" s="60">
        <v>68.5</v>
      </c>
      <c r="D279" s="83">
        <v>42.866999999999997</v>
      </c>
      <c r="E279" s="83">
        <v>43.948</v>
      </c>
      <c r="F279" s="83">
        <f t="shared" ref="F279:F292" si="24">(E279-D279)*0.8598</f>
        <v>0.9294438000000026</v>
      </c>
      <c r="G279" s="5"/>
      <c r="H279" s="40"/>
      <c r="I279" s="40"/>
      <c r="J279" s="40"/>
      <c r="M279" s="40"/>
      <c r="Q279"/>
      <c r="R279"/>
      <c r="S279"/>
      <c r="T279"/>
      <c r="U279"/>
      <c r="V279"/>
      <c r="W279"/>
    </row>
    <row r="280" spans="1:26" x14ac:dyDescent="0.25">
      <c r="A280" s="59" t="s">
        <v>43</v>
      </c>
      <c r="B280" s="60">
        <v>43441179</v>
      </c>
      <c r="C280" s="60">
        <v>106.9</v>
      </c>
      <c r="D280" s="83">
        <v>14.555999999999999</v>
      </c>
      <c r="E280" s="83">
        <v>14.555999999999999</v>
      </c>
      <c r="F280" s="83">
        <f t="shared" si="24"/>
        <v>0</v>
      </c>
      <c r="G280" s="5"/>
      <c r="H280" s="40"/>
      <c r="I280" s="40"/>
      <c r="J280" s="40"/>
      <c r="M280" s="40"/>
      <c r="P280"/>
      <c r="Q280"/>
      <c r="R280"/>
      <c r="S280"/>
      <c r="T280"/>
      <c r="U280"/>
      <c r="V280"/>
      <c r="W280"/>
    </row>
    <row r="281" spans="1:26" x14ac:dyDescent="0.25">
      <c r="A281" s="54" t="s">
        <v>44</v>
      </c>
      <c r="B281" s="55">
        <v>43441177</v>
      </c>
      <c r="C281" s="55">
        <v>163.80000000000001</v>
      </c>
      <c r="D281" s="83">
        <v>61.777999999999999</v>
      </c>
      <c r="E281" s="83">
        <v>64.563999999999993</v>
      </c>
      <c r="F281" s="83">
        <f t="shared" si="24"/>
        <v>2.3954027999999949</v>
      </c>
      <c r="G281" s="40"/>
      <c r="H281" s="40"/>
      <c r="I281" s="40"/>
      <c r="J281" s="40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59" t="s">
        <v>45</v>
      </c>
      <c r="B282" s="60">
        <v>43441482</v>
      </c>
      <c r="C282" s="60">
        <v>109.8</v>
      </c>
      <c r="D282" s="83">
        <v>97.230999999999995</v>
      </c>
      <c r="E282" s="83">
        <v>97.453999999999994</v>
      </c>
      <c r="F282" s="83">
        <f t="shared" si="24"/>
        <v>0.19173539999999911</v>
      </c>
      <c r="G282" s="2"/>
      <c r="H282" s="72"/>
      <c r="I282" s="5"/>
      <c r="J282" s="5"/>
      <c r="K282" s="5"/>
      <c r="L282" s="5"/>
    </row>
    <row r="283" spans="1:26" s="1" customFormat="1" x14ac:dyDescent="0.25">
      <c r="A283" s="59" t="s">
        <v>46</v>
      </c>
      <c r="B283" s="60">
        <v>43441483</v>
      </c>
      <c r="C283" s="60">
        <v>58.7</v>
      </c>
      <c r="D283" s="83">
        <v>123.61199999999999</v>
      </c>
      <c r="E283" s="83">
        <v>123.93899999999999</v>
      </c>
      <c r="F283" s="83">
        <f t="shared" si="24"/>
        <v>0.28115459999999842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59" t="s">
        <v>47</v>
      </c>
      <c r="B284" s="60">
        <v>41444210</v>
      </c>
      <c r="C284" s="60">
        <v>89.1</v>
      </c>
      <c r="D284" s="83">
        <v>93.356999999999999</v>
      </c>
      <c r="E284" s="83">
        <v>93.356999999999999</v>
      </c>
      <c r="F284" s="83">
        <f t="shared" si="24"/>
        <v>0</v>
      </c>
      <c r="G284" s="5"/>
      <c r="H284" s="5"/>
      <c r="I284" s="5"/>
      <c r="J284" s="5"/>
      <c r="K284" s="5"/>
      <c r="L284" s="5"/>
    </row>
    <row r="285" spans="1:26" x14ac:dyDescent="0.25">
      <c r="A285" s="54" t="s">
        <v>48</v>
      </c>
      <c r="B285" s="55">
        <v>20242453</v>
      </c>
      <c r="C285" s="55">
        <v>56.5</v>
      </c>
      <c r="D285" s="83">
        <v>79.826999999999998</v>
      </c>
      <c r="E285" s="83">
        <v>81.025999999999996</v>
      </c>
      <c r="F285" s="83">
        <f t="shared" si="24"/>
        <v>1.0309001999999983</v>
      </c>
      <c r="G285" s="40"/>
      <c r="H285" s="40"/>
      <c r="I285" s="40"/>
      <c r="J285" s="40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54" t="s">
        <v>49</v>
      </c>
      <c r="B286" s="55">
        <v>20242426</v>
      </c>
      <c r="C286" s="55">
        <v>96</v>
      </c>
      <c r="D286" s="83">
        <v>46.537999999999997</v>
      </c>
      <c r="E286" s="83">
        <v>47.399000000000001</v>
      </c>
      <c r="F286" s="83">
        <f t="shared" si="24"/>
        <v>0.7402878000000036</v>
      </c>
      <c r="G286" s="40"/>
      <c r="H286" s="40"/>
      <c r="I286" s="40"/>
      <c r="J286" s="40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54" t="s">
        <v>50</v>
      </c>
      <c r="B287" s="55">
        <v>20242457</v>
      </c>
      <c r="C287" s="55">
        <v>103.3</v>
      </c>
      <c r="D287" s="83">
        <v>59.524000000000001</v>
      </c>
      <c r="E287" s="83">
        <v>60.609000000000002</v>
      </c>
      <c r="F287" s="83">
        <f t="shared" si="24"/>
        <v>0.93288300000000079</v>
      </c>
      <c r="G287" s="40"/>
      <c r="H287" s="40"/>
      <c r="I287" s="40"/>
      <c r="J287" s="40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54" t="s">
        <v>51</v>
      </c>
      <c r="B288" s="55">
        <v>20242455</v>
      </c>
      <c r="C288" s="55">
        <v>43.4</v>
      </c>
      <c r="D288" s="83">
        <v>42.793999999999997</v>
      </c>
      <c r="E288" s="83">
        <v>43.716000000000001</v>
      </c>
      <c r="F288" s="83">
        <f t="shared" si="24"/>
        <v>0.79273560000000354</v>
      </c>
      <c r="G288" s="40"/>
      <c r="H288" s="40"/>
      <c r="I288" s="40"/>
      <c r="J288" s="40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54" t="s">
        <v>52</v>
      </c>
      <c r="B289" s="55">
        <v>20442453</v>
      </c>
      <c r="C289" s="55">
        <v>79.900000000000006</v>
      </c>
      <c r="D289" s="83">
        <v>55.243000000000002</v>
      </c>
      <c r="E289" s="83">
        <v>55.543999999999997</v>
      </c>
      <c r="F289" s="83">
        <f t="shared" si="24"/>
        <v>0.25879979999999553</v>
      </c>
      <c r="G289" s="40"/>
      <c r="H289" s="40"/>
      <c r="I289" s="40"/>
      <c r="J289" s="40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59" t="s">
        <v>53</v>
      </c>
      <c r="B290" s="60">
        <v>20242456</v>
      </c>
      <c r="C290" s="60">
        <v>106.1</v>
      </c>
      <c r="D290" s="83">
        <v>40.39</v>
      </c>
      <c r="E290" s="83">
        <v>41.29</v>
      </c>
      <c r="F290" s="83">
        <f t="shared" si="24"/>
        <v>0.77381999999999873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59" t="s">
        <v>54</v>
      </c>
      <c r="B291" s="60">
        <v>20242415</v>
      </c>
      <c r="C291" s="60">
        <v>137.9</v>
      </c>
      <c r="D291" s="83">
        <v>90.478999999999999</v>
      </c>
      <c r="E291" s="83">
        <v>90.662000000000006</v>
      </c>
      <c r="F291" s="83">
        <f t="shared" si="24"/>
        <v>0.15734340000000596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59" t="s">
        <v>55</v>
      </c>
      <c r="B292" s="60">
        <v>20242418</v>
      </c>
      <c r="C292" s="60">
        <v>56.4</v>
      </c>
      <c r="D292" s="83">
        <v>92.891000000000005</v>
      </c>
      <c r="E292" s="83">
        <v>94.287999999999997</v>
      </c>
      <c r="F292" s="83">
        <f t="shared" si="24"/>
        <v>1.2011405999999927</v>
      </c>
      <c r="G292" s="5"/>
      <c r="H292" s="5"/>
      <c r="I292" s="5"/>
      <c r="J292" s="5"/>
      <c r="K292" s="5"/>
      <c r="L292" s="5"/>
    </row>
    <row r="293" spans="1:26" x14ac:dyDescent="0.25">
      <c r="B293" s="41"/>
      <c r="C293" s="153">
        <f>SUM(C278:C292)</f>
        <v>1399.2</v>
      </c>
      <c r="D293" s="87">
        <f>SUM(D278:D292)</f>
        <v>978.69600000000003</v>
      </c>
      <c r="E293" s="87">
        <f>SUM(E278:E292)</f>
        <v>990.05</v>
      </c>
      <c r="F293" s="87">
        <f>SUM(F278:F292)</f>
        <v>9.7621691999999936</v>
      </c>
      <c r="G293" s="40"/>
      <c r="H293" s="40"/>
      <c r="I293" s="40"/>
      <c r="J293" s="40"/>
      <c r="M293" s="40"/>
      <c r="Q293"/>
      <c r="R293"/>
      <c r="S293"/>
      <c r="T293"/>
      <c r="U293"/>
      <c r="V293"/>
      <c r="W293"/>
    </row>
    <row r="294" spans="1:26" x14ac:dyDescent="0.25">
      <c r="A294" s="56"/>
      <c r="B294" s="56"/>
      <c r="C294" s="56"/>
      <c r="D294" s="56"/>
      <c r="E294" s="56"/>
      <c r="F294" s="56"/>
      <c r="G294"/>
      <c r="H294"/>
      <c r="I294"/>
      <c r="J294" s="53"/>
      <c r="K294" s="52"/>
      <c r="L294" s="52"/>
      <c r="M294"/>
      <c r="P294" s="50"/>
      <c r="V294"/>
      <c r="W294"/>
      <c r="Z294" s="40"/>
    </row>
    <row r="295" spans="1:26" x14ac:dyDescent="0.25">
      <c r="A295" s="57" t="s">
        <v>15</v>
      </c>
      <c r="F295" s="56"/>
      <c r="G295"/>
      <c r="H295"/>
      <c r="I295"/>
      <c r="J295" s="53"/>
      <c r="K295" s="52"/>
      <c r="L295" s="52"/>
      <c r="M295"/>
      <c r="P295" s="50"/>
      <c r="V295"/>
      <c r="W295"/>
      <c r="Z295" s="40"/>
    </row>
    <row r="296" spans="1:26" x14ac:dyDescent="0.25">
      <c r="A296" s="56"/>
      <c r="E296" s="56"/>
      <c r="G296"/>
      <c r="H296"/>
      <c r="I296" s="53"/>
      <c r="J296" s="52"/>
      <c r="K296" s="52"/>
      <c r="L296"/>
      <c r="M296" s="40"/>
      <c r="O296" s="50"/>
      <c r="U296"/>
      <c r="V296"/>
      <c r="W296"/>
      <c r="Y296" s="40"/>
    </row>
    <row r="297" spans="1:26" x14ac:dyDescent="0.25">
      <c r="G297"/>
      <c r="H297"/>
      <c r="I297" s="53"/>
      <c r="J297" s="52"/>
      <c r="K297" s="52"/>
      <c r="L297"/>
      <c r="M297" s="40"/>
      <c r="O297" s="50"/>
      <c r="U297"/>
      <c r="V297"/>
      <c r="W297"/>
      <c r="X297" s="40"/>
      <c r="Y297" s="40"/>
    </row>
  </sheetData>
  <mergeCells count="37">
    <mergeCell ref="E22:G22"/>
    <mergeCell ref="E23:G23"/>
    <mergeCell ref="A273:B273"/>
    <mergeCell ref="J273:K273"/>
    <mergeCell ref="A276:A277"/>
    <mergeCell ref="B276:B277"/>
    <mergeCell ref="C276:C277"/>
    <mergeCell ref="A18:D19"/>
    <mergeCell ref="E18:G18"/>
    <mergeCell ref="E19:G19"/>
    <mergeCell ref="E20:G20"/>
    <mergeCell ref="H20:H21"/>
    <mergeCell ref="E21:G21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scale="1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zoomScaleNormal="100" workbookViewId="0">
      <selection activeCell="K23" sqref="K23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5" width="10.5703125" customWidth="1"/>
    <col min="6" max="6" width="9.140625" customWidth="1"/>
    <col min="7" max="7" width="9.42578125" style="53" customWidth="1"/>
    <col min="8" max="8" width="11.28515625" style="171" customWidth="1"/>
    <col min="9" max="9" width="9.42578125" style="52" customWidth="1"/>
    <col min="10" max="10" width="2.140625" customWidth="1"/>
    <col min="11" max="11" width="26" style="40" customWidth="1"/>
    <col min="12" max="12" width="8.7109375" style="40" customWidth="1"/>
    <col min="13" max="13" width="10.7109375" style="50" bestFit="1" customWidth="1"/>
    <col min="14" max="14" width="9.5703125" style="40" bestFit="1" customWidth="1"/>
    <col min="15" max="15" width="9.140625" style="40"/>
    <col min="16" max="16" width="17.42578125" style="40" customWidth="1"/>
    <col min="17" max="17" width="9.85546875" style="40" bestFit="1" customWidth="1"/>
    <col min="18" max="18" width="9.85546875" style="40" customWidth="1"/>
    <col min="19" max="19" width="9.140625" style="40"/>
    <col min="20" max="20" width="11.42578125" style="40" bestFit="1" customWidth="1"/>
    <col min="21" max="21" width="9.140625" style="40"/>
    <col min="22" max="22" width="9.7109375" style="40" customWidth="1"/>
    <col min="23" max="23" width="9.140625" style="40"/>
  </cols>
  <sheetData>
    <row r="1" spans="1:23" s="1" customFormat="1" ht="20.25" x14ac:dyDescent="0.3">
      <c r="A1" s="173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48"/>
      <c r="B2" s="148"/>
      <c r="C2" s="148"/>
      <c r="D2" s="148"/>
      <c r="E2" s="148"/>
      <c r="F2" s="148"/>
      <c r="G2" s="148"/>
      <c r="H2" s="165"/>
      <c r="I2" s="63"/>
      <c r="J2" s="148"/>
      <c r="K2" s="90"/>
      <c r="L2" s="90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74" t="s">
        <v>16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74" t="s">
        <v>81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49"/>
      <c r="B5" s="149"/>
      <c r="C5" s="149"/>
      <c r="D5" s="149"/>
      <c r="E5" s="149"/>
      <c r="F5" s="149"/>
      <c r="G5" s="149"/>
      <c r="H5" s="91"/>
      <c r="I5" s="149"/>
      <c r="J5" s="149"/>
      <c r="K5" s="91"/>
      <c r="L5" s="91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75" t="s">
        <v>9</v>
      </c>
      <c r="B6" s="176"/>
      <c r="C6" s="176"/>
      <c r="D6" s="176"/>
      <c r="E6" s="176"/>
      <c r="F6" s="176"/>
      <c r="G6" s="176"/>
      <c r="H6" s="177"/>
      <c r="I6" s="64"/>
      <c r="J6" s="65" t="s">
        <v>11</v>
      </c>
      <c r="K6" s="178" t="s">
        <v>12</v>
      </c>
      <c r="L6" s="179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184" t="s">
        <v>4</v>
      </c>
      <c r="B7" s="184"/>
      <c r="C7" s="184"/>
      <c r="D7" s="184"/>
      <c r="E7" s="184" t="s">
        <v>5</v>
      </c>
      <c r="F7" s="184"/>
      <c r="G7" s="184"/>
      <c r="H7" s="166" t="s">
        <v>82</v>
      </c>
      <c r="I7" s="67"/>
      <c r="J7" s="65"/>
      <c r="K7" s="180"/>
      <c r="L7" s="181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85" t="s">
        <v>32</v>
      </c>
      <c r="B8" s="186"/>
      <c r="C8" s="186"/>
      <c r="D8" s="186"/>
      <c r="E8" s="187" t="s">
        <v>17</v>
      </c>
      <c r="F8" s="187"/>
      <c r="G8" s="187"/>
      <c r="H8" s="154">
        <v>68.775999999999996</v>
      </c>
      <c r="J8" s="65"/>
      <c r="K8" s="180"/>
      <c r="L8" s="181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8" t="s">
        <v>6</v>
      </c>
      <c r="B9" s="189"/>
      <c r="C9" s="189"/>
      <c r="D9" s="190"/>
      <c r="E9" s="194" t="s">
        <v>18</v>
      </c>
      <c r="F9" s="194"/>
      <c r="G9" s="194"/>
      <c r="H9" s="10">
        <f>SUM(G26:G99)</f>
        <v>62.654485800000003</v>
      </c>
      <c r="I9" s="137"/>
      <c r="J9" s="65"/>
      <c r="K9" s="180"/>
      <c r="L9" s="181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91"/>
      <c r="B10" s="192"/>
      <c r="C10" s="192"/>
      <c r="D10" s="193"/>
      <c r="E10" s="195" t="s">
        <v>21</v>
      </c>
      <c r="F10" s="195"/>
      <c r="G10" s="195"/>
      <c r="H10" s="11">
        <f>H8-H9</f>
        <v>6.1215141999999929</v>
      </c>
      <c r="I10" s="137"/>
      <c r="J10" s="65"/>
      <c r="K10" s="182"/>
      <c r="L10" s="183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85" t="s">
        <v>33</v>
      </c>
      <c r="B11" s="186"/>
      <c r="C11" s="186"/>
      <c r="D11" s="186"/>
      <c r="E11" s="187" t="s">
        <v>19</v>
      </c>
      <c r="F11" s="187"/>
      <c r="G11" s="187"/>
      <c r="H11" s="154">
        <v>47.523000000000003</v>
      </c>
      <c r="I11" s="68"/>
      <c r="J11" s="65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8" t="s">
        <v>6</v>
      </c>
      <c r="B12" s="189"/>
      <c r="C12" s="189"/>
      <c r="D12" s="190"/>
      <c r="E12" s="194" t="s">
        <v>20</v>
      </c>
      <c r="F12" s="194"/>
      <c r="G12" s="194"/>
      <c r="H12" s="10">
        <f>SUM(G100:G155)</f>
        <v>31.019262539999989</v>
      </c>
      <c r="I12" s="137"/>
      <c r="J12" s="65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91"/>
      <c r="B13" s="192"/>
      <c r="C13" s="192"/>
      <c r="D13" s="193"/>
      <c r="E13" s="195" t="s">
        <v>22</v>
      </c>
      <c r="F13" s="195"/>
      <c r="G13" s="195"/>
      <c r="H13" s="11">
        <f>H11-H12</f>
        <v>16.503737460000014</v>
      </c>
      <c r="I13" s="137"/>
      <c r="J13" s="65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85" t="s">
        <v>34</v>
      </c>
      <c r="B14" s="186"/>
      <c r="C14" s="186"/>
      <c r="D14" s="186"/>
      <c r="E14" s="187" t="s">
        <v>23</v>
      </c>
      <c r="F14" s="187"/>
      <c r="G14" s="187"/>
      <c r="H14" s="154">
        <v>48.174999999999997</v>
      </c>
      <c r="I14" s="68"/>
      <c r="J14" s="65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8" t="s">
        <v>6</v>
      </c>
      <c r="B15" s="189"/>
      <c r="C15" s="189"/>
      <c r="D15" s="190"/>
      <c r="E15" s="194" t="s">
        <v>24</v>
      </c>
      <c r="F15" s="194"/>
      <c r="G15" s="194"/>
      <c r="H15" s="10">
        <f>SUM(G156:G207)</f>
        <v>30.602861399999998</v>
      </c>
      <c r="I15" s="137"/>
      <c r="J15" s="65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91"/>
      <c r="B16" s="192"/>
      <c r="C16" s="192"/>
      <c r="D16" s="193"/>
      <c r="E16" s="195" t="s">
        <v>25</v>
      </c>
      <c r="F16" s="195"/>
      <c r="G16" s="195"/>
      <c r="H16" s="11">
        <f>H14-H15</f>
        <v>17.572138599999999</v>
      </c>
      <c r="I16" s="137"/>
      <c r="J16" s="65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85" t="s">
        <v>35</v>
      </c>
      <c r="B17" s="186"/>
      <c r="C17" s="186"/>
      <c r="D17" s="186"/>
      <c r="E17" s="187" t="s">
        <v>26</v>
      </c>
      <c r="F17" s="187"/>
      <c r="G17" s="187"/>
      <c r="H17" s="154">
        <v>46.566000000000003</v>
      </c>
      <c r="I17" s="68"/>
      <c r="J17" s="65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8" t="s">
        <v>6</v>
      </c>
      <c r="B18" s="189"/>
      <c r="C18" s="189"/>
      <c r="D18" s="190"/>
      <c r="E18" s="194" t="s">
        <v>27</v>
      </c>
      <c r="F18" s="194"/>
      <c r="G18" s="194"/>
      <c r="H18" s="10">
        <f>SUM(G208:G272)</f>
        <v>43.366592400000009</v>
      </c>
      <c r="I18" s="137"/>
      <c r="J18" s="65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91"/>
      <c r="B19" s="192"/>
      <c r="C19" s="192"/>
      <c r="D19" s="193"/>
      <c r="E19" s="195" t="s">
        <v>28</v>
      </c>
      <c r="F19" s="195"/>
      <c r="G19" s="195"/>
      <c r="H19" s="11">
        <f>H17-H18</f>
        <v>3.1994075999999936</v>
      </c>
      <c r="I19" s="137"/>
      <c r="J19" s="65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69"/>
      <c r="B20" s="69"/>
      <c r="C20" s="69"/>
      <c r="D20" s="69"/>
      <c r="E20" s="196" t="s">
        <v>29</v>
      </c>
      <c r="F20" s="197"/>
      <c r="G20" s="187"/>
      <c r="H20" s="198">
        <f>H8+H11+H14+H17</f>
        <v>211.04</v>
      </c>
      <c r="I20" s="68"/>
      <c r="J20" s="65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69"/>
      <c r="B21" s="69"/>
      <c r="C21" s="69"/>
      <c r="D21" s="69"/>
      <c r="E21" s="200" t="s">
        <v>30</v>
      </c>
      <c r="F21" s="201"/>
      <c r="G21" s="202"/>
      <c r="H21" s="199"/>
      <c r="I21" s="68"/>
      <c r="J21" s="65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69"/>
      <c r="B22" s="69"/>
      <c r="C22" s="69"/>
      <c r="D22" s="69"/>
      <c r="E22" s="203" t="s">
        <v>31</v>
      </c>
      <c r="F22" s="202"/>
      <c r="G22" s="204"/>
      <c r="H22" s="167">
        <f>H9+H12+H15+H18</f>
        <v>167.64320214</v>
      </c>
      <c r="I22" s="137"/>
      <c r="J22" s="65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69"/>
      <c r="B23" s="69"/>
      <c r="C23" s="69"/>
      <c r="D23" s="69"/>
      <c r="E23" s="205" t="s">
        <v>10</v>
      </c>
      <c r="F23" s="206"/>
      <c r="G23" s="207"/>
      <c r="H23" s="168">
        <f>H10+H13+H16+H19</f>
        <v>43.39679786</v>
      </c>
      <c r="I23" s="137"/>
      <c r="J23" s="65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169"/>
      <c r="I24" s="72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73" t="s">
        <v>0</v>
      </c>
      <c r="B25" s="74" t="s">
        <v>1</v>
      </c>
      <c r="C25" s="73" t="s">
        <v>2</v>
      </c>
      <c r="D25" s="75" t="s">
        <v>77</v>
      </c>
      <c r="E25" s="75" t="s">
        <v>83</v>
      </c>
      <c r="F25" s="76" t="s">
        <v>37</v>
      </c>
      <c r="G25" s="76" t="s">
        <v>13</v>
      </c>
      <c r="H25" s="170" t="s">
        <v>7</v>
      </c>
      <c r="I25" s="78" t="s">
        <v>14</v>
      </c>
      <c r="J25" s="79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105">
        <v>1</v>
      </c>
      <c r="B26" s="16">
        <v>43441363</v>
      </c>
      <c r="C26" s="106">
        <v>112.5</v>
      </c>
      <c r="D26" s="8">
        <v>38.499000000000002</v>
      </c>
      <c r="E26" s="8">
        <v>41.253999999999998</v>
      </c>
      <c r="F26" s="8">
        <f t="shared" ref="F26:F89" si="0">E26-D26</f>
        <v>2.7549999999999955</v>
      </c>
      <c r="G26" s="107">
        <f>F26*0.8598</f>
        <v>2.3687489999999962</v>
      </c>
      <c r="H26" s="34">
        <f>C26/5339.7*$H$10</f>
        <v>0.12897173015337926</v>
      </c>
      <c r="I26" s="107">
        <f>G26+H26</f>
        <v>2.4977207301533753</v>
      </c>
      <c r="K26" s="25"/>
      <c r="M26" s="24"/>
      <c r="N26" s="5"/>
      <c r="O26" s="81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106">
        <v>58.7</v>
      </c>
      <c r="D27" s="8">
        <v>24.754999999999999</v>
      </c>
      <c r="E27" s="8">
        <v>26.126999999999999</v>
      </c>
      <c r="F27" s="8">
        <f t="shared" si="0"/>
        <v>1.3719999999999999</v>
      </c>
      <c r="G27" s="107">
        <f t="shared" ref="G27:G90" si="1">F27*0.8598</f>
        <v>1.1796456</v>
      </c>
      <c r="H27" s="34">
        <f t="shared" ref="H27:H90" si="2">C27/5339.7*$H$10</f>
        <v>6.7294582755585447E-2</v>
      </c>
      <c r="I27" s="107">
        <f t="shared" ref="I27:I90" si="3">G27+H27</f>
        <v>1.2469401827555855</v>
      </c>
      <c r="K27" s="25"/>
      <c r="M27" s="82"/>
      <c r="N27" s="25"/>
      <c r="O27" s="14"/>
      <c r="X27" s="21"/>
      <c r="Y27" s="21"/>
    </row>
    <row r="28" spans="1:25" s="1" customFormat="1" x14ac:dyDescent="0.25">
      <c r="A28" s="105">
        <v>3</v>
      </c>
      <c r="B28" s="16">
        <v>43242247</v>
      </c>
      <c r="C28" s="108">
        <v>50.5</v>
      </c>
      <c r="D28" s="8">
        <v>14.805</v>
      </c>
      <c r="E28" s="8">
        <v>15.182</v>
      </c>
      <c r="F28" s="8">
        <f t="shared" si="0"/>
        <v>0.37700000000000067</v>
      </c>
      <c r="G28" s="107">
        <f t="shared" si="1"/>
        <v>0.32414460000000056</v>
      </c>
      <c r="H28" s="34">
        <f t="shared" si="2"/>
        <v>5.7893976646628029E-2</v>
      </c>
      <c r="I28" s="107">
        <f t="shared" si="3"/>
        <v>0.3820385766466286</v>
      </c>
      <c r="K28" s="37"/>
      <c r="M28" s="7"/>
      <c r="N28" s="7"/>
      <c r="O28" s="5"/>
      <c r="P28" s="5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105">
        <v>4</v>
      </c>
      <c r="B29" s="16">
        <v>43441362</v>
      </c>
      <c r="C29" s="108">
        <v>51.8</v>
      </c>
      <c r="D29" s="8">
        <v>19.015999999999998</v>
      </c>
      <c r="E29" s="8">
        <v>20.134</v>
      </c>
      <c r="F29" s="8">
        <f t="shared" si="0"/>
        <v>1.1180000000000021</v>
      </c>
      <c r="G29" s="107">
        <f t="shared" si="1"/>
        <v>0.96125640000000179</v>
      </c>
      <c r="H29" s="34">
        <f t="shared" si="2"/>
        <v>5.938431663951152E-2</v>
      </c>
      <c r="I29" s="107">
        <f t="shared" si="3"/>
        <v>1.0206407166395133</v>
      </c>
      <c r="K29" s="37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108">
        <v>52.9</v>
      </c>
      <c r="D30" s="8">
        <f>13.387+0.534</f>
        <v>13.921000000000001</v>
      </c>
      <c r="E30" s="8">
        <v>14.273999999999999</v>
      </c>
      <c r="F30" s="8">
        <f t="shared" si="0"/>
        <v>0.35299999999999798</v>
      </c>
      <c r="G30" s="107">
        <f t="shared" si="1"/>
        <v>0.30350939999999826</v>
      </c>
      <c r="H30" s="34">
        <f t="shared" si="2"/>
        <v>6.0645373556566781E-2</v>
      </c>
      <c r="I30" s="107">
        <f t="shared" si="3"/>
        <v>0.36415477355656506</v>
      </c>
      <c r="L30" s="14"/>
      <c r="M30" s="14"/>
      <c r="N30" s="14"/>
      <c r="O30" s="150"/>
      <c r="X30" s="21"/>
      <c r="Y30" s="21"/>
    </row>
    <row r="31" spans="1:25" s="1" customFormat="1" x14ac:dyDescent="0.25">
      <c r="A31" s="105">
        <v>6</v>
      </c>
      <c r="B31" s="16">
        <v>43242242</v>
      </c>
      <c r="C31" s="108">
        <v>99.6</v>
      </c>
      <c r="D31" s="8">
        <f>27.931+0.802</f>
        <v>28.733000000000001</v>
      </c>
      <c r="E31" s="8">
        <v>29.994</v>
      </c>
      <c r="F31" s="8">
        <f t="shared" si="0"/>
        <v>1.2609999999999992</v>
      </c>
      <c r="G31" s="107">
        <f t="shared" si="1"/>
        <v>1.0842077999999993</v>
      </c>
      <c r="H31" s="34">
        <f t="shared" si="2"/>
        <v>0.11418297176245842</v>
      </c>
      <c r="I31" s="107">
        <f t="shared" si="3"/>
        <v>1.1983907717624578</v>
      </c>
      <c r="L31" s="14"/>
      <c r="M31" s="14"/>
      <c r="N31" s="14"/>
      <c r="O31" s="150"/>
      <c r="P31" s="21"/>
    </row>
    <row r="32" spans="1:25" s="1" customFormat="1" x14ac:dyDescent="0.25">
      <c r="A32" s="105">
        <v>7</v>
      </c>
      <c r="B32" s="16">
        <v>43441364</v>
      </c>
      <c r="C32" s="108">
        <v>112.6</v>
      </c>
      <c r="D32" s="8">
        <v>35.871000000000002</v>
      </c>
      <c r="E32" s="8">
        <v>38.207999999999998</v>
      </c>
      <c r="F32" s="8">
        <f t="shared" si="0"/>
        <v>2.3369999999999962</v>
      </c>
      <c r="G32" s="107">
        <f t="shared" si="1"/>
        <v>2.0093525999999966</v>
      </c>
      <c r="H32" s="34">
        <f t="shared" si="2"/>
        <v>0.12908637169129339</v>
      </c>
      <c r="I32" s="107">
        <f t="shared" si="3"/>
        <v>2.1384389716912899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108">
        <v>62.5</v>
      </c>
      <c r="D33" s="8">
        <v>12.997999999999999</v>
      </c>
      <c r="E33" s="8">
        <v>13.085000000000001</v>
      </c>
      <c r="F33" s="8">
        <f t="shared" si="0"/>
        <v>8.7000000000001521E-2</v>
      </c>
      <c r="G33" s="107">
        <f t="shared" si="1"/>
        <v>7.4802600000001301E-2</v>
      </c>
      <c r="H33" s="34">
        <f t="shared" si="2"/>
        <v>7.1650961196321819E-2</v>
      </c>
      <c r="I33" s="107">
        <f t="shared" si="3"/>
        <v>0.14645356119632313</v>
      </c>
      <c r="K33" s="25"/>
      <c r="L33" s="7"/>
      <c r="M33" s="14"/>
      <c r="N33" s="15"/>
      <c r="O33" s="21"/>
      <c r="P33" s="21"/>
    </row>
    <row r="34" spans="1:16" s="1" customFormat="1" x14ac:dyDescent="0.25">
      <c r="A34" s="105">
        <v>9</v>
      </c>
      <c r="B34" s="16">
        <v>43441366</v>
      </c>
      <c r="C34" s="108">
        <v>50.5</v>
      </c>
      <c r="D34" s="8">
        <v>20.420999999999999</v>
      </c>
      <c r="E34" s="8">
        <v>21.631</v>
      </c>
      <c r="F34" s="8">
        <f t="shared" si="0"/>
        <v>1.2100000000000009</v>
      </c>
      <c r="G34" s="107">
        <f t="shared" si="1"/>
        <v>1.0403580000000008</v>
      </c>
      <c r="H34" s="34">
        <f t="shared" si="2"/>
        <v>5.7893976646628029E-2</v>
      </c>
      <c r="I34" s="107">
        <f t="shared" si="3"/>
        <v>1.0982519766466288</v>
      </c>
      <c r="K34" s="25"/>
      <c r="L34" s="7"/>
      <c r="M34" s="7"/>
      <c r="N34" s="7"/>
      <c r="O34" s="21"/>
      <c r="P34" s="21"/>
    </row>
    <row r="35" spans="1:16" s="1" customFormat="1" x14ac:dyDescent="0.25">
      <c r="A35" s="105">
        <v>10</v>
      </c>
      <c r="B35" s="16">
        <v>43441367</v>
      </c>
      <c r="C35" s="106">
        <v>52.3</v>
      </c>
      <c r="D35" s="8">
        <v>7.6829999999999998</v>
      </c>
      <c r="E35" s="8">
        <v>7.79</v>
      </c>
      <c r="F35" s="8">
        <f t="shared" si="0"/>
        <v>0.10700000000000021</v>
      </c>
      <c r="G35" s="107">
        <f t="shared" si="1"/>
        <v>9.199860000000018E-2</v>
      </c>
      <c r="H35" s="34">
        <f t="shared" si="2"/>
        <v>5.9957524329082093E-2</v>
      </c>
      <c r="I35" s="107">
        <f t="shared" si="3"/>
        <v>0.15195612432908229</v>
      </c>
      <c r="K35" s="25"/>
      <c r="L35" s="7"/>
      <c r="M35" s="14"/>
      <c r="N35" s="7"/>
      <c r="O35" s="21"/>
      <c r="P35" s="21"/>
    </row>
    <row r="36" spans="1:16" s="1" customFormat="1" x14ac:dyDescent="0.25">
      <c r="A36" s="105">
        <v>11</v>
      </c>
      <c r="B36" s="16">
        <v>43441360</v>
      </c>
      <c r="C36" s="106">
        <v>53</v>
      </c>
      <c r="D36" s="8">
        <v>9.2620000000000005</v>
      </c>
      <c r="E36" s="8">
        <v>9.7669999999999995</v>
      </c>
      <c r="F36" s="8">
        <f t="shared" si="0"/>
        <v>0.50499999999999901</v>
      </c>
      <c r="G36" s="107">
        <f t="shared" si="1"/>
        <v>0.43419899999999917</v>
      </c>
      <c r="H36" s="34">
        <f t="shared" si="2"/>
        <v>6.0760015094480889E-2</v>
      </c>
      <c r="I36" s="107">
        <f t="shared" si="3"/>
        <v>0.49495901509448004</v>
      </c>
      <c r="K36" s="25"/>
      <c r="L36" s="7"/>
      <c r="M36" s="7"/>
      <c r="N36" s="7"/>
      <c r="O36" s="21"/>
      <c r="P36" s="112"/>
    </row>
    <row r="37" spans="1:16" s="1" customFormat="1" x14ac:dyDescent="0.25">
      <c r="A37" s="105">
        <v>12</v>
      </c>
      <c r="B37" s="16">
        <v>43441365</v>
      </c>
      <c r="C37" s="106">
        <v>100.2</v>
      </c>
      <c r="D37" s="8">
        <v>27.085999999999999</v>
      </c>
      <c r="E37" s="8">
        <v>28.407</v>
      </c>
      <c r="F37" s="8">
        <f t="shared" si="0"/>
        <v>1.3210000000000015</v>
      </c>
      <c r="G37" s="107">
        <f>F37*0.8598</f>
        <v>1.1357958000000012</v>
      </c>
      <c r="H37" s="34">
        <f t="shared" si="2"/>
        <v>0.11487082098994313</v>
      </c>
      <c r="I37" s="107">
        <f t="shared" si="3"/>
        <v>1.2506666209899444</v>
      </c>
      <c r="K37" s="25"/>
      <c r="L37" s="7"/>
      <c r="M37" s="7"/>
      <c r="N37" s="7"/>
      <c r="O37" s="21"/>
      <c r="P37" s="112"/>
    </row>
    <row r="38" spans="1:16" s="5" customFormat="1" x14ac:dyDescent="0.25">
      <c r="A38" s="4">
        <v>13</v>
      </c>
      <c r="B38" s="17">
        <v>43441377</v>
      </c>
      <c r="C38" s="106">
        <v>112.4</v>
      </c>
      <c r="D38" s="8">
        <v>32.183999999999997</v>
      </c>
      <c r="E38" s="8">
        <v>34.476999999999997</v>
      </c>
      <c r="F38" s="8">
        <f t="shared" si="0"/>
        <v>2.2929999999999993</v>
      </c>
      <c r="G38" s="107">
        <f t="shared" si="1"/>
        <v>1.9715213999999994</v>
      </c>
      <c r="H38" s="34">
        <f t="shared" si="2"/>
        <v>0.12885708861546516</v>
      </c>
      <c r="I38" s="107">
        <f t="shared" si="3"/>
        <v>2.1003784886154646</v>
      </c>
      <c r="K38" s="25"/>
      <c r="L38" s="7"/>
      <c r="M38" s="14"/>
      <c r="N38" s="7"/>
      <c r="O38" s="21"/>
      <c r="P38" s="21"/>
    </row>
    <row r="39" spans="1:16" s="1" customFormat="1" x14ac:dyDescent="0.25">
      <c r="A39" s="105">
        <v>14</v>
      </c>
      <c r="B39" s="17">
        <v>43441370</v>
      </c>
      <c r="C39" s="106">
        <v>63.8</v>
      </c>
      <c r="D39" s="8">
        <v>34.777999999999999</v>
      </c>
      <c r="E39" s="8">
        <v>37.343000000000004</v>
      </c>
      <c r="F39" s="8">
        <f t="shared" si="0"/>
        <v>2.5650000000000048</v>
      </c>
      <c r="G39" s="107">
        <f t="shared" si="1"/>
        <v>2.205387000000004</v>
      </c>
      <c r="H39" s="34">
        <f t="shared" si="2"/>
        <v>7.3141301189205296E-2</v>
      </c>
      <c r="I39" s="107">
        <f t="shared" si="3"/>
        <v>2.2785283011892092</v>
      </c>
      <c r="K39" s="25"/>
      <c r="L39" s="5"/>
      <c r="M39" s="5"/>
      <c r="N39" s="5"/>
      <c r="O39" s="21"/>
      <c r="P39" s="21"/>
    </row>
    <row r="40" spans="1:16" s="1" customFormat="1" x14ac:dyDescent="0.25">
      <c r="A40" s="105">
        <v>15</v>
      </c>
      <c r="B40" s="16">
        <v>43441369</v>
      </c>
      <c r="C40" s="106">
        <v>50.9</v>
      </c>
      <c r="D40" s="8">
        <v>17.004999999999999</v>
      </c>
      <c r="E40" s="8">
        <v>18.306000000000001</v>
      </c>
      <c r="F40" s="8">
        <f t="shared" si="0"/>
        <v>1.3010000000000019</v>
      </c>
      <c r="G40" s="107">
        <f t="shared" si="1"/>
        <v>1.1185998000000017</v>
      </c>
      <c r="H40" s="34">
        <f t="shared" si="2"/>
        <v>5.835254279828448E-2</v>
      </c>
      <c r="I40" s="107">
        <f t="shared" si="3"/>
        <v>1.1769523427982862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106">
        <v>52.4</v>
      </c>
      <c r="D41" s="8">
        <v>17.134</v>
      </c>
      <c r="E41" s="8">
        <v>17.138999999999999</v>
      </c>
      <c r="F41" s="8">
        <f t="shared" si="0"/>
        <v>4.9999999999990052E-3</v>
      </c>
      <c r="G41" s="107">
        <f t="shared" si="1"/>
        <v>4.2989999999991447E-3</v>
      </c>
      <c r="H41" s="34">
        <f t="shared" si="2"/>
        <v>6.0072165866996201E-2</v>
      </c>
      <c r="I41" s="107">
        <f t="shared" si="3"/>
        <v>6.4371165866995345E-2</v>
      </c>
      <c r="K41" s="25"/>
      <c r="M41" s="14"/>
      <c r="O41" s="21"/>
      <c r="P41" s="21"/>
    </row>
    <row r="42" spans="1:16" s="1" customFormat="1" x14ac:dyDescent="0.25">
      <c r="A42" s="105">
        <v>17</v>
      </c>
      <c r="B42" s="16">
        <v>43441376</v>
      </c>
      <c r="C42" s="106">
        <v>53.3</v>
      </c>
      <c r="D42" s="8">
        <v>21.353999999999999</v>
      </c>
      <c r="E42" s="8">
        <v>23.234000000000002</v>
      </c>
      <c r="F42" s="8">
        <f t="shared" si="0"/>
        <v>1.8800000000000026</v>
      </c>
      <c r="G42" s="107">
        <f t="shared" si="1"/>
        <v>1.6164240000000023</v>
      </c>
      <c r="H42" s="34">
        <f t="shared" si="2"/>
        <v>6.110393970822324E-2</v>
      </c>
      <c r="I42" s="107">
        <f t="shared" si="3"/>
        <v>1.6775279397082254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106">
        <v>100.6</v>
      </c>
      <c r="D43" s="8">
        <v>4.6040000000000001</v>
      </c>
      <c r="E43" s="8">
        <v>4.6040000000000001</v>
      </c>
      <c r="F43" s="8">
        <f t="shared" si="0"/>
        <v>0</v>
      </c>
      <c r="G43" s="107">
        <f t="shared" si="1"/>
        <v>0</v>
      </c>
      <c r="H43" s="34">
        <f t="shared" si="2"/>
        <v>0.11532938714159957</v>
      </c>
      <c r="I43" s="107">
        <f t="shared" si="3"/>
        <v>0.11532938714159957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106">
        <v>112.4</v>
      </c>
      <c r="D44" s="8">
        <v>16.669</v>
      </c>
      <c r="E44" s="8">
        <v>17.638000000000002</v>
      </c>
      <c r="F44" s="8">
        <f t="shared" si="0"/>
        <v>0.96900000000000119</v>
      </c>
      <c r="G44" s="107">
        <f t="shared" si="1"/>
        <v>0.83314620000000106</v>
      </c>
      <c r="H44" s="34">
        <f t="shared" si="2"/>
        <v>0.12885708861546516</v>
      </c>
      <c r="I44" s="107">
        <f t="shared" si="3"/>
        <v>0.96200328861546625</v>
      </c>
      <c r="K44" s="25"/>
      <c r="M44" s="14"/>
      <c r="O44" s="21"/>
      <c r="P44" s="21"/>
    </row>
    <row r="45" spans="1:16" s="1" customFormat="1" x14ac:dyDescent="0.25">
      <c r="A45" s="105">
        <v>20</v>
      </c>
      <c r="B45" s="16">
        <v>43441271</v>
      </c>
      <c r="C45" s="106">
        <v>63</v>
      </c>
      <c r="D45" s="8">
        <v>11.768000000000001</v>
      </c>
      <c r="E45" s="8">
        <v>12.164999999999999</v>
      </c>
      <c r="F45" s="8">
        <f t="shared" si="0"/>
        <v>0.39699999999999847</v>
      </c>
      <c r="G45" s="107">
        <f t="shared" si="1"/>
        <v>0.34134059999999866</v>
      </c>
      <c r="H45" s="34">
        <f t="shared" si="2"/>
        <v>7.2224168885892392E-2</v>
      </c>
      <c r="I45" s="107">
        <f t="shared" si="3"/>
        <v>0.41356476888589105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105">
        <v>21</v>
      </c>
      <c r="B46" s="16">
        <v>43441274</v>
      </c>
      <c r="C46" s="106">
        <v>50.5</v>
      </c>
      <c r="D46" s="8">
        <v>12.275</v>
      </c>
      <c r="E46" s="8">
        <v>12.943</v>
      </c>
      <c r="F46" s="8">
        <f t="shared" si="0"/>
        <v>0.66799999999999926</v>
      </c>
      <c r="G46" s="107">
        <f t="shared" si="1"/>
        <v>0.57434639999999937</v>
      </c>
      <c r="H46" s="34">
        <f t="shared" si="2"/>
        <v>5.7893976646628029E-2</v>
      </c>
      <c r="I46" s="107">
        <f t="shared" si="3"/>
        <v>0.63224037664662736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105">
        <v>22</v>
      </c>
      <c r="B47" s="16">
        <v>43441273</v>
      </c>
      <c r="C47" s="106">
        <v>52.4</v>
      </c>
      <c r="D47" s="8">
        <v>16.673999999999999</v>
      </c>
      <c r="E47" s="8">
        <v>18.225000000000001</v>
      </c>
      <c r="F47" s="8">
        <f t="shared" si="0"/>
        <v>1.5510000000000019</v>
      </c>
      <c r="G47" s="107">
        <f t="shared" si="1"/>
        <v>1.3335498000000017</v>
      </c>
      <c r="H47" s="34">
        <f t="shared" si="2"/>
        <v>6.0072165866996201E-2</v>
      </c>
      <c r="I47" s="107">
        <f t="shared" si="3"/>
        <v>1.3936219658669979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106">
        <v>53.1</v>
      </c>
      <c r="D48" s="8">
        <v>6.673</v>
      </c>
      <c r="E48" s="8">
        <v>7.0449999999999999</v>
      </c>
      <c r="F48" s="8">
        <f t="shared" si="0"/>
        <v>0.37199999999999989</v>
      </c>
      <c r="G48" s="107">
        <f t="shared" si="1"/>
        <v>0.3198455999999999</v>
      </c>
      <c r="H48" s="34">
        <f t="shared" si="2"/>
        <v>6.0874656632395011E-2</v>
      </c>
      <c r="I48" s="49">
        <f t="shared" si="3"/>
        <v>0.38072025663239489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105">
        <v>24</v>
      </c>
      <c r="B49" s="16">
        <v>43441374</v>
      </c>
      <c r="C49" s="106">
        <v>100.7</v>
      </c>
      <c r="D49" s="8">
        <v>37.798000000000002</v>
      </c>
      <c r="E49" s="8">
        <v>40.279000000000003</v>
      </c>
      <c r="F49" s="8">
        <f t="shared" si="0"/>
        <v>2.4810000000000016</v>
      </c>
      <c r="G49" s="107">
        <f t="shared" si="1"/>
        <v>2.1331638000000015</v>
      </c>
      <c r="H49" s="34">
        <f t="shared" si="2"/>
        <v>0.1154440286795137</v>
      </c>
      <c r="I49" s="107">
        <f t="shared" si="3"/>
        <v>2.248607828679515</v>
      </c>
      <c r="K49" s="25"/>
      <c r="L49" s="7"/>
      <c r="M49" s="7"/>
      <c r="N49" s="7"/>
      <c r="O49" s="21"/>
      <c r="P49" s="21"/>
    </row>
    <row r="50" spans="1:16" s="1" customFormat="1" x14ac:dyDescent="0.25">
      <c r="A50" s="105">
        <v>25</v>
      </c>
      <c r="B50" s="16">
        <v>43441275</v>
      </c>
      <c r="C50" s="106">
        <v>112.5</v>
      </c>
      <c r="D50" s="8">
        <v>32.018999999999998</v>
      </c>
      <c r="E50" s="8">
        <v>33.182000000000002</v>
      </c>
      <c r="F50" s="8">
        <f t="shared" si="0"/>
        <v>1.1630000000000038</v>
      </c>
      <c r="G50" s="107">
        <f t="shared" si="1"/>
        <v>0.99994740000000326</v>
      </c>
      <c r="H50" s="34">
        <f t="shared" si="2"/>
        <v>0.12897173015337926</v>
      </c>
      <c r="I50" s="107">
        <f t="shared" si="3"/>
        <v>1.1289191301533825</v>
      </c>
      <c r="K50" s="25"/>
      <c r="L50" s="7"/>
      <c r="M50" s="14"/>
      <c r="N50" s="7"/>
      <c r="O50" s="21"/>
      <c r="P50" s="21"/>
    </row>
    <row r="51" spans="1:16" s="1" customFormat="1" x14ac:dyDescent="0.25">
      <c r="A51" s="105">
        <v>26</v>
      </c>
      <c r="B51" s="16">
        <v>43441269</v>
      </c>
      <c r="C51" s="106">
        <v>62.5</v>
      </c>
      <c r="D51" s="8">
        <v>11.026</v>
      </c>
      <c r="E51" s="8">
        <v>11.026</v>
      </c>
      <c r="F51" s="8">
        <f t="shared" si="0"/>
        <v>0</v>
      </c>
      <c r="G51" s="107">
        <f t="shared" si="1"/>
        <v>0</v>
      </c>
      <c r="H51" s="34">
        <f t="shared" si="2"/>
        <v>7.1650961196321819E-2</v>
      </c>
      <c r="I51" s="107">
        <f t="shared" si="3"/>
        <v>7.1650961196321819E-2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106">
        <v>51.2</v>
      </c>
      <c r="D52" s="8">
        <v>0.96699999999999997</v>
      </c>
      <c r="E52" s="8">
        <v>0.96799999999999997</v>
      </c>
      <c r="F52" s="8">
        <f t="shared" si="0"/>
        <v>1.0000000000000009E-3</v>
      </c>
      <c r="G52" s="107">
        <f t="shared" si="1"/>
        <v>8.5980000000000073E-4</v>
      </c>
      <c r="H52" s="34">
        <f t="shared" si="2"/>
        <v>5.8696467412026825E-2</v>
      </c>
      <c r="I52" s="107">
        <f t="shared" si="3"/>
        <v>5.9556267412026825E-2</v>
      </c>
      <c r="K52" s="25"/>
      <c r="L52" s="7"/>
      <c r="M52" s="7"/>
      <c r="N52" s="7"/>
      <c r="O52" s="21"/>
      <c r="P52" s="21"/>
    </row>
    <row r="53" spans="1:16" s="1" customFormat="1" x14ac:dyDescent="0.25">
      <c r="A53" s="105">
        <v>28</v>
      </c>
      <c r="B53" s="16">
        <v>43441264</v>
      </c>
      <c r="C53" s="106">
        <v>52.5</v>
      </c>
      <c r="D53" s="8">
        <v>8.0790000000000006</v>
      </c>
      <c r="E53" s="8">
        <v>8.4269999999999996</v>
      </c>
      <c r="F53" s="8">
        <f t="shared" si="0"/>
        <v>0.34799999999999898</v>
      </c>
      <c r="G53" s="107">
        <f t="shared" si="1"/>
        <v>0.2992103999999991</v>
      </c>
      <c r="H53" s="34">
        <f t="shared" si="2"/>
        <v>6.0186807404910315E-2</v>
      </c>
      <c r="I53" s="107">
        <f t="shared" si="3"/>
        <v>0.35939720740490944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106">
        <v>52.8</v>
      </c>
      <c r="D54" s="8">
        <v>10.14</v>
      </c>
      <c r="E54" s="8">
        <v>10.188000000000001</v>
      </c>
      <c r="F54" s="8">
        <f t="shared" si="0"/>
        <v>4.8000000000000043E-2</v>
      </c>
      <c r="G54" s="107">
        <f t="shared" si="1"/>
        <v>4.127040000000004E-2</v>
      </c>
      <c r="H54" s="34">
        <f t="shared" si="2"/>
        <v>6.0530732018652667E-2</v>
      </c>
      <c r="I54" s="107">
        <f t="shared" si="3"/>
        <v>0.10180113201865271</v>
      </c>
      <c r="K54" s="25"/>
      <c r="L54" s="7"/>
      <c r="M54" s="7"/>
      <c r="N54" s="7"/>
      <c r="O54" s="21"/>
      <c r="P54" s="21"/>
    </row>
    <row r="55" spans="1:16" s="1" customFormat="1" x14ac:dyDescent="0.25">
      <c r="A55" s="105">
        <v>30</v>
      </c>
      <c r="B55" s="16">
        <v>43441265</v>
      </c>
      <c r="C55" s="106">
        <v>101.4</v>
      </c>
      <c r="D55" s="8">
        <v>25.698</v>
      </c>
      <c r="E55" s="8">
        <v>25.734000000000002</v>
      </c>
      <c r="F55" s="8">
        <f t="shared" si="0"/>
        <v>3.6000000000001364E-2</v>
      </c>
      <c r="G55" s="107">
        <f t="shared" si="1"/>
        <v>3.0952800000001172E-2</v>
      </c>
      <c r="H55" s="34">
        <f t="shared" si="2"/>
        <v>0.1162465194449125</v>
      </c>
      <c r="I55" s="107">
        <f t="shared" si="3"/>
        <v>0.14719931944491368</v>
      </c>
      <c r="K55" s="25"/>
      <c r="L55" s="7"/>
      <c r="M55" s="7"/>
      <c r="N55" s="7"/>
      <c r="O55" s="21"/>
      <c r="P55" s="21"/>
    </row>
    <row r="56" spans="1:16" s="1" customFormat="1" x14ac:dyDescent="0.25">
      <c r="A56" s="105">
        <v>31</v>
      </c>
      <c r="B56" s="16">
        <v>43441277</v>
      </c>
      <c r="C56" s="106">
        <v>112.5</v>
      </c>
      <c r="D56" s="8">
        <v>32.960999999999999</v>
      </c>
      <c r="E56" s="8">
        <v>35.642000000000003</v>
      </c>
      <c r="F56" s="8">
        <f t="shared" si="0"/>
        <v>2.6810000000000045</v>
      </c>
      <c r="G56" s="107">
        <f t="shared" si="1"/>
        <v>2.3051238000000041</v>
      </c>
      <c r="H56" s="34">
        <f t="shared" si="2"/>
        <v>0.12897173015337926</v>
      </c>
      <c r="I56" s="107">
        <f t="shared" si="3"/>
        <v>2.4340955301533835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105">
        <v>32</v>
      </c>
      <c r="B57" s="16">
        <v>43441276</v>
      </c>
      <c r="C57" s="106">
        <v>63.1</v>
      </c>
      <c r="D57" s="8">
        <v>29.369</v>
      </c>
      <c r="E57" s="8">
        <v>30.036999999999999</v>
      </c>
      <c r="F57" s="8">
        <f t="shared" si="0"/>
        <v>0.66799999999999926</v>
      </c>
      <c r="G57" s="107">
        <f t="shared" si="1"/>
        <v>0.57434639999999937</v>
      </c>
      <c r="H57" s="34">
        <f t="shared" si="2"/>
        <v>7.2338810423806493E-2</v>
      </c>
      <c r="I57" s="107">
        <f t="shared" si="3"/>
        <v>0.64668521042380589</v>
      </c>
      <c r="K57" s="25"/>
      <c r="L57" s="7"/>
      <c r="M57" s="7"/>
      <c r="N57" s="7"/>
      <c r="O57" s="21"/>
      <c r="P57" s="21"/>
    </row>
    <row r="58" spans="1:16" s="1" customFormat="1" x14ac:dyDescent="0.25">
      <c r="A58" s="105">
        <v>33</v>
      </c>
      <c r="B58" s="16">
        <v>43441279</v>
      </c>
      <c r="C58" s="106">
        <v>50.9</v>
      </c>
      <c r="D58" s="8">
        <v>19.818000000000001</v>
      </c>
      <c r="E58" s="8">
        <v>21.510999999999999</v>
      </c>
      <c r="F58" s="8">
        <f t="shared" si="0"/>
        <v>1.6929999999999978</v>
      </c>
      <c r="G58" s="107">
        <f t="shared" si="1"/>
        <v>1.4556413999999982</v>
      </c>
      <c r="H58" s="34">
        <f t="shared" si="2"/>
        <v>5.835254279828448E-2</v>
      </c>
      <c r="I58" s="107">
        <f t="shared" si="3"/>
        <v>1.5139939427982827</v>
      </c>
      <c r="K58" s="25"/>
      <c r="L58" s="7"/>
      <c r="M58" s="7"/>
      <c r="N58" s="7"/>
      <c r="O58" s="21"/>
      <c r="P58" s="21"/>
    </row>
    <row r="59" spans="1:16" s="1" customFormat="1" x14ac:dyDescent="0.25">
      <c r="A59" s="105">
        <v>34</v>
      </c>
      <c r="B59" s="16">
        <v>43441281</v>
      </c>
      <c r="C59" s="106">
        <v>52.2</v>
      </c>
      <c r="D59" s="8">
        <v>19.477</v>
      </c>
      <c r="E59" s="8">
        <v>21.082999999999998</v>
      </c>
      <c r="F59" s="8">
        <f t="shared" si="0"/>
        <v>1.6059999999999981</v>
      </c>
      <c r="G59" s="107">
        <f t="shared" si="1"/>
        <v>1.3808387999999985</v>
      </c>
      <c r="H59" s="34">
        <f t="shared" si="2"/>
        <v>5.9842882791167985E-2</v>
      </c>
      <c r="I59" s="107">
        <f t="shared" si="3"/>
        <v>1.4406816827911664</v>
      </c>
      <c r="K59" s="25"/>
      <c r="L59" s="7"/>
      <c r="M59" s="7"/>
      <c r="N59" s="7"/>
      <c r="O59" s="21"/>
      <c r="P59" s="21"/>
    </row>
    <row r="60" spans="1:16" s="1" customFormat="1" x14ac:dyDescent="0.25">
      <c r="A60" s="105">
        <v>35</v>
      </c>
      <c r="B60" s="16">
        <v>43441282</v>
      </c>
      <c r="C60" s="106">
        <v>53</v>
      </c>
      <c r="D60" s="8">
        <v>17.298999999999999</v>
      </c>
      <c r="E60" s="8">
        <v>18.010000000000002</v>
      </c>
      <c r="F60" s="8">
        <f t="shared" si="0"/>
        <v>0.71100000000000207</v>
      </c>
      <c r="G60" s="107">
        <f t="shared" si="1"/>
        <v>0.6113178000000018</v>
      </c>
      <c r="H60" s="34">
        <f t="shared" si="2"/>
        <v>6.0760015094480889E-2</v>
      </c>
      <c r="I60" s="107">
        <f t="shared" si="3"/>
        <v>0.67207781509448272</v>
      </c>
      <c r="K60" s="25"/>
      <c r="L60" s="7"/>
      <c r="M60" s="7"/>
      <c r="N60" s="7"/>
      <c r="O60" s="21"/>
      <c r="P60" s="21"/>
    </row>
    <row r="61" spans="1:16" s="1" customFormat="1" x14ac:dyDescent="0.25">
      <c r="A61" s="105">
        <v>36</v>
      </c>
      <c r="B61" s="16">
        <v>43441280</v>
      </c>
      <c r="C61" s="106">
        <v>103.1</v>
      </c>
      <c r="D61" s="8">
        <v>27.888999999999999</v>
      </c>
      <c r="E61" s="8">
        <v>29.738</v>
      </c>
      <c r="F61" s="8">
        <f t="shared" si="0"/>
        <v>1.8490000000000002</v>
      </c>
      <c r="G61" s="107">
        <f t="shared" si="1"/>
        <v>1.5897702000000002</v>
      </c>
      <c r="H61" s="34">
        <f t="shared" si="2"/>
        <v>0.11819542558945245</v>
      </c>
      <c r="I61" s="107">
        <f t="shared" si="3"/>
        <v>1.7079656255894526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106">
        <v>112.4</v>
      </c>
      <c r="D62" s="8">
        <v>17.315000000000001</v>
      </c>
      <c r="E62" s="8">
        <v>18.652000000000001</v>
      </c>
      <c r="F62" s="8">
        <f t="shared" si="0"/>
        <v>1.3369999999999997</v>
      </c>
      <c r="G62" s="107">
        <f t="shared" si="1"/>
        <v>1.1495525999999998</v>
      </c>
      <c r="H62" s="34">
        <f t="shared" si="2"/>
        <v>0.12885708861546516</v>
      </c>
      <c r="I62" s="107">
        <f t="shared" si="3"/>
        <v>1.278409688615465</v>
      </c>
      <c r="K62" s="25"/>
      <c r="L62" s="7"/>
      <c r="M62" s="7"/>
      <c r="N62" s="7"/>
      <c r="O62" s="21"/>
      <c r="P62" s="21"/>
    </row>
    <row r="63" spans="1:16" s="1" customFormat="1" x14ac:dyDescent="0.25">
      <c r="A63" s="105">
        <v>38</v>
      </c>
      <c r="B63" s="16">
        <v>43441344</v>
      </c>
      <c r="C63" s="106">
        <v>62.8</v>
      </c>
      <c r="D63" s="8">
        <v>10.186</v>
      </c>
      <c r="E63" s="8">
        <v>11.178000000000001</v>
      </c>
      <c r="F63" s="8">
        <f t="shared" si="0"/>
        <v>0.99200000000000088</v>
      </c>
      <c r="G63" s="107">
        <f t="shared" si="1"/>
        <v>0.85292160000000072</v>
      </c>
      <c r="H63" s="34">
        <f t="shared" si="2"/>
        <v>7.1994885810064149E-2</v>
      </c>
      <c r="I63" s="107">
        <f t="shared" si="3"/>
        <v>0.92491648581006491</v>
      </c>
      <c r="K63" s="25"/>
      <c r="L63" s="7"/>
      <c r="M63" s="7"/>
      <c r="N63" s="7"/>
      <c r="O63" s="21"/>
      <c r="P63" s="21"/>
    </row>
    <row r="64" spans="1:16" s="1" customFormat="1" x14ac:dyDescent="0.25">
      <c r="A64" s="105">
        <v>39</v>
      </c>
      <c r="B64" s="16">
        <v>43441341</v>
      </c>
      <c r="C64" s="106">
        <v>50.5</v>
      </c>
      <c r="D64" s="8">
        <v>1.661</v>
      </c>
      <c r="E64" s="8">
        <v>1.661</v>
      </c>
      <c r="F64" s="8">
        <f t="shared" si="0"/>
        <v>0</v>
      </c>
      <c r="G64" s="107">
        <f t="shared" si="1"/>
        <v>0</v>
      </c>
      <c r="H64" s="34">
        <f t="shared" si="2"/>
        <v>5.7893976646628029E-2</v>
      </c>
      <c r="I64" s="107">
        <f t="shared" si="3"/>
        <v>5.7893976646628029E-2</v>
      </c>
      <c r="K64" s="25"/>
      <c r="L64" s="7"/>
      <c r="M64" s="7"/>
      <c r="N64" s="7"/>
      <c r="O64" s="21"/>
      <c r="P64" s="21"/>
    </row>
    <row r="65" spans="1:16" s="1" customFormat="1" x14ac:dyDescent="0.25">
      <c r="A65" s="105">
        <v>40</v>
      </c>
      <c r="B65" s="16">
        <v>43441347</v>
      </c>
      <c r="C65" s="106">
        <v>52.3</v>
      </c>
      <c r="D65" s="8">
        <v>6.5629999999999997</v>
      </c>
      <c r="E65" s="8">
        <v>6.5640000000000001</v>
      </c>
      <c r="F65" s="8">
        <f t="shared" si="0"/>
        <v>1.000000000000334E-3</v>
      </c>
      <c r="G65" s="107">
        <f t="shared" si="1"/>
        <v>8.5980000000028718E-4</v>
      </c>
      <c r="H65" s="34">
        <f t="shared" si="2"/>
        <v>5.9957524329082093E-2</v>
      </c>
      <c r="I65" s="107">
        <f t="shared" si="3"/>
        <v>6.0817324329082378E-2</v>
      </c>
      <c r="K65" s="25"/>
      <c r="L65" s="7"/>
      <c r="M65" s="7"/>
      <c r="N65" s="7"/>
      <c r="O65" s="21"/>
      <c r="P65" s="21"/>
    </row>
    <row r="66" spans="1:16" s="1" customFormat="1" x14ac:dyDescent="0.25">
      <c r="A66" s="105">
        <v>41</v>
      </c>
      <c r="B66" s="16">
        <v>43441283</v>
      </c>
      <c r="C66" s="106">
        <v>53</v>
      </c>
      <c r="D66" s="8">
        <v>6.1379999999999999</v>
      </c>
      <c r="E66" s="8">
        <v>6.4029999999999996</v>
      </c>
      <c r="F66" s="8">
        <f t="shared" si="0"/>
        <v>0.26499999999999968</v>
      </c>
      <c r="G66" s="107">
        <f t="shared" si="1"/>
        <v>0.22784699999999972</v>
      </c>
      <c r="H66" s="34">
        <f t="shared" si="2"/>
        <v>6.0760015094480889E-2</v>
      </c>
      <c r="I66" s="107">
        <f t="shared" si="3"/>
        <v>0.28860701509448061</v>
      </c>
      <c r="K66" s="25"/>
      <c r="L66" s="7"/>
      <c r="M66" s="7"/>
      <c r="N66" s="7"/>
      <c r="O66" s="21"/>
      <c r="P66" s="21"/>
    </row>
    <row r="67" spans="1:16" s="1" customFormat="1" x14ac:dyDescent="0.25">
      <c r="A67" s="105">
        <v>42</v>
      </c>
      <c r="B67" s="16">
        <v>43441284</v>
      </c>
      <c r="C67" s="106">
        <v>100.1</v>
      </c>
      <c r="D67" s="8">
        <v>27.048999999999999</v>
      </c>
      <c r="E67" s="8">
        <v>28.527999999999999</v>
      </c>
      <c r="F67" s="8">
        <f t="shared" si="0"/>
        <v>1.4789999999999992</v>
      </c>
      <c r="G67" s="107">
        <f t="shared" si="1"/>
        <v>1.2716441999999992</v>
      </c>
      <c r="H67" s="34">
        <f t="shared" si="2"/>
        <v>0.11475617945202901</v>
      </c>
      <c r="I67" s="107">
        <f t="shared" si="3"/>
        <v>1.3864003794520283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106">
        <v>69.3</v>
      </c>
      <c r="D68" s="8">
        <v>7.0640000000000001</v>
      </c>
      <c r="E68" s="8">
        <v>7.0640000000000001</v>
      </c>
      <c r="F68" s="8">
        <f t="shared" si="0"/>
        <v>0</v>
      </c>
      <c r="G68" s="107">
        <f t="shared" si="1"/>
        <v>0</v>
      </c>
      <c r="H68" s="34">
        <f t="shared" si="2"/>
        <v>7.9446585774481618E-2</v>
      </c>
      <c r="I68" s="107">
        <f t="shared" si="3"/>
        <v>7.9446585774481618E-2</v>
      </c>
      <c r="K68" s="25"/>
      <c r="L68" s="7"/>
      <c r="M68" s="7"/>
      <c r="N68" s="7"/>
      <c r="O68" s="21"/>
      <c r="P68" s="21"/>
    </row>
    <row r="69" spans="1:16" s="1" customFormat="1" x14ac:dyDescent="0.25">
      <c r="A69" s="105">
        <v>44</v>
      </c>
      <c r="B69" s="16">
        <v>43441345</v>
      </c>
      <c r="C69" s="106">
        <v>53.3</v>
      </c>
      <c r="D69" s="8">
        <v>11.946999999999999</v>
      </c>
      <c r="E69" s="8">
        <v>12.224</v>
      </c>
      <c r="F69" s="8">
        <f t="shared" si="0"/>
        <v>0.27700000000000102</v>
      </c>
      <c r="G69" s="107">
        <f t="shared" si="1"/>
        <v>0.23816460000000089</v>
      </c>
      <c r="H69" s="34">
        <f t="shared" si="2"/>
        <v>6.110393970822324E-2</v>
      </c>
      <c r="I69" s="107">
        <f t="shared" si="3"/>
        <v>0.29926853970822415</v>
      </c>
      <c r="K69" s="25"/>
      <c r="L69" s="7"/>
      <c r="M69" s="7"/>
      <c r="N69" s="7"/>
      <c r="O69" s="21"/>
      <c r="P69" s="21"/>
    </row>
    <row r="70" spans="1:16" s="1" customFormat="1" x14ac:dyDescent="0.25">
      <c r="A70" s="105">
        <v>45</v>
      </c>
      <c r="B70" s="16">
        <v>43441348</v>
      </c>
      <c r="C70" s="106">
        <v>52.9</v>
      </c>
      <c r="D70" s="8">
        <v>25.126000000000001</v>
      </c>
      <c r="E70" s="8">
        <v>27.058</v>
      </c>
      <c r="F70" s="8">
        <f t="shared" si="0"/>
        <v>1.9319999999999986</v>
      </c>
      <c r="G70" s="107">
        <f t="shared" si="1"/>
        <v>1.6611335999999988</v>
      </c>
      <c r="H70" s="34">
        <f t="shared" si="2"/>
        <v>6.0645373556566781E-2</v>
      </c>
      <c r="I70" s="107">
        <f t="shared" si="3"/>
        <v>1.7217789735565656</v>
      </c>
      <c r="K70" s="25"/>
      <c r="L70" s="7"/>
      <c r="M70" s="7"/>
      <c r="N70" s="7"/>
      <c r="O70" s="21"/>
      <c r="P70" s="21"/>
    </row>
    <row r="71" spans="1:16" s="1" customFormat="1" x14ac:dyDescent="0.25">
      <c r="A71" s="105">
        <v>46</v>
      </c>
      <c r="B71" s="16">
        <v>43441349</v>
      </c>
      <c r="C71" s="106">
        <v>100.9</v>
      </c>
      <c r="D71" s="8">
        <v>19.381</v>
      </c>
      <c r="E71" s="8">
        <v>19.506</v>
      </c>
      <c r="F71" s="8">
        <f t="shared" si="0"/>
        <v>0.125</v>
      </c>
      <c r="G71" s="107">
        <f t="shared" si="1"/>
        <v>0.107475</v>
      </c>
      <c r="H71" s="34">
        <f t="shared" si="2"/>
        <v>0.11567331175534194</v>
      </c>
      <c r="I71" s="107">
        <f t="shared" si="3"/>
        <v>0.22314831175534194</v>
      </c>
      <c r="K71" s="25"/>
      <c r="L71" s="7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88">
        <v>85.4</v>
      </c>
      <c r="D72" s="8">
        <f>23.404+0.475</f>
        <v>23.879000000000001</v>
      </c>
      <c r="E72" s="8">
        <f>23.404+0.475+0.536</f>
        <v>24.415000000000003</v>
      </c>
      <c r="F72" s="8">
        <f t="shared" si="0"/>
        <v>0.53600000000000136</v>
      </c>
      <c r="G72" s="34">
        <f t="shared" si="1"/>
        <v>0.46085280000000117</v>
      </c>
      <c r="H72" s="34">
        <f t="shared" si="2"/>
        <v>9.7903873378654124E-2</v>
      </c>
      <c r="I72" s="34">
        <f t="shared" si="3"/>
        <v>0.55875667337865531</v>
      </c>
      <c r="K72" s="25"/>
      <c r="L72" s="14"/>
      <c r="M72" s="14"/>
      <c r="N72" s="14"/>
      <c r="O72" s="150"/>
      <c r="P72" s="159"/>
    </row>
    <row r="73" spans="1:16" s="1" customFormat="1" x14ac:dyDescent="0.25">
      <c r="A73" s="109">
        <v>48</v>
      </c>
      <c r="B73" s="16">
        <v>43441356</v>
      </c>
      <c r="C73" s="106">
        <v>53.2</v>
      </c>
      <c r="D73" s="8">
        <v>11.436999999999999</v>
      </c>
      <c r="E73" s="8">
        <v>13.234999999999999</v>
      </c>
      <c r="F73" s="8">
        <f t="shared" si="0"/>
        <v>1.798</v>
      </c>
      <c r="G73" s="107">
        <f t="shared" si="1"/>
        <v>1.5459204</v>
      </c>
      <c r="H73" s="34">
        <f t="shared" si="2"/>
        <v>6.0989298170309132E-2</v>
      </c>
      <c r="I73" s="107">
        <f t="shared" si="3"/>
        <v>1.606909698170309</v>
      </c>
      <c r="K73" s="25"/>
      <c r="L73" s="7"/>
      <c r="M73" s="7"/>
      <c r="N73" s="7"/>
      <c r="O73" s="21"/>
      <c r="P73" s="21"/>
    </row>
    <row r="74" spans="1:16" s="1" customFormat="1" x14ac:dyDescent="0.25">
      <c r="A74" s="109">
        <v>49</v>
      </c>
      <c r="B74" s="16">
        <v>43441343</v>
      </c>
      <c r="C74" s="106">
        <v>53.3</v>
      </c>
      <c r="D74" s="8">
        <v>5.6470000000000002</v>
      </c>
      <c r="E74" s="8">
        <v>5.92</v>
      </c>
      <c r="F74" s="8">
        <f t="shared" si="0"/>
        <v>0.27299999999999969</v>
      </c>
      <c r="G74" s="107">
        <f t="shared" si="1"/>
        <v>0.23472539999999972</v>
      </c>
      <c r="H74" s="34">
        <f t="shared" si="2"/>
        <v>6.110393970822324E-2</v>
      </c>
      <c r="I74" s="107">
        <f t="shared" si="3"/>
        <v>0.29582933970822295</v>
      </c>
      <c r="J74" s="80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88">
        <v>100.5</v>
      </c>
      <c r="D75" s="8">
        <v>40.843000000000004</v>
      </c>
      <c r="E75" s="8">
        <v>44.088000000000001</v>
      </c>
      <c r="F75" s="8">
        <f t="shared" si="0"/>
        <v>3.2449999999999974</v>
      </c>
      <c r="G75" s="34">
        <f t="shared" si="1"/>
        <v>2.7900509999999978</v>
      </c>
      <c r="H75" s="34">
        <f t="shared" si="2"/>
        <v>0.11521474560368547</v>
      </c>
      <c r="I75" s="34">
        <f t="shared" si="3"/>
        <v>2.9052657456036832</v>
      </c>
      <c r="J75" s="133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88">
        <v>84.8</v>
      </c>
      <c r="D76" s="8">
        <v>54.1</v>
      </c>
      <c r="E76" s="8">
        <f>57.6</f>
        <v>57.6</v>
      </c>
      <c r="F76" s="8">
        <f>E76-D76</f>
        <v>3.5</v>
      </c>
      <c r="G76" s="34">
        <f t="shared" si="1"/>
        <v>3.0093000000000001</v>
      </c>
      <c r="H76" s="34">
        <f t="shared" si="2"/>
        <v>9.7216024151169422E-2</v>
      </c>
      <c r="I76" s="34">
        <f t="shared" si="3"/>
        <v>3.1065160241511696</v>
      </c>
      <c r="J76" s="133"/>
      <c r="K76" s="25"/>
      <c r="M76" s="160"/>
      <c r="N76" s="39"/>
    </row>
    <row r="77" spans="1:16" s="1" customFormat="1" x14ac:dyDescent="0.25">
      <c r="A77" s="109">
        <v>52</v>
      </c>
      <c r="B77" s="16">
        <v>43441355</v>
      </c>
      <c r="C77" s="106">
        <v>52.9</v>
      </c>
      <c r="D77" s="8">
        <v>22.907</v>
      </c>
      <c r="E77" s="8">
        <v>24.14</v>
      </c>
      <c r="F77" s="8">
        <f t="shared" si="0"/>
        <v>1.2330000000000005</v>
      </c>
      <c r="G77" s="107">
        <f>F77*0.8598</f>
        <v>1.0601334000000004</v>
      </c>
      <c r="H77" s="34">
        <f t="shared" si="2"/>
        <v>6.0645373556566781E-2</v>
      </c>
      <c r="I77" s="107">
        <f t="shared" si="3"/>
        <v>1.1207787735565673</v>
      </c>
      <c r="J77" s="80"/>
      <c r="K77" s="25"/>
      <c r="L77" s="7"/>
      <c r="M77" s="14"/>
      <c r="N77" s="7"/>
      <c r="O77" s="21"/>
      <c r="P77" s="21"/>
    </row>
    <row r="78" spans="1:16" s="1" customFormat="1" x14ac:dyDescent="0.25">
      <c r="A78" s="109">
        <v>53</v>
      </c>
      <c r="B78" s="16">
        <v>43441054</v>
      </c>
      <c r="C78" s="106">
        <v>52.8</v>
      </c>
      <c r="D78" s="8">
        <v>16.7</v>
      </c>
      <c r="E78" s="8">
        <v>16.803000000000001</v>
      </c>
      <c r="F78" s="8">
        <f t="shared" si="0"/>
        <v>0.10300000000000153</v>
      </c>
      <c r="G78" s="107">
        <f t="shared" si="1"/>
        <v>8.8559400000001315E-2</v>
      </c>
      <c r="H78" s="34">
        <f t="shared" si="2"/>
        <v>6.0530732018652667E-2</v>
      </c>
      <c r="I78" s="107">
        <f t="shared" si="3"/>
        <v>0.14909013201865398</v>
      </c>
      <c r="J78" s="80"/>
      <c r="K78" s="25"/>
      <c r="L78" s="7"/>
      <c r="M78" s="14"/>
      <c r="N78" s="7"/>
      <c r="O78" s="21"/>
      <c r="P78" s="21"/>
    </row>
    <row r="79" spans="1:16" s="1" customFormat="1" x14ac:dyDescent="0.25">
      <c r="A79" s="105">
        <v>54</v>
      </c>
      <c r="B79" s="16">
        <v>43441359</v>
      </c>
      <c r="C79" s="114">
        <v>101</v>
      </c>
      <c r="D79" s="8">
        <v>23.454000000000001</v>
      </c>
      <c r="E79" s="8">
        <v>24.396999999999998</v>
      </c>
      <c r="F79" s="8">
        <f t="shared" si="0"/>
        <v>0.94299999999999784</v>
      </c>
      <c r="G79" s="107">
        <f t="shared" si="1"/>
        <v>0.81079139999999816</v>
      </c>
      <c r="H79" s="34">
        <f t="shared" si="2"/>
        <v>0.11578795329325606</v>
      </c>
      <c r="I79" s="107">
        <f t="shared" si="3"/>
        <v>0.92657935329325425</v>
      </c>
      <c r="J79" s="80"/>
      <c r="L79" s="25"/>
      <c r="M79" s="14"/>
      <c r="N79" s="7"/>
      <c r="O79" s="21"/>
      <c r="P79" s="21"/>
    </row>
    <row r="80" spans="1:16" s="1" customFormat="1" x14ac:dyDescent="0.25">
      <c r="A80" s="105">
        <v>55</v>
      </c>
      <c r="B80" s="16">
        <v>43441053</v>
      </c>
      <c r="C80" s="106">
        <v>85.2</v>
      </c>
      <c r="D80" s="8">
        <v>22.292999999999999</v>
      </c>
      <c r="E80" s="8">
        <f>22.293+2.152</f>
        <v>24.445</v>
      </c>
      <c r="F80" s="8">
        <f>E80-D80</f>
        <v>2.152000000000001</v>
      </c>
      <c r="G80" s="107">
        <f t="shared" si="1"/>
        <v>1.8502896000000009</v>
      </c>
      <c r="H80" s="34">
        <f t="shared" si="2"/>
        <v>9.7674590302825909E-2</v>
      </c>
      <c r="I80" s="107">
        <f t="shared" si="3"/>
        <v>1.9479641903028269</v>
      </c>
      <c r="J80" s="80"/>
      <c r="L80" s="25"/>
      <c r="M80" s="14"/>
      <c r="N80" s="7"/>
      <c r="O80" s="21"/>
      <c r="P80" s="21"/>
    </row>
    <row r="81" spans="1:16" s="1" customFormat="1" x14ac:dyDescent="0.25">
      <c r="A81" s="109">
        <v>56</v>
      </c>
      <c r="B81" s="16">
        <v>43441050</v>
      </c>
      <c r="C81" s="106">
        <v>52.5</v>
      </c>
      <c r="D81" s="8">
        <v>13.7</v>
      </c>
      <c r="E81" s="8">
        <v>15.16</v>
      </c>
      <c r="F81" s="8">
        <f t="shared" si="0"/>
        <v>1.4600000000000009</v>
      </c>
      <c r="G81" s="107">
        <f t="shared" si="1"/>
        <v>1.2553080000000008</v>
      </c>
      <c r="H81" s="34">
        <f t="shared" si="2"/>
        <v>6.0186807404910315E-2</v>
      </c>
      <c r="I81" s="107">
        <f t="shared" si="3"/>
        <v>1.3154948074049111</v>
      </c>
      <c r="J81" s="80"/>
      <c r="K81" s="25"/>
      <c r="L81" s="7"/>
      <c r="M81" s="7"/>
      <c r="N81" s="7"/>
      <c r="O81" s="21"/>
      <c r="P81" s="21"/>
    </row>
    <row r="82" spans="1:16" s="1" customFormat="1" x14ac:dyDescent="0.25">
      <c r="A82" s="105">
        <v>57</v>
      </c>
      <c r="B82" s="16">
        <v>43441051</v>
      </c>
      <c r="C82" s="106">
        <v>52.4</v>
      </c>
      <c r="D82" s="8">
        <v>20.370999999999999</v>
      </c>
      <c r="E82" s="8">
        <v>20.922999999999998</v>
      </c>
      <c r="F82" s="8">
        <f t="shared" si="0"/>
        <v>0.5519999999999996</v>
      </c>
      <c r="G82" s="107">
        <f t="shared" si="1"/>
        <v>0.47460959999999969</v>
      </c>
      <c r="H82" s="34">
        <f t="shared" si="2"/>
        <v>6.0072165866996201E-2</v>
      </c>
      <c r="I82" s="107">
        <f t="shared" si="3"/>
        <v>0.5346817658669959</v>
      </c>
      <c r="J82" s="80"/>
      <c r="K82" s="25"/>
      <c r="L82" s="7"/>
      <c r="M82" s="7"/>
      <c r="N82" s="7"/>
      <c r="O82" s="21"/>
      <c r="P82" s="21"/>
    </row>
    <row r="83" spans="1:16" s="1" customFormat="1" x14ac:dyDescent="0.25">
      <c r="A83" s="105">
        <v>58</v>
      </c>
      <c r="B83" s="16">
        <v>43441052</v>
      </c>
      <c r="C83" s="106">
        <v>101.3</v>
      </c>
      <c r="D83" s="8">
        <v>23.366</v>
      </c>
      <c r="E83" s="8">
        <v>24.776</v>
      </c>
      <c r="F83" s="8">
        <f t="shared" si="0"/>
        <v>1.4100000000000001</v>
      </c>
      <c r="G83" s="107">
        <f t="shared" si="1"/>
        <v>1.2123180000000002</v>
      </c>
      <c r="H83" s="34">
        <f t="shared" si="2"/>
        <v>0.1161318779069984</v>
      </c>
      <c r="I83" s="107">
        <f t="shared" si="3"/>
        <v>1.3284498779069986</v>
      </c>
      <c r="J83" s="80"/>
      <c r="K83" s="25"/>
      <c r="L83" s="7"/>
      <c r="M83" s="7"/>
      <c r="N83" s="7"/>
      <c r="O83" s="21"/>
      <c r="P83" s="21"/>
    </row>
    <row r="84" spans="1:16" s="1" customFormat="1" x14ac:dyDescent="0.25">
      <c r="A84" s="105">
        <v>59</v>
      </c>
      <c r="B84" s="16">
        <v>43441057</v>
      </c>
      <c r="C84" s="106">
        <v>85.3</v>
      </c>
      <c r="D84" s="8">
        <v>7.008</v>
      </c>
      <c r="E84" s="8">
        <v>7.008</v>
      </c>
      <c r="F84" s="8">
        <f t="shared" si="0"/>
        <v>0</v>
      </c>
      <c r="G84" s="107">
        <f t="shared" si="1"/>
        <v>0</v>
      </c>
      <c r="H84" s="34">
        <f t="shared" si="2"/>
        <v>9.778923184074001E-2</v>
      </c>
      <c r="I84" s="107">
        <f t="shared" si="3"/>
        <v>9.778923184074001E-2</v>
      </c>
      <c r="J84" s="80"/>
      <c r="K84" s="25"/>
      <c r="L84" s="7"/>
      <c r="M84" s="7"/>
      <c r="N84" s="7"/>
      <c r="O84" s="21"/>
      <c r="P84" s="21"/>
    </row>
    <row r="85" spans="1:16" s="1" customFormat="1" x14ac:dyDescent="0.25">
      <c r="A85" s="105">
        <v>60</v>
      </c>
      <c r="B85" s="16">
        <v>43441058</v>
      </c>
      <c r="C85" s="106">
        <v>52.5</v>
      </c>
      <c r="D85" s="8">
        <v>3.25</v>
      </c>
      <c r="E85" s="8">
        <v>3.2509999999999999</v>
      </c>
      <c r="F85" s="8">
        <f t="shared" si="0"/>
        <v>9.9999999999988987E-4</v>
      </c>
      <c r="G85" s="107">
        <f t="shared" si="1"/>
        <v>8.5979999999990532E-4</v>
      </c>
      <c r="H85" s="34">
        <f t="shared" si="2"/>
        <v>6.0186807404910315E-2</v>
      </c>
      <c r="I85" s="107">
        <f t="shared" si="3"/>
        <v>6.1046607404910219E-2</v>
      </c>
      <c r="K85" s="25"/>
      <c r="L85" s="7"/>
      <c r="M85" s="7"/>
      <c r="N85" s="7"/>
      <c r="O85" s="21"/>
      <c r="P85" s="21"/>
    </row>
    <row r="86" spans="1:16" s="1" customFormat="1" x14ac:dyDescent="0.25">
      <c r="A86" s="105">
        <v>61</v>
      </c>
      <c r="B86" s="16">
        <v>43441358</v>
      </c>
      <c r="C86" s="106">
        <v>52.3</v>
      </c>
      <c r="D86" s="8">
        <v>5.2960000000000003</v>
      </c>
      <c r="E86" s="8">
        <v>7.16</v>
      </c>
      <c r="F86" s="8">
        <f t="shared" si="0"/>
        <v>1.8639999999999999</v>
      </c>
      <c r="G86" s="107">
        <f t="shared" si="1"/>
        <v>1.6026672</v>
      </c>
      <c r="H86" s="34">
        <f t="shared" si="2"/>
        <v>5.9957524329082093E-2</v>
      </c>
      <c r="I86" s="107">
        <f t="shared" si="3"/>
        <v>1.6626247243290821</v>
      </c>
      <c r="K86" s="25"/>
      <c r="L86" s="7"/>
      <c r="M86" s="7"/>
      <c r="N86" s="7"/>
      <c r="O86" s="21"/>
      <c r="P86" s="21"/>
    </row>
    <row r="87" spans="1:16" s="1" customFormat="1" x14ac:dyDescent="0.25">
      <c r="A87" s="105">
        <v>62</v>
      </c>
      <c r="B87" s="16">
        <v>43441056</v>
      </c>
      <c r="C87" s="106">
        <v>100.5</v>
      </c>
      <c r="D87" s="8">
        <v>23.067</v>
      </c>
      <c r="E87" s="8">
        <v>23.602</v>
      </c>
      <c r="F87" s="8">
        <f t="shared" si="0"/>
        <v>0.53500000000000014</v>
      </c>
      <c r="G87" s="107">
        <f t="shared" si="1"/>
        <v>0.45999300000000015</v>
      </c>
      <c r="H87" s="34">
        <f t="shared" si="2"/>
        <v>0.11521474560368547</v>
      </c>
      <c r="I87" s="107">
        <f t="shared" si="3"/>
        <v>0.57520774560368559</v>
      </c>
      <c r="K87" s="25"/>
      <c r="L87" s="7"/>
      <c r="M87" s="7"/>
      <c r="N87" s="7"/>
      <c r="O87" s="21"/>
      <c r="P87" s="21"/>
    </row>
    <row r="88" spans="1:16" s="1" customFormat="1" x14ac:dyDescent="0.25">
      <c r="A88" s="105">
        <v>63</v>
      </c>
      <c r="B88" s="16">
        <v>43441064</v>
      </c>
      <c r="C88" s="106">
        <v>85.2</v>
      </c>
      <c r="D88" s="8">
        <v>9.7490000000000006</v>
      </c>
      <c r="E88" s="8">
        <v>9.7490000000000006</v>
      </c>
      <c r="F88" s="8">
        <f t="shared" si="0"/>
        <v>0</v>
      </c>
      <c r="G88" s="107">
        <f t="shared" si="1"/>
        <v>0</v>
      </c>
      <c r="H88" s="34">
        <f t="shared" si="2"/>
        <v>9.7674590302825909E-2</v>
      </c>
      <c r="I88" s="107">
        <f>G88+H88</f>
        <v>9.7674590302825909E-2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106">
        <v>52.7</v>
      </c>
      <c r="D89" s="8">
        <v>15.840999999999999</v>
      </c>
      <c r="E89" s="8">
        <v>16.135000000000002</v>
      </c>
      <c r="F89" s="8">
        <f t="shared" si="0"/>
        <v>0.29400000000000226</v>
      </c>
      <c r="G89" s="107">
        <f t="shared" si="1"/>
        <v>0.25278120000000193</v>
      </c>
      <c r="H89" s="34">
        <f t="shared" si="2"/>
        <v>6.0416090480738559E-2</v>
      </c>
      <c r="I89" s="107">
        <f t="shared" si="3"/>
        <v>0.31319729048074046</v>
      </c>
      <c r="K89" s="25"/>
      <c r="L89" s="7"/>
      <c r="M89" s="7"/>
      <c r="N89" s="7"/>
      <c r="O89" s="21"/>
      <c r="P89" s="21"/>
    </row>
    <row r="90" spans="1:16" s="1" customFormat="1" x14ac:dyDescent="0.25">
      <c r="A90" s="105">
        <v>65</v>
      </c>
      <c r="B90" s="16">
        <v>43441055</v>
      </c>
      <c r="C90" s="106">
        <v>53.1</v>
      </c>
      <c r="D90" s="8">
        <v>12.273</v>
      </c>
      <c r="E90" s="8">
        <v>12.634</v>
      </c>
      <c r="F90" s="8">
        <f t="shared" ref="F90:F153" si="4">E90-D90</f>
        <v>0.36100000000000065</v>
      </c>
      <c r="G90" s="107">
        <f t="shared" si="1"/>
        <v>0.31038780000000055</v>
      </c>
      <c r="H90" s="34">
        <f t="shared" si="2"/>
        <v>6.0874656632395011E-2</v>
      </c>
      <c r="I90" s="107">
        <f t="shared" si="3"/>
        <v>0.37126245663239554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106">
        <v>101.1</v>
      </c>
      <c r="D91" s="8">
        <v>7.5579999999999998</v>
      </c>
      <c r="E91" s="8">
        <v>7.5579999999999998</v>
      </c>
      <c r="F91" s="8">
        <f t="shared" si="4"/>
        <v>0</v>
      </c>
      <c r="G91" s="107">
        <f t="shared" ref="G91:G105" si="5">F91*0.8598</f>
        <v>0</v>
      </c>
      <c r="H91" s="34">
        <f t="shared" ref="H91:H99" si="6">C91/5339.7*$H$10</f>
        <v>0.11590259483117016</v>
      </c>
      <c r="I91" s="107">
        <f t="shared" ref="I91:I154" si="7">G91+H91</f>
        <v>0.11590259483117016</v>
      </c>
      <c r="K91" s="25"/>
      <c r="L91" s="7"/>
      <c r="M91" s="7"/>
      <c r="N91" s="7"/>
      <c r="O91" s="21"/>
      <c r="P91" s="21"/>
    </row>
    <row r="92" spans="1:16" s="1" customFormat="1" x14ac:dyDescent="0.25">
      <c r="A92" s="105">
        <v>67</v>
      </c>
      <c r="B92" s="16">
        <v>43441067</v>
      </c>
      <c r="C92" s="106">
        <v>84.7</v>
      </c>
      <c r="D92" s="8">
        <v>9.7040000000000006</v>
      </c>
      <c r="E92" s="8">
        <v>9.7040000000000006</v>
      </c>
      <c r="F92" s="8">
        <f t="shared" si="4"/>
        <v>0</v>
      </c>
      <c r="G92" s="107">
        <f t="shared" si="5"/>
        <v>0</v>
      </c>
      <c r="H92" s="34">
        <f t="shared" si="6"/>
        <v>9.7101382613255321E-2</v>
      </c>
      <c r="I92" s="107">
        <f t="shared" si="7"/>
        <v>9.7101382613255321E-2</v>
      </c>
      <c r="K92" s="25"/>
      <c r="L92" s="7"/>
      <c r="M92" s="7"/>
      <c r="N92" s="7"/>
      <c r="O92" s="21"/>
      <c r="P92" s="21"/>
    </row>
    <row r="93" spans="1:16" s="1" customFormat="1" x14ac:dyDescent="0.25">
      <c r="A93" s="105">
        <v>68</v>
      </c>
      <c r="B93" s="16">
        <v>43441065</v>
      </c>
      <c r="C93" s="106">
        <v>52.7</v>
      </c>
      <c r="D93" s="8">
        <v>11.818</v>
      </c>
      <c r="E93" s="8">
        <v>13.523</v>
      </c>
      <c r="F93" s="8">
        <f t="shared" si="4"/>
        <v>1.7050000000000001</v>
      </c>
      <c r="G93" s="107">
        <f t="shared" si="5"/>
        <v>1.465959</v>
      </c>
      <c r="H93" s="34">
        <f t="shared" si="6"/>
        <v>6.0416090480738559E-2</v>
      </c>
      <c r="I93" s="107">
        <f t="shared" si="7"/>
        <v>1.5263750904807385</v>
      </c>
      <c r="J93" s="5"/>
      <c r="K93" s="25"/>
      <c r="L93" s="7"/>
      <c r="M93" s="7"/>
      <c r="N93" s="7"/>
      <c r="O93" s="21"/>
      <c r="P93" s="21"/>
    </row>
    <row r="94" spans="1:16" s="1" customFormat="1" x14ac:dyDescent="0.25">
      <c r="A94" s="105">
        <v>69</v>
      </c>
      <c r="B94" s="16">
        <v>43441060</v>
      </c>
      <c r="C94" s="106">
        <v>53.3</v>
      </c>
      <c r="D94" s="8">
        <v>11.256</v>
      </c>
      <c r="E94" s="8">
        <v>11.862</v>
      </c>
      <c r="F94" s="8">
        <f t="shared" si="4"/>
        <v>0.60599999999999987</v>
      </c>
      <c r="G94" s="107">
        <f t="shared" si="5"/>
        <v>0.52103879999999991</v>
      </c>
      <c r="H94" s="34">
        <f t="shared" si="6"/>
        <v>6.110393970822324E-2</v>
      </c>
      <c r="I94" s="107">
        <f t="shared" si="7"/>
        <v>0.58214273970822317</v>
      </c>
      <c r="K94" s="25"/>
      <c r="L94" s="7"/>
      <c r="M94" s="7"/>
      <c r="N94" s="7"/>
      <c r="O94" s="21"/>
      <c r="P94" s="21"/>
    </row>
    <row r="95" spans="1:16" s="1" customFormat="1" x14ac:dyDescent="0.25">
      <c r="A95" s="105">
        <v>70</v>
      </c>
      <c r="B95" s="16">
        <v>43441066</v>
      </c>
      <c r="C95" s="106">
        <v>101.3</v>
      </c>
      <c r="D95" s="8">
        <v>34.49</v>
      </c>
      <c r="E95" s="8">
        <v>36.249000000000002</v>
      </c>
      <c r="F95" s="8">
        <f t="shared" si="4"/>
        <v>1.7590000000000003</v>
      </c>
      <c r="G95" s="107">
        <f t="shared" si="5"/>
        <v>1.5123882000000004</v>
      </c>
      <c r="H95" s="34">
        <f t="shared" si="6"/>
        <v>0.1161318779069984</v>
      </c>
      <c r="I95" s="107">
        <f t="shared" si="7"/>
        <v>1.6285200779069988</v>
      </c>
      <c r="K95" s="25"/>
      <c r="L95" s="7"/>
      <c r="M95" s="24"/>
      <c r="N95" s="7"/>
      <c r="O95" s="5"/>
      <c r="P95" s="21"/>
    </row>
    <row r="96" spans="1:16" s="1" customFormat="1" x14ac:dyDescent="0.25">
      <c r="A96" s="105">
        <v>71</v>
      </c>
      <c r="B96" s="16">
        <v>43441350</v>
      </c>
      <c r="C96" s="106">
        <v>85.7</v>
      </c>
      <c r="D96" s="8">
        <f>36.113+1.545</f>
        <v>37.658000000000001</v>
      </c>
      <c r="E96" s="8">
        <v>40.25</v>
      </c>
      <c r="F96" s="8">
        <f t="shared" si="4"/>
        <v>2.5919999999999987</v>
      </c>
      <c r="G96" s="107">
        <f t="shared" si="5"/>
        <v>2.2286015999999989</v>
      </c>
      <c r="H96" s="34">
        <f t="shared" si="6"/>
        <v>9.8247797992396468E-2</v>
      </c>
      <c r="I96" s="107">
        <f t="shared" si="7"/>
        <v>2.3268493979923952</v>
      </c>
      <c r="K96" s="25"/>
      <c r="L96" s="14"/>
      <c r="M96" s="14"/>
      <c r="N96" s="14"/>
      <c r="O96" s="150"/>
      <c r="P96" s="21"/>
    </row>
    <row r="97" spans="1:16" s="1" customFormat="1" x14ac:dyDescent="0.25">
      <c r="A97" s="105">
        <v>72</v>
      </c>
      <c r="B97" s="16">
        <v>43441353</v>
      </c>
      <c r="C97" s="106">
        <v>52.8</v>
      </c>
      <c r="D97" s="8">
        <v>10.302</v>
      </c>
      <c r="E97" s="8">
        <v>11.103</v>
      </c>
      <c r="F97" s="8">
        <f t="shared" si="4"/>
        <v>0.80100000000000016</v>
      </c>
      <c r="G97" s="107">
        <f t="shared" si="5"/>
        <v>0.6886998000000002</v>
      </c>
      <c r="H97" s="34">
        <f t="shared" si="6"/>
        <v>6.0530732018652667E-2</v>
      </c>
      <c r="I97" s="107">
        <f t="shared" si="7"/>
        <v>0.74923053201865286</v>
      </c>
      <c r="K97" s="25"/>
      <c r="L97" s="7"/>
      <c r="M97" s="7"/>
      <c r="N97" s="7"/>
      <c r="O97" s="21"/>
      <c r="P97" s="21"/>
    </row>
    <row r="98" spans="1:16" s="1" customFormat="1" x14ac:dyDescent="0.25">
      <c r="A98" s="105">
        <v>73</v>
      </c>
      <c r="B98" s="16">
        <v>43441062</v>
      </c>
      <c r="C98" s="106">
        <v>52.8</v>
      </c>
      <c r="D98" s="8">
        <v>6.9779999999999998</v>
      </c>
      <c r="E98" s="8">
        <v>7.1420000000000003</v>
      </c>
      <c r="F98" s="8">
        <f t="shared" si="4"/>
        <v>0.16400000000000059</v>
      </c>
      <c r="G98" s="107">
        <f t="shared" si="5"/>
        <v>0.1410072000000005</v>
      </c>
      <c r="H98" s="34">
        <f t="shared" si="6"/>
        <v>6.0530732018652667E-2</v>
      </c>
      <c r="I98" s="107">
        <f t="shared" si="7"/>
        <v>0.20153793201865317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115">
        <v>100.6</v>
      </c>
      <c r="D99" s="12">
        <v>22</v>
      </c>
      <c r="E99" s="12">
        <v>22.486999999999998</v>
      </c>
      <c r="F99" s="12">
        <f t="shared" si="4"/>
        <v>0.48699999999999832</v>
      </c>
      <c r="G99" s="116">
        <f t="shared" si="5"/>
        <v>0.41872259999999856</v>
      </c>
      <c r="H99" s="46">
        <f t="shared" si="6"/>
        <v>0.11532938714159957</v>
      </c>
      <c r="I99" s="116">
        <f t="shared" si="7"/>
        <v>0.53405198714159807</v>
      </c>
      <c r="K99" s="25"/>
      <c r="L99" s="14"/>
      <c r="M99" s="7"/>
      <c r="N99" s="7"/>
      <c r="O99" s="21"/>
      <c r="P99" s="21"/>
    </row>
    <row r="100" spans="1:16" s="1" customFormat="1" x14ac:dyDescent="0.25">
      <c r="A100" s="117">
        <v>75</v>
      </c>
      <c r="B100" s="19">
        <v>43441332</v>
      </c>
      <c r="C100" s="118">
        <v>85</v>
      </c>
      <c r="D100" s="9">
        <v>34.186999999999998</v>
      </c>
      <c r="E100" s="9">
        <v>35.481999999999999</v>
      </c>
      <c r="F100" s="9">
        <f t="shared" si="4"/>
        <v>1.2950000000000017</v>
      </c>
      <c r="G100" s="119">
        <f t="shared" si="5"/>
        <v>1.1134410000000015</v>
      </c>
      <c r="H100" s="42">
        <f t="shared" ref="H100:H155" si="8">C100/3919*$H$13</f>
        <v>0.35795296863995946</v>
      </c>
      <c r="I100" s="119">
        <f t="shared" si="7"/>
        <v>1.4713939686399609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105">
        <v>76</v>
      </c>
      <c r="B101" s="16">
        <v>43441335</v>
      </c>
      <c r="C101" s="106">
        <v>58.3</v>
      </c>
      <c r="D101" s="8">
        <v>16.834</v>
      </c>
      <c r="E101" s="8">
        <v>18.47</v>
      </c>
      <c r="F101" s="8">
        <f t="shared" si="4"/>
        <v>1.6359999999999992</v>
      </c>
      <c r="G101" s="107">
        <f t="shared" si="5"/>
        <v>1.4066327999999995</v>
      </c>
      <c r="H101" s="42">
        <f t="shared" si="8"/>
        <v>0.24551362437305457</v>
      </c>
      <c r="I101" s="107">
        <f t="shared" si="7"/>
        <v>1.6521464243730541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88">
        <v>58.5</v>
      </c>
      <c r="D102" s="8">
        <v>26.381</v>
      </c>
      <c r="E102" s="8">
        <v>28.308</v>
      </c>
      <c r="F102" s="8">
        <f t="shared" si="4"/>
        <v>1.9269999999999996</v>
      </c>
      <c r="G102" s="34">
        <f t="shared" si="5"/>
        <v>1.6568345999999996</v>
      </c>
      <c r="H102" s="42">
        <f t="shared" si="8"/>
        <v>0.24635586665220741</v>
      </c>
      <c r="I102" s="34">
        <f t="shared" si="7"/>
        <v>1.903190466652207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88">
        <v>76.599999999999994</v>
      </c>
      <c r="D103" s="8">
        <v>25.198</v>
      </c>
      <c r="E103" s="8">
        <v>26.361999999999998</v>
      </c>
      <c r="F103" s="8">
        <f t="shared" si="4"/>
        <v>1.1639999999999979</v>
      </c>
      <c r="G103" s="34">
        <f t="shared" si="5"/>
        <v>1.0008071999999981</v>
      </c>
      <c r="H103" s="42">
        <f t="shared" si="8"/>
        <v>0.32257879291553992</v>
      </c>
      <c r="I103" s="34">
        <f t="shared" si="7"/>
        <v>1.323385992915538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105">
        <v>79</v>
      </c>
      <c r="B104" s="16">
        <v>43441336</v>
      </c>
      <c r="C104" s="106">
        <v>85.7</v>
      </c>
      <c r="D104" s="8">
        <v>10.628</v>
      </c>
      <c r="E104" s="8">
        <v>10.878</v>
      </c>
      <c r="F104" s="8">
        <f t="shared" si="4"/>
        <v>0.25</v>
      </c>
      <c r="G104" s="107">
        <f t="shared" si="5"/>
        <v>0.21495</v>
      </c>
      <c r="H104" s="42">
        <f t="shared" si="8"/>
        <v>0.36090081661699441</v>
      </c>
      <c r="I104" s="107">
        <f t="shared" si="7"/>
        <v>0.57585081661699444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105">
        <v>80</v>
      </c>
      <c r="B105" s="16">
        <v>43441339</v>
      </c>
      <c r="C105" s="106">
        <v>58.3</v>
      </c>
      <c r="D105" s="8">
        <v>21.23</v>
      </c>
      <c r="E105" s="8">
        <v>21.263999999999999</v>
      </c>
      <c r="F105" s="8">
        <f t="shared" si="4"/>
        <v>3.399999999999892E-2</v>
      </c>
      <c r="G105" s="107">
        <f t="shared" si="5"/>
        <v>2.9233199999999071E-2</v>
      </c>
      <c r="H105" s="42">
        <f t="shared" si="8"/>
        <v>0.24551362437305457</v>
      </c>
      <c r="I105" s="107">
        <f t="shared" si="7"/>
        <v>0.27474682437305364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105">
        <v>81</v>
      </c>
      <c r="B106" s="16">
        <v>43441337</v>
      </c>
      <c r="C106" s="106">
        <v>58.4</v>
      </c>
      <c r="D106" s="8">
        <v>15.116</v>
      </c>
      <c r="E106" s="8">
        <v>15.773</v>
      </c>
      <c r="F106" s="8">
        <f t="shared" si="4"/>
        <v>0.65700000000000003</v>
      </c>
      <c r="G106" s="107">
        <f>F106*0.8598</f>
        <v>0.56488860000000007</v>
      </c>
      <c r="H106" s="42">
        <f t="shared" si="8"/>
        <v>0.24593474551263098</v>
      </c>
      <c r="I106" s="107">
        <f t="shared" si="7"/>
        <v>0.81082334551263102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105">
        <v>82</v>
      </c>
      <c r="B107" s="16">
        <v>43441334</v>
      </c>
      <c r="C107" s="106">
        <v>76.400000000000006</v>
      </c>
      <c r="D107" s="8">
        <v>7.4989999999999997</v>
      </c>
      <c r="E107" s="8">
        <v>7.6050000000000004</v>
      </c>
      <c r="F107" s="8">
        <f t="shared" si="4"/>
        <v>0.10600000000000076</v>
      </c>
      <c r="G107" s="107">
        <f t="shared" ref="G107:G135" si="9">F107*0.8598</f>
        <v>9.1138800000000658E-2</v>
      </c>
      <c r="H107" s="42">
        <f t="shared" si="8"/>
        <v>0.32173655063638712</v>
      </c>
      <c r="I107" s="107">
        <f t="shared" si="7"/>
        <v>0.41287535063638781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105">
        <v>83</v>
      </c>
      <c r="B108" s="16">
        <v>43441340</v>
      </c>
      <c r="C108" s="106">
        <v>85.5</v>
      </c>
      <c r="D108" s="8">
        <v>24.62</v>
      </c>
      <c r="E108" s="8">
        <v>26.593</v>
      </c>
      <c r="F108" s="8">
        <f t="shared" si="4"/>
        <v>1.972999999999999</v>
      </c>
      <c r="G108" s="107">
        <f t="shared" si="9"/>
        <v>1.6963853999999992</v>
      </c>
      <c r="H108" s="42">
        <f t="shared" si="8"/>
        <v>0.36005857433784161</v>
      </c>
      <c r="I108" s="107">
        <f t="shared" si="7"/>
        <v>2.0564439743378409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105">
        <v>84</v>
      </c>
      <c r="B109" s="16">
        <v>43441326</v>
      </c>
      <c r="C109" s="106">
        <v>58.6</v>
      </c>
      <c r="D109" s="8">
        <v>6.2130000000000001</v>
      </c>
      <c r="E109" s="8">
        <v>6.2130000000000001</v>
      </c>
      <c r="F109" s="8">
        <f t="shared" si="4"/>
        <v>0</v>
      </c>
      <c r="G109" s="107">
        <f t="shared" si="9"/>
        <v>0</v>
      </c>
      <c r="H109" s="42">
        <f t="shared" si="8"/>
        <v>0.24677698779178384</v>
      </c>
      <c r="I109" s="107">
        <f t="shared" si="7"/>
        <v>0.24677698779178384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106">
        <v>59.6</v>
      </c>
      <c r="D110" s="8">
        <v>8.5589999999999993</v>
      </c>
      <c r="E110" s="8">
        <v>9.048</v>
      </c>
      <c r="F110" s="8">
        <f t="shared" si="4"/>
        <v>0.48900000000000077</v>
      </c>
      <c r="G110" s="107">
        <f t="shared" si="9"/>
        <v>0.42044220000000065</v>
      </c>
      <c r="H110" s="42">
        <f t="shared" si="8"/>
        <v>0.25098819918754806</v>
      </c>
      <c r="I110" s="107">
        <f t="shared" si="7"/>
        <v>0.67143039918754877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105">
        <v>86</v>
      </c>
      <c r="B111" s="16">
        <v>43441329</v>
      </c>
      <c r="C111" s="106">
        <v>76.5</v>
      </c>
      <c r="D111" s="8">
        <v>7.4379999999999997</v>
      </c>
      <c r="E111" s="8">
        <v>7.4379999999999997</v>
      </c>
      <c r="F111" s="8">
        <f t="shared" si="4"/>
        <v>0</v>
      </c>
      <c r="G111" s="107">
        <f t="shared" si="9"/>
        <v>0</v>
      </c>
      <c r="H111" s="42">
        <f>C111/3919*$H$13</f>
        <v>0.32215767177596355</v>
      </c>
      <c r="I111" s="107">
        <f t="shared" si="7"/>
        <v>0.32215767177596355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105">
        <v>87</v>
      </c>
      <c r="B112" s="16">
        <v>43441330</v>
      </c>
      <c r="C112" s="106">
        <v>85.1</v>
      </c>
      <c r="D112" s="8">
        <v>24.283000000000001</v>
      </c>
      <c r="E112" s="8">
        <v>25.722000000000001</v>
      </c>
      <c r="F112" s="8">
        <f t="shared" si="4"/>
        <v>1.4390000000000001</v>
      </c>
      <c r="G112" s="107">
        <f t="shared" si="9"/>
        <v>1.2372522000000001</v>
      </c>
      <c r="H112" s="42">
        <f t="shared" si="8"/>
        <v>0.35837408977953589</v>
      </c>
      <c r="I112" s="107">
        <f t="shared" si="7"/>
        <v>1.5956262897795361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105">
        <v>88</v>
      </c>
      <c r="B113" s="16">
        <v>43441327</v>
      </c>
      <c r="C113" s="106">
        <v>58.4</v>
      </c>
      <c r="D113" s="8">
        <v>15.62</v>
      </c>
      <c r="E113" s="8">
        <v>15.976000000000001</v>
      </c>
      <c r="F113" s="8">
        <f t="shared" si="4"/>
        <v>0.35600000000000165</v>
      </c>
      <c r="G113" s="107">
        <f t="shared" si="9"/>
        <v>0.30608880000000144</v>
      </c>
      <c r="H113" s="42">
        <f t="shared" si="8"/>
        <v>0.24593474551263098</v>
      </c>
      <c r="I113" s="107">
        <f t="shared" si="7"/>
        <v>0.55202354551263244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105">
        <v>89</v>
      </c>
      <c r="B114" s="16">
        <v>43441324</v>
      </c>
      <c r="C114" s="106">
        <v>58.7</v>
      </c>
      <c r="D114" s="8">
        <v>12.09</v>
      </c>
      <c r="E114" s="8">
        <v>12.394</v>
      </c>
      <c r="F114" s="8">
        <f t="shared" si="4"/>
        <v>0.30400000000000027</v>
      </c>
      <c r="G114" s="107">
        <f t="shared" si="9"/>
        <v>0.26137920000000026</v>
      </c>
      <c r="H114" s="42">
        <f t="shared" si="8"/>
        <v>0.24719810893136027</v>
      </c>
      <c r="I114" s="107">
        <f t="shared" si="7"/>
        <v>0.50857730893136055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105">
        <v>90</v>
      </c>
      <c r="B115" s="16">
        <v>43441325</v>
      </c>
      <c r="C115" s="106">
        <v>77.7</v>
      </c>
      <c r="D115" s="8">
        <v>19.222999999999999</v>
      </c>
      <c r="E115" s="8">
        <v>20.695</v>
      </c>
      <c r="F115" s="8">
        <f t="shared" si="4"/>
        <v>1.4720000000000013</v>
      </c>
      <c r="G115" s="107">
        <f t="shared" si="9"/>
        <v>1.2656256000000012</v>
      </c>
      <c r="H115" s="42">
        <f t="shared" si="8"/>
        <v>0.32721112545088066</v>
      </c>
      <c r="I115" s="107">
        <f t="shared" si="7"/>
        <v>1.592836725450882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106">
        <v>85.3</v>
      </c>
      <c r="D116" s="8">
        <v>14.101000000000001</v>
      </c>
      <c r="E116" s="8">
        <v>14.193</v>
      </c>
      <c r="F116" s="8">
        <f t="shared" si="4"/>
        <v>9.1999999999998749E-2</v>
      </c>
      <c r="G116" s="107">
        <f t="shared" si="9"/>
        <v>7.9101599999998926E-2</v>
      </c>
      <c r="H116" s="42">
        <f t="shared" si="8"/>
        <v>0.35921633205868875</v>
      </c>
      <c r="I116" s="107">
        <f t="shared" si="7"/>
        <v>0.43831793205868769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105">
        <v>92</v>
      </c>
      <c r="B117" s="16">
        <v>43441331</v>
      </c>
      <c r="C117" s="106">
        <v>58.5</v>
      </c>
      <c r="D117" s="8">
        <v>20.79</v>
      </c>
      <c r="E117" s="8">
        <v>21.971</v>
      </c>
      <c r="F117" s="8">
        <f t="shared" si="4"/>
        <v>1.1810000000000009</v>
      </c>
      <c r="G117" s="107">
        <f t="shared" si="9"/>
        <v>1.0154238000000009</v>
      </c>
      <c r="H117" s="42">
        <f t="shared" si="8"/>
        <v>0.24635586665220741</v>
      </c>
      <c r="I117" s="107">
        <f t="shared" si="7"/>
        <v>1.2617796666522083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106">
        <v>59.3</v>
      </c>
      <c r="D118" s="8">
        <v>10.718999999999999</v>
      </c>
      <c r="E118" s="8">
        <v>11.811999999999999</v>
      </c>
      <c r="F118" s="8">
        <f t="shared" si="4"/>
        <v>1.093</v>
      </c>
      <c r="G118" s="107">
        <f t="shared" si="9"/>
        <v>0.93976139999999997</v>
      </c>
      <c r="H118" s="42">
        <f t="shared" si="8"/>
        <v>0.24972483576881876</v>
      </c>
      <c r="I118" s="107">
        <f t="shared" si="7"/>
        <v>1.1894862357688187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105">
        <v>94</v>
      </c>
      <c r="B119" s="16">
        <v>34242158</v>
      </c>
      <c r="C119" s="108">
        <v>76.8</v>
      </c>
      <c r="D119" s="8">
        <v>16.591999999999999</v>
      </c>
      <c r="E119" s="8">
        <v>17.277999999999999</v>
      </c>
      <c r="F119" s="84">
        <f t="shared" si="4"/>
        <v>0.68599999999999994</v>
      </c>
      <c r="G119" s="107">
        <f t="shared" si="9"/>
        <v>0.58982279999999998</v>
      </c>
      <c r="H119" s="42">
        <f t="shared" si="8"/>
        <v>0.32342103519469279</v>
      </c>
      <c r="I119" s="107">
        <f t="shared" si="7"/>
        <v>0.91324383519469277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105">
        <v>95</v>
      </c>
      <c r="B120" s="16">
        <v>34242124</v>
      </c>
      <c r="C120" s="108">
        <v>85.2</v>
      </c>
      <c r="D120" s="8">
        <v>18.766999999999999</v>
      </c>
      <c r="E120" s="8">
        <v>20.268000000000001</v>
      </c>
      <c r="F120" s="84">
        <f t="shared" si="4"/>
        <v>1.5010000000000012</v>
      </c>
      <c r="G120" s="107">
        <f t="shared" si="9"/>
        <v>1.2905598000000011</v>
      </c>
      <c r="H120" s="42">
        <f t="shared" si="8"/>
        <v>0.35879521091911232</v>
      </c>
      <c r="I120" s="107">
        <f t="shared" si="7"/>
        <v>1.6493550109191135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108">
        <v>58.1</v>
      </c>
      <c r="D121" s="8">
        <v>8.4290000000000003</v>
      </c>
      <c r="E121" s="8">
        <v>8.4290000000000003</v>
      </c>
      <c r="F121" s="84">
        <f t="shared" si="4"/>
        <v>0</v>
      </c>
      <c r="G121" s="34">
        <f t="shared" si="9"/>
        <v>0</v>
      </c>
      <c r="H121" s="42">
        <f t="shared" si="8"/>
        <v>0.24467138209390171</v>
      </c>
      <c r="I121" s="34">
        <f t="shared" si="7"/>
        <v>0.24467138209390171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108">
        <v>57.5</v>
      </c>
      <c r="D122" s="8">
        <v>18.997</v>
      </c>
      <c r="E122" s="8">
        <v>20.446999999999999</v>
      </c>
      <c r="F122" s="84">
        <f t="shared" si="4"/>
        <v>1.4499999999999993</v>
      </c>
      <c r="G122" s="107">
        <f t="shared" si="9"/>
        <v>1.2467099999999993</v>
      </c>
      <c r="H122" s="42">
        <f t="shared" si="8"/>
        <v>0.24214465525644319</v>
      </c>
      <c r="I122" s="107">
        <f t="shared" si="7"/>
        <v>1.4888546552564426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105">
        <v>98</v>
      </c>
      <c r="B123" s="16">
        <v>34242159</v>
      </c>
      <c r="C123" s="108">
        <v>77</v>
      </c>
      <c r="D123" s="8">
        <v>17.672999999999998</v>
      </c>
      <c r="E123" s="8">
        <v>18.739999999999998</v>
      </c>
      <c r="F123" s="84">
        <f t="shared" si="4"/>
        <v>1.0670000000000002</v>
      </c>
      <c r="G123" s="107">
        <f t="shared" si="9"/>
        <v>0.91740660000000018</v>
      </c>
      <c r="H123" s="42">
        <f t="shared" si="8"/>
        <v>0.32426327747384565</v>
      </c>
      <c r="I123" s="107">
        <f t="shared" si="7"/>
        <v>1.2416698774738459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108">
        <v>85.4</v>
      </c>
      <c r="D124" s="8">
        <v>13.282999999999999</v>
      </c>
      <c r="E124" s="8">
        <v>13.282999999999999</v>
      </c>
      <c r="F124" s="84">
        <f t="shared" si="4"/>
        <v>0</v>
      </c>
      <c r="G124" s="107">
        <f t="shared" si="9"/>
        <v>0</v>
      </c>
      <c r="H124" s="42">
        <f t="shared" si="8"/>
        <v>0.35963745319826518</v>
      </c>
      <c r="I124" s="107">
        <f t="shared" si="7"/>
        <v>0.35963745319826518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92">
        <v>58.2</v>
      </c>
      <c r="D125" s="8">
        <v>8.9879999999999995</v>
      </c>
      <c r="E125" s="8">
        <v>9.6950000000000003</v>
      </c>
      <c r="F125" s="84">
        <f t="shared" si="4"/>
        <v>0.70700000000000074</v>
      </c>
      <c r="G125" s="34">
        <f t="shared" si="9"/>
        <v>0.6078786000000006</v>
      </c>
      <c r="H125" s="42">
        <f t="shared" si="8"/>
        <v>0.24509250323347814</v>
      </c>
      <c r="I125" s="34">
        <f t="shared" si="7"/>
        <v>0.8529711032334788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108">
        <v>59</v>
      </c>
      <c r="D126" s="8">
        <v>13.7</v>
      </c>
      <c r="E126" s="8">
        <v>14.33</v>
      </c>
      <c r="F126" s="84">
        <f t="shared" si="4"/>
        <v>0.63000000000000078</v>
      </c>
      <c r="G126" s="107">
        <f t="shared" si="9"/>
        <v>0.54167400000000065</v>
      </c>
      <c r="H126" s="42">
        <f t="shared" si="8"/>
        <v>0.2484614723500895</v>
      </c>
      <c r="I126" s="107">
        <f t="shared" si="7"/>
        <v>0.79013547235009018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105">
        <v>102</v>
      </c>
      <c r="B127" s="16">
        <v>34242123</v>
      </c>
      <c r="C127" s="108">
        <v>77.599999999999994</v>
      </c>
      <c r="D127" s="8">
        <v>12.162000000000001</v>
      </c>
      <c r="E127" s="8">
        <v>12.343999999999999</v>
      </c>
      <c r="F127" s="84">
        <f t="shared" si="4"/>
        <v>0.18199999999999861</v>
      </c>
      <c r="G127" s="107">
        <f t="shared" si="9"/>
        <v>0.15648359999999881</v>
      </c>
      <c r="H127" s="42">
        <f t="shared" si="8"/>
        <v>0.32679000431130417</v>
      </c>
      <c r="I127" s="107">
        <f t="shared" si="7"/>
        <v>0.48327360431130295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112" customFormat="1" x14ac:dyDescent="0.25">
      <c r="A128" s="4">
        <v>103</v>
      </c>
      <c r="B128" s="16">
        <v>34242126</v>
      </c>
      <c r="C128" s="92">
        <v>85.4</v>
      </c>
      <c r="D128" s="8">
        <f>29.3267+0.911</f>
        <v>30.2377</v>
      </c>
      <c r="E128" s="8">
        <v>30.34</v>
      </c>
      <c r="F128" s="84">
        <f t="shared" si="4"/>
        <v>0.10229999999999961</v>
      </c>
      <c r="G128" s="34">
        <f t="shared" si="9"/>
        <v>8.7957539999999668E-2</v>
      </c>
      <c r="H128" s="42">
        <f t="shared" si="8"/>
        <v>0.35963745319826518</v>
      </c>
      <c r="I128" s="34">
        <f t="shared" si="7"/>
        <v>0.44759499319826485</v>
      </c>
      <c r="J128" s="5"/>
      <c r="K128" s="81"/>
      <c r="L128" s="120"/>
      <c r="M128" s="24"/>
      <c r="N128" s="150"/>
    </row>
    <row r="129" spans="1:25" s="112" customFormat="1" x14ac:dyDescent="0.25">
      <c r="A129" s="4">
        <v>104</v>
      </c>
      <c r="B129" s="18">
        <v>34242116</v>
      </c>
      <c r="C129" s="102">
        <v>58.8</v>
      </c>
      <c r="D129" s="8">
        <f>31.933+2.5</f>
        <v>34.433</v>
      </c>
      <c r="E129" s="8">
        <v>34.451000000000001</v>
      </c>
      <c r="F129" s="84">
        <f t="shared" si="4"/>
        <v>1.8000000000000682E-2</v>
      </c>
      <c r="G129" s="34">
        <f t="shared" si="9"/>
        <v>1.5476400000000586E-2</v>
      </c>
      <c r="H129" s="42">
        <f t="shared" si="8"/>
        <v>0.24761923007093667</v>
      </c>
      <c r="I129" s="34">
        <f t="shared" si="7"/>
        <v>0.26309563007093728</v>
      </c>
      <c r="J129" s="5"/>
      <c r="K129" s="81"/>
      <c r="L129" s="120"/>
      <c r="M129" s="24"/>
      <c r="N129" s="150"/>
    </row>
    <row r="130" spans="1:25" s="1" customFormat="1" x14ac:dyDescent="0.25">
      <c r="A130" s="4">
        <v>105</v>
      </c>
      <c r="B130" s="16">
        <v>34242113</v>
      </c>
      <c r="C130" s="92">
        <v>59.2</v>
      </c>
      <c r="D130" s="8">
        <f>16.089+0.643</f>
        <v>16.731999999999999</v>
      </c>
      <c r="E130" s="8">
        <f>16.089+0.643+0.455</f>
        <v>17.186999999999998</v>
      </c>
      <c r="F130" s="84">
        <f t="shared" si="4"/>
        <v>0.45499999999999829</v>
      </c>
      <c r="G130" s="34">
        <f t="shared" si="9"/>
        <v>0.39120899999999853</v>
      </c>
      <c r="H130" s="42">
        <f t="shared" si="8"/>
        <v>0.24930371462924239</v>
      </c>
      <c r="I130" s="34">
        <f t="shared" si="7"/>
        <v>0.64051271462924086</v>
      </c>
      <c r="J130" s="5"/>
      <c r="K130" s="25"/>
      <c r="L130" s="7"/>
      <c r="M130" s="24"/>
      <c r="N130" s="150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92">
        <v>76.8</v>
      </c>
      <c r="D131" s="8">
        <f>21.664+1.475</f>
        <v>23.139000000000003</v>
      </c>
      <c r="E131" s="8">
        <v>23.992999999999999</v>
      </c>
      <c r="F131" s="84">
        <f t="shared" si="4"/>
        <v>0.85399999999999565</v>
      </c>
      <c r="G131" s="34">
        <f t="shared" si="9"/>
        <v>0.73426919999999629</v>
      </c>
      <c r="H131" s="42">
        <f t="shared" si="8"/>
        <v>0.32342103519469279</v>
      </c>
      <c r="I131" s="34">
        <f t="shared" si="7"/>
        <v>1.0576902351946891</v>
      </c>
      <c r="J131" s="133"/>
      <c r="K131" s="81"/>
      <c r="L131" s="7"/>
      <c r="M131" s="24"/>
      <c r="N131" s="150"/>
      <c r="O131" s="5"/>
      <c r="P131" s="5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92">
        <v>85.1</v>
      </c>
      <c r="D132" s="8">
        <v>17.097999999999999</v>
      </c>
      <c r="E132" s="8">
        <v>17.911999999999999</v>
      </c>
      <c r="F132" s="84">
        <f t="shared" si="4"/>
        <v>0.81400000000000006</v>
      </c>
      <c r="G132" s="107">
        <f t="shared" si="9"/>
        <v>0.69987720000000009</v>
      </c>
      <c r="H132" s="42">
        <f t="shared" si="8"/>
        <v>0.35837408977953589</v>
      </c>
      <c r="I132" s="107">
        <f t="shared" si="7"/>
        <v>1.058251289779536</v>
      </c>
      <c r="K132" s="25"/>
      <c r="L132" s="7"/>
      <c r="M132" s="7"/>
      <c r="N132" s="7"/>
      <c r="X132" s="21"/>
      <c r="Y132" s="21"/>
    </row>
    <row r="133" spans="1:25" s="1" customFormat="1" x14ac:dyDescent="0.25">
      <c r="A133" s="105">
        <v>108</v>
      </c>
      <c r="B133" s="16">
        <v>34242115</v>
      </c>
      <c r="C133" s="92">
        <v>58.5</v>
      </c>
      <c r="D133" s="8">
        <v>11.779</v>
      </c>
      <c r="E133" s="8">
        <v>11.964</v>
      </c>
      <c r="F133" s="84">
        <f t="shared" si="4"/>
        <v>0.1850000000000005</v>
      </c>
      <c r="G133" s="107">
        <f t="shared" si="9"/>
        <v>0.15906300000000043</v>
      </c>
      <c r="H133" s="42">
        <f t="shared" si="8"/>
        <v>0.24635586665220741</v>
      </c>
      <c r="I133" s="107">
        <f t="shared" si="7"/>
        <v>0.40541886665220783</v>
      </c>
      <c r="J133" s="80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108">
        <v>59.1</v>
      </c>
      <c r="D134" s="8">
        <v>20.045999999999999</v>
      </c>
      <c r="E134" s="8">
        <v>20.88</v>
      </c>
      <c r="F134" s="84">
        <f t="shared" si="4"/>
        <v>0.83399999999999963</v>
      </c>
      <c r="G134" s="107">
        <f t="shared" si="9"/>
        <v>0.71707319999999974</v>
      </c>
      <c r="H134" s="42">
        <f t="shared" si="8"/>
        <v>0.24888259348966596</v>
      </c>
      <c r="I134" s="107">
        <f t="shared" si="7"/>
        <v>0.96595579348966565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92">
        <v>77.099999999999994</v>
      </c>
      <c r="D135" s="8">
        <v>9.8130000000000006</v>
      </c>
      <c r="E135" s="8">
        <v>10.492000000000001</v>
      </c>
      <c r="F135" s="84">
        <f t="shared" si="4"/>
        <v>0.67900000000000027</v>
      </c>
      <c r="G135" s="107">
        <f t="shared" si="9"/>
        <v>0.58380420000000022</v>
      </c>
      <c r="H135" s="42">
        <f t="shared" si="8"/>
        <v>0.32468439861342208</v>
      </c>
      <c r="I135" s="107">
        <f t="shared" si="7"/>
        <v>0.90848859861342235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105">
        <v>111</v>
      </c>
      <c r="B136" s="16">
        <v>34242114</v>
      </c>
      <c r="C136" s="106">
        <v>85.1</v>
      </c>
      <c r="D136" s="8">
        <v>23.126000000000001</v>
      </c>
      <c r="E136" s="8">
        <v>24.216000000000001</v>
      </c>
      <c r="F136" s="8">
        <f t="shared" si="4"/>
        <v>1.0899999999999999</v>
      </c>
      <c r="G136" s="107">
        <f>F136*0.8598</f>
        <v>0.93718199999999985</v>
      </c>
      <c r="H136" s="42">
        <f t="shared" si="8"/>
        <v>0.35837408977953589</v>
      </c>
      <c r="I136" s="107">
        <f t="shared" si="7"/>
        <v>1.2955560897795357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105">
        <v>112</v>
      </c>
      <c r="B137" s="16">
        <v>34242117</v>
      </c>
      <c r="C137" s="106">
        <v>57.5</v>
      </c>
      <c r="D137" s="8">
        <v>6.2569999999999997</v>
      </c>
      <c r="E137" s="8">
        <v>6.7729999999999997</v>
      </c>
      <c r="F137" s="8">
        <f t="shared" si="4"/>
        <v>0.51600000000000001</v>
      </c>
      <c r="G137" s="107">
        <f t="shared" ref="G137:G165" si="10">F137*0.8598</f>
        <v>0.44365680000000002</v>
      </c>
      <c r="H137" s="42">
        <f t="shared" si="8"/>
        <v>0.24214465525644319</v>
      </c>
      <c r="I137" s="107">
        <f t="shared" si="7"/>
        <v>0.6858014552564432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105">
        <v>113</v>
      </c>
      <c r="B138" s="16">
        <v>34242125</v>
      </c>
      <c r="C138" s="106">
        <v>58.9</v>
      </c>
      <c r="D138" s="8">
        <v>12.579000000000001</v>
      </c>
      <c r="E138" s="8">
        <v>12.579000000000001</v>
      </c>
      <c r="F138" s="8">
        <f t="shared" si="4"/>
        <v>0</v>
      </c>
      <c r="G138" s="107">
        <f t="shared" si="10"/>
        <v>0</v>
      </c>
      <c r="H138" s="42">
        <f t="shared" si="8"/>
        <v>0.2480403512105131</v>
      </c>
      <c r="I138" s="107">
        <f t="shared" si="7"/>
        <v>0.2480403512105131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106">
        <v>77.099999999999994</v>
      </c>
      <c r="D139" s="8">
        <v>6.423</v>
      </c>
      <c r="E139" s="8">
        <v>6.423</v>
      </c>
      <c r="F139" s="8">
        <f t="shared" si="4"/>
        <v>0</v>
      </c>
      <c r="G139" s="107">
        <f t="shared" si="10"/>
        <v>0</v>
      </c>
      <c r="H139" s="42">
        <f t="shared" si="8"/>
        <v>0.32468439861342208</v>
      </c>
      <c r="I139" s="107">
        <f t="shared" si="7"/>
        <v>0.32468439861342208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106">
        <v>85.3</v>
      </c>
      <c r="D140" s="8">
        <v>14.726000000000001</v>
      </c>
      <c r="E140" s="8">
        <v>14.747</v>
      </c>
      <c r="F140" s="8">
        <f t="shared" si="4"/>
        <v>2.0999999999999019E-2</v>
      </c>
      <c r="G140" s="107">
        <f t="shared" si="10"/>
        <v>1.8055799999999157E-2</v>
      </c>
      <c r="H140" s="42">
        <f t="shared" si="8"/>
        <v>0.35921633205868875</v>
      </c>
      <c r="I140" s="107">
        <f t="shared" si="7"/>
        <v>0.37727213205868793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105">
        <v>116</v>
      </c>
      <c r="B141" s="16">
        <v>34242157</v>
      </c>
      <c r="C141" s="106">
        <v>59.6</v>
      </c>
      <c r="D141" s="8">
        <v>13.047000000000001</v>
      </c>
      <c r="E141" s="8">
        <v>13.879</v>
      </c>
      <c r="F141" s="8">
        <f t="shared" si="4"/>
        <v>0.83199999999999896</v>
      </c>
      <c r="G141" s="107">
        <f t="shared" si="10"/>
        <v>0.71535359999999915</v>
      </c>
      <c r="H141" s="42">
        <f t="shared" si="8"/>
        <v>0.25098819918754806</v>
      </c>
      <c r="I141" s="107">
        <f t="shared" si="7"/>
        <v>0.96634179918754715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105">
        <v>117</v>
      </c>
      <c r="B142" s="16">
        <v>41341239</v>
      </c>
      <c r="C142" s="106">
        <v>59</v>
      </c>
      <c r="D142" s="8">
        <v>7.1319999999999997</v>
      </c>
      <c r="E142" s="8">
        <v>7.1749999999999998</v>
      </c>
      <c r="F142" s="8">
        <f t="shared" si="4"/>
        <v>4.3000000000000149E-2</v>
      </c>
      <c r="G142" s="107">
        <f t="shared" si="10"/>
        <v>3.6971400000000126E-2</v>
      </c>
      <c r="H142" s="42">
        <f t="shared" si="8"/>
        <v>0.2484614723500895</v>
      </c>
      <c r="I142" s="107">
        <f t="shared" si="7"/>
        <v>0.28543287235008963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105">
        <v>118</v>
      </c>
      <c r="B143" s="16">
        <v>34242156</v>
      </c>
      <c r="C143" s="106">
        <v>78</v>
      </c>
      <c r="D143" s="8">
        <v>8.0380000000000003</v>
      </c>
      <c r="E143" s="8">
        <v>8.0510000000000002</v>
      </c>
      <c r="F143" s="8">
        <f t="shared" si="4"/>
        <v>1.2999999999999901E-2</v>
      </c>
      <c r="G143" s="107">
        <f t="shared" si="10"/>
        <v>1.1177399999999914E-2</v>
      </c>
      <c r="H143" s="42">
        <f t="shared" si="8"/>
        <v>0.32847448886960984</v>
      </c>
      <c r="I143" s="107">
        <f t="shared" si="7"/>
        <v>0.33965188886960973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105">
        <v>119</v>
      </c>
      <c r="B144" s="16">
        <v>34242162</v>
      </c>
      <c r="C144" s="106">
        <v>85.5</v>
      </c>
      <c r="D144" s="8">
        <v>20.576000000000001</v>
      </c>
      <c r="E144" s="8">
        <v>21.460999999999999</v>
      </c>
      <c r="F144" s="8">
        <f t="shared" si="4"/>
        <v>0.88499999999999801</v>
      </c>
      <c r="G144" s="107">
        <f t="shared" si="10"/>
        <v>0.76092299999999835</v>
      </c>
      <c r="H144" s="42">
        <f t="shared" si="8"/>
        <v>0.36005857433784161</v>
      </c>
      <c r="I144" s="107">
        <f t="shared" si="7"/>
        <v>1.12098157433784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106">
        <v>58.9</v>
      </c>
      <c r="D145" s="8">
        <v>14.46</v>
      </c>
      <c r="E145" s="8">
        <v>14.875999999999999</v>
      </c>
      <c r="F145" s="8">
        <f t="shared" si="4"/>
        <v>0.41599999999999859</v>
      </c>
      <c r="G145" s="107">
        <f t="shared" si="10"/>
        <v>0.3576767999999988</v>
      </c>
      <c r="H145" s="42">
        <f t="shared" si="8"/>
        <v>0.2480403512105131</v>
      </c>
      <c r="I145" s="107">
        <f t="shared" si="7"/>
        <v>0.60571715121051195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105">
        <v>121</v>
      </c>
      <c r="B146" s="16">
        <v>34242161</v>
      </c>
      <c r="C146" s="106">
        <v>59.2</v>
      </c>
      <c r="D146" s="8">
        <v>17.37</v>
      </c>
      <c r="E146" s="8">
        <v>17.489999999999998</v>
      </c>
      <c r="F146" s="8">
        <f t="shared" si="4"/>
        <v>0.11999999999999744</v>
      </c>
      <c r="G146" s="107">
        <f t="shared" si="10"/>
        <v>0.1031759999999978</v>
      </c>
      <c r="H146" s="42">
        <f t="shared" si="8"/>
        <v>0.24930371462924239</v>
      </c>
      <c r="I146" s="107">
        <f t="shared" si="7"/>
        <v>0.35247971462924022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105">
        <v>122</v>
      </c>
      <c r="B147" s="16">
        <v>34242151</v>
      </c>
      <c r="C147" s="106">
        <v>78.099999999999994</v>
      </c>
      <c r="D147" s="8">
        <v>6.0789999999999997</v>
      </c>
      <c r="E147" s="8">
        <v>6.8769999999999998</v>
      </c>
      <c r="F147" s="8">
        <f t="shared" si="4"/>
        <v>0.79800000000000004</v>
      </c>
      <c r="G147" s="107">
        <f t="shared" si="10"/>
        <v>0.68612040000000007</v>
      </c>
      <c r="H147" s="42">
        <f t="shared" si="8"/>
        <v>0.32889561000918627</v>
      </c>
      <c r="I147" s="107">
        <f t="shared" si="7"/>
        <v>1.0150160100091863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106">
        <v>85.2</v>
      </c>
      <c r="D148" s="8">
        <v>9.31</v>
      </c>
      <c r="E148" s="8">
        <f>9.31+0.247</f>
        <v>9.5570000000000004</v>
      </c>
      <c r="F148" s="8">
        <f>E148-D148</f>
        <v>0.24699999999999989</v>
      </c>
      <c r="G148" s="107">
        <f t="shared" si="10"/>
        <v>0.21237059999999991</v>
      </c>
      <c r="H148" s="42">
        <f>C148/3919*$H$13</f>
        <v>0.35879521091911232</v>
      </c>
      <c r="I148" s="107">
        <f t="shared" si="7"/>
        <v>0.57116581091911223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105">
        <v>124</v>
      </c>
      <c r="B149" s="16">
        <v>34242163</v>
      </c>
      <c r="C149" s="106">
        <v>59.3</v>
      </c>
      <c r="D149" s="8">
        <v>19.553999999999998</v>
      </c>
      <c r="E149" s="8">
        <v>20.254000000000001</v>
      </c>
      <c r="F149" s="8">
        <f>E149-D149</f>
        <v>0.70000000000000284</v>
      </c>
      <c r="G149" s="107">
        <f t="shared" si="10"/>
        <v>0.6018600000000025</v>
      </c>
      <c r="H149" s="42">
        <f t="shared" si="8"/>
        <v>0.24972483576881876</v>
      </c>
      <c r="I149" s="107">
        <f t="shared" si="7"/>
        <v>0.85158483576882127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105">
        <v>125</v>
      </c>
      <c r="B150" s="16">
        <v>34242153</v>
      </c>
      <c r="C150" s="106">
        <v>59.2</v>
      </c>
      <c r="D150" s="8">
        <v>17.146999999999998</v>
      </c>
      <c r="E150" s="8">
        <v>18.350000000000001</v>
      </c>
      <c r="F150" s="8">
        <f>E150-D150</f>
        <v>1.203000000000003</v>
      </c>
      <c r="G150" s="107">
        <f t="shared" si="10"/>
        <v>1.0343394000000026</v>
      </c>
      <c r="H150" s="42">
        <f t="shared" si="8"/>
        <v>0.24930371462924239</v>
      </c>
      <c r="I150" s="107">
        <f t="shared" si="7"/>
        <v>1.2836431146292449</v>
      </c>
      <c r="K150" s="25"/>
      <c r="L150" s="7"/>
      <c r="M150" s="24"/>
      <c r="N150" s="24"/>
      <c r="O150" s="5"/>
      <c r="P150" s="5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105">
        <v>126</v>
      </c>
      <c r="B151" s="16">
        <v>20140213</v>
      </c>
      <c r="C151" s="106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107">
        <f t="shared" si="10"/>
        <v>0</v>
      </c>
      <c r="H151" s="42">
        <f t="shared" si="8"/>
        <v>0.32679000431130417</v>
      </c>
      <c r="I151" s="107">
        <f t="shared" si="7"/>
        <v>0.32679000431130417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106">
        <v>85.2</v>
      </c>
      <c r="D152" s="8">
        <v>37.965000000000003</v>
      </c>
      <c r="E152" s="8">
        <v>40.744999999999997</v>
      </c>
      <c r="F152" s="8">
        <f t="shared" si="4"/>
        <v>2.779999999999994</v>
      </c>
      <c r="G152" s="107">
        <f t="shared" si="10"/>
        <v>2.3902439999999947</v>
      </c>
      <c r="H152" s="42">
        <f t="shared" si="8"/>
        <v>0.35879521091911232</v>
      </c>
      <c r="I152" s="107">
        <f t="shared" si="7"/>
        <v>2.7490392109191069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106">
        <v>58.9</v>
      </c>
      <c r="D153" s="8">
        <v>12.55</v>
      </c>
      <c r="E153" s="8">
        <v>13.331</v>
      </c>
      <c r="F153" s="8">
        <f t="shared" si="4"/>
        <v>0.78099999999999881</v>
      </c>
      <c r="G153" s="107">
        <f t="shared" si="10"/>
        <v>0.67150379999999898</v>
      </c>
      <c r="H153" s="42">
        <f t="shared" si="8"/>
        <v>0.2480403512105131</v>
      </c>
      <c r="I153" s="107">
        <f t="shared" si="7"/>
        <v>0.91954415121051203</v>
      </c>
      <c r="K153" s="25"/>
      <c r="L153" s="7"/>
      <c r="M153" s="7"/>
      <c r="N153" s="7"/>
      <c r="X153" s="21"/>
      <c r="Y153" s="21"/>
    </row>
    <row r="154" spans="1:25" s="1" customFormat="1" x14ac:dyDescent="0.25">
      <c r="A154" s="105">
        <v>129</v>
      </c>
      <c r="B154" s="16">
        <v>34242155</v>
      </c>
      <c r="C154" s="106">
        <v>58.6</v>
      </c>
      <c r="D154" s="8">
        <v>15.436999999999999</v>
      </c>
      <c r="E154" s="8">
        <v>15.436999999999999</v>
      </c>
      <c r="F154" s="8">
        <f t="shared" ref="F154:F217" si="11">E154-D154</f>
        <v>0</v>
      </c>
      <c r="G154" s="107">
        <f t="shared" si="10"/>
        <v>0</v>
      </c>
      <c r="H154" s="42">
        <f t="shared" si="8"/>
        <v>0.24677698779178384</v>
      </c>
      <c r="I154" s="107">
        <f t="shared" si="7"/>
        <v>0.24677698779178384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121">
        <v>130</v>
      </c>
      <c r="B155" s="20">
        <v>34242150</v>
      </c>
      <c r="C155" s="115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116">
        <f t="shared" si="10"/>
        <v>0</v>
      </c>
      <c r="H155" s="46">
        <f t="shared" si="8"/>
        <v>0.32679000431130417</v>
      </c>
      <c r="I155" s="116">
        <f t="shared" ref="I155:I218" si="12">G155+H155</f>
        <v>0.32679000431130417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117">
        <v>131</v>
      </c>
      <c r="B156" s="19">
        <v>20442446</v>
      </c>
      <c r="C156" s="161">
        <v>84.1</v>
      </c>
      <c r="D156" s="164">
        <v>35.299999999999997</v>
      </c>
      <c r="E156" s="164">
        <v>37.299999999999997</v>
      </c>
      <c r="F156" s="123">
        <f t="shared" si="11"/>
        <v>2</v>
      </c>
      <c r="G156" s="119">
        <f>F156*0.8598</f>
        <v>1.7196</v>
      </c>
      <c r="H156" s="42">
        <f t="shared" ref="H156:H207" si="13">C156/3672.6*$H$16</f>
        <v>0.40238982090616998</v>
      </c>
      <c r="I156" s="119">
        <f t="shared" si="12"/>
        <v>2.1219898209061698</v>
      </c>
      <c r="K156" s="24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105">
        <v>132</v>
      </c>
      <c r="B157" s="16">
        <v>43242256</v>
      </c>
      <c r="C157" s="108">
        <v>56.3</v>
      </c>
      <c r="D157" s="8">
        <v>17.399999999999999</v>
      </c>
      <c r="E157" s="8">
        <v>17.899999999999999</v>
      </c>
      <c r="F157" s="84">
        <f t="shared" si="11"/>
        <v>0.5</v>
      </c>
      <c r="G157" s="107">
        <f t="shared" si="10"/>
        <v>0.4299</v>
      </c>
      <c r="H157" s="42">
        <f t="shared" si="13"/>
        <v>0.26937630103468929</v>
      </c>
      <c r="I157" s="107">
        <f t="shared" si="12"/>
        <v>0.6992763010346893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105">
        <v>133</v>
      </c>
      <c r="B158" s="16">
        <v>43242235</v>
      </c>
      <c r="C158" s="108">
        <v>56.1</v>
      </c>
      <c r="D158" s="8">
        <v>10.98</v>
      </c>
      <c r="E158" s="8">
        <v>11.250999999999999</v>
      </c>
      <c r="F158" s="84">
        <f t="shared" si="11"/>
        <v>0.27099999999999902</v>
      </c>
      <c r="G158" s="107">
        <f t="shared" si="10"/>
        <v>0.23300579999999915</v>
      </c>
      <c r="H158" s="42">
        <f t="shared" si="13"/>
        <v>0.26841936923705273</v>
      </c>
      <c r="I158" s="107">
        <f t="shared" si="12"/>
        <v>0.50142516923705194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105">
        <v>134</v>
      </c>
      <c r="B159" s="16">
        <v>43242250</v>
      </c>
      <c r="C159" s="106">
        <v>85.2</v>
      </c>
      <c r="D159" s="8">
        <v>15.927</v>
      </c>
      <c r="E159" s="8">
        <v>16.933</v>
      </c>
      <c r="F159" s="8">
        <f t="shared" si="11"/>
        <v>1.0060000000000002</v>
      </c>
      <c r="G159" s="107">
        <f t="shared" si="10"/>
        <v>0.86495880000000025</v>
      </c>
      <c r="H159" s="42">
        <f t="shared" si="13"/>
        <v>0.40765294579317102</v>
      </c>
      <c r="I159" s="107">
        <f t="shared" si="12"/>
        <v>1.2726117457931712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106">
        <v>84.4</v>
      </c>
      <c r="D160" s="8">
        <v>29.021000000000001</v>
      </c>
      <c r="E160" s="8">
        <v>30.004000000000001</v>
      </c>
      <c r="F160" s="8">
        <f t="shared" si="11"/>
        <v>0.98300000000000054</v>
      </c>
      <c r="G160" s="107">
        <f t="shared" si="10"/>
        <v>0.84518340000000047</v>
      </c>
      <c r="H160" s="42">
        <f t="shared" si="13"/>
        <v>0.40382521860262482</v>
      </c>
      <c r="I160" s="107">
        <f t="shared" si="12"/>
        <v>1.2490086186026252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105">
        <v>136</v>
      </c>
      <c r="B161" s="16">
        <v>43242379</v>
      </c>
      <c r="C161" s="106">
        <v>56.2</v>
      </c>
      <c r="D161" s="8">
        <v>21.312000000000001</v>
      </c>
      <c r="E161" s="8">
        <v>22.457999999999998</v>
      </c>
      <c r="F161" s="8">
        <f t="shared" si="11"/>
        <v>1.1459999999999972</v>
      </c>
      <c r="G161" s="107">
        <f t="shared" si="10"/>
        <v>0.98533079999999762</v>
      </c>
      <c r="H161" s="42">
        <f t="shared" si="13"/>
        <v>0.26889783513587101</v>
      </c>
      <c r="I161" s="107">
        <f t="shared" si="12"/>
        <v>1.2542286351358687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105">
        <v>137</v>
      </c>
      <c r="B162" s="16">
        <v>43242240</v>
      </c>
      <c r="C162" s="106">
        <v>55.7</v>
      </c>
      <c r="D162" s="8">
        <v>14.422000000000001</v>
      </c>
      <c r="E162" s="8">
        <v>14.914</v>
      </c>
      <c r="F162" s="8">
        <f t="shared" si="11"/>
        <v>0.4919999999999991</v>
      </c>
      <c r="G162" s="107">
        <f t="shared" si="10"/>
        <v>0.42302159999999922</v>
      </c>
      <c r="H162" s="42">
        <f t="shared" si="13"/>
        <v>0.26650550564177966</v>
      </c>
      <c r="I162" s="107">
        <f t="shared" si="12"/>
        <v>0.68952710564177888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105">
        <v>138</v>
      </c>
      <c r="B163" s="16">
        <v>43242241</v>
      </c>
      <c r="C163" s="106">
        <v>84.3</v>
      </c>
      <c r="D163" s="8">
        <v>30.422999999999998</v>
      </c>
      <c r="E163" s="8">
        <v>31.797000000000001</v>
      </c>
      <c r="F163" s="8">
        <f t="shared" si="11"/>
        <v>1.3740000000000023</v>
      </c>
      <c r="G163" s="107">
        <f t="shared" si="10"/>
        <v>1.1813652000000021</v>
      </c>
      <c r="H163" s="42">
        <f t="shared" si="13"/>
        <v>0.40334675270380649</v>
      </c>
      <c r="I163" s="107">
        <f t="shared" si="12"/>
        <v>1.5847119527038087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106">
        <v>84</v>
      </c>
      <c r="D164" s="8">
        <v>8.6189999999999998</v>
      </c>
      <c r="E164" s="8">
        <v>9.9779999999999998</v>
      </c>
      <c r="F164" s="8">
        <f t="shared" si="11"/>
        <v>1.359</v>
      </c>
      <c r="G164" s="107">
        <f t="shared" si="10"/>
        <v>1.1684682</v>
      </c>
      <c r="H164" s="42">
        <f t="shared" si="13"/>
        <v>0.40191135500735176</v>
      </c>
      <c r="I164" s="107">
        <f t="shared" si="12"/>
        <v>1.5703795550073516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105">
        <v>140</v>
      </c>
      <c r="B165" s="16">
        <v>34242381</v>
      </c>
      <c r="C165" s="106">
        <v>55.6</v>
      </c>
      <c r="D165" s="8">
        <v>14.396000000000001</v>
      </c>
      <c r="E165" s="8">
        <v>15.644</v>
      </c>
      <c r="F165" s="8">
        <f t="shared" si="11"/>
        <v>1.2479999999999993</v>
      </c>
      <c r="G165" s="107">
        <f t="shared" si="10"/>
        <v>1.0730303999999995</v>
      </c>
      <c r="H165" s="42">
        <f t="shared" si="13"/>
        <v>0.26602703974296138</v>
      </c>
      <c r="I165" s="107">
        <f t="shared" si="12"/>
        <v>1.3390574397429609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105">
        <v>141</v>
      </c>
      <c r="B166" s="16">
        <v>34242390</v>
      </c>
      <c r="C166" s="106">
        <v>56.4</v>
      </c>
      <c r="D166" s="8">
        <v>10.497</v>
      </c>
      <c r="E166" s="8">
        <v>10.547000000000001</v>
      </c>
      <c r="F166" s="8">
        <f t="shared" si="11"/>
        <v>5.0000000000000711E-2</v>
      </c>
      <c r="G166" s="107">
        <f>F166*0.8598</f>
        <v>4.2990000000000611E-2</v>
      </c>
      <c r="H166" s="42">
        <f t="shared" si="13"/>
        <v>0.26985476693350757</v>
      </c>
      <c r="I166" s="107">
        <f t="shared" si="12"/>
        <v>0.31284476693350816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105">
        <v>142</v>
      </c>
      <c r="B167" s="16">
        <v>34242387</v>
      </c>
      <c r="C167" s="106">
        <v>84.1</v>
      </c>
      <c r="D167" s="8">
        <v>16.928999999999998</v>
      </c>
      <c r="E167" s="8">
        <v>18.48</v>
      </c>
      <c r="F167" s="8">
        <f t="shared" si="11"/>
        <v>1.5510000000000019</v>
      </c>
      <c r="G167" s="107">
        <f t="shared" ref="G167:G196" si="14">F167*0.8598</f>
        <v>1.3335498000000017</v>
      </c>
      <c r="H167" s="42">
        <f t="shared" si="13"/>
        <v>0.40238982090616998</v>
      </c>
      <c r="I167" s="107">
        <f t="shared" si="12"/>
        <v>1.7359396209061717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106">
        <v>83.5</v>
      </c>
      <c r="D168" s="8">
        <v>16.347999999999999</v>
      </c>
      <c r="E168" s="8">
        <v>16.742000000000001</v>
      </c>
      <c r="F168" s="8">
        <f t="shared" si="11"/>
        <v>0.3940000000000019</v>
      </c>
      <c r="G168" s="107">
        <f t="shared" si="14"/>
        <v>0.33876120000000165</v>
      </c>
      <c r="H168" s="42">
        <f t="shared" si="13"/>
        <v>0.39951902551326035</v>
      </c>
      <c r="I168" s="107">
        <f t="shared" si="12"/>
        <v>0.738280225513262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106">
        <v>56.3</v>
      </c>
      <c r="D169" s="8">
        <v>8.7620000000000005</v>
      </c>
      <c r="E169" s="8">
        <v>8.7620000000000005</v>
      </c>
      <c r="F169" s="8">
        <f t="shared" si="11"/>
        <v>0</v>
      </c>
      <c r="G169" s="107">
        <f t="shared" si="14"/>
        <v>0</v>
      </c>
      <c r="H169" s="42">
        <f t="shared" si="13"/>
        <v>0.26937630103468929</v>
      </c>
      <c r="I169" s="107">
        <f t="shared" si="12"/>
        <v>0.26937630103468929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105">
        <v>145</v>
      </c>
      <c r="B170" s="16">
        <v>34242386</v>
      </c>
      <c r="C170" s="106">
        <v>56.6</v>
      </c>
      <c r="D170" s="8">
        <v>9.1319999999999997</v>
      </c>
      <c r="E170" s="8">
        <v>9.1449999999999996</v>
      </c>
      <c r="F170" s="8">
        <f t="shared" si="11"/>
        <v>1.2999999999999901E-2</v>
      </c>
      <c r="G170" s="107">
        <f t="shared" si="14"/>
        <v>1.1177399999999914E-2</v>
      </c>
      <c r="H170" s="42">
        <f t="shared" si="13"/>
        <v>0.27081169873114413</v>
      </c>
      <c r="I170" s="107">
        <f t="shared" si="12"/>
        <v>0.28198909873114403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105">
        <v>146</v>
      </c>
      <c r="B171" s="16">
        <v>34242384</v>
      </c>
      <c r="C171" s="106">
        <v>84.3</v>
      </c>
      <c r="D171" s="8">
        <v>14.147</v>
      </c>
      <c r="E171" s="8">
        <v>14.147</v>
      </c>
      <c r="F171" s="8">
        <f t="shared" si="11"/>
        <v>0</v>
      </c>
      <c r="G171" s="107">
        <f t="shared" si="14"/>
        <v>0</v>
      </c>
      <c r="H171" s="42">
        <f t="shared" si="13"/>
        <v>0.40334675270380649</v>
      </c>
      <c r="I171" s="107">
        <f t="shared" si="12"/>
        <v>0.40334675270380649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106">
        <v>84.7</v>
      </c>
      <c r="D172" s="8">
        <v>15.172000000000001</v>
      </c>
      <c r="E172" s="8">
        <v>15.9</v>
      </c>
      <c r="F172" s="8">
        <f t="shared" si="11"/>
        <v>0.72799999999999976</v>
      </c>
      <c r="G172" s="107">
        <f t="shared" si="14"/>
        <v>0.62593439999999978</v>
      </c>
      <c r="H172" s="42">
        <f t="shared" si="13"/>
        <v>0.40526061629907967</v>
      </c>
      <c r="I172" s="107">
        <f t="shared" si="12"/>
        <v>1.0311950162990795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105">
        <v>148</v>
      </c>
      <c r="B173" s="16">
        <v>34242298</v>
      </c>
      <c r="C173" s="106">
        <v>56.4</v>
      </c>
      <c r="D173" s="8">
        <v>8.8640000000000008</v>
      </c>
      <c r="E173" s="8">
        <v>9.327</v>
      </c>
      <c r="F173" s="8">
        <f t="shared" si="11"/>
        <v>0.46299999999999919</v>
      </c>
      <c r="G173" s="107">
        <f t="shared" si="14"/>
        <v>0.39808739999999931</v>
      </c>
      <c r="H173" s="42">
        <f t="shared" si="13"/>
        <v>0.26985476693350757</v>
      </c>
      <c r="I173" s="107">
        <f t="shared" si="12"/>
        <v>0.66794216693350683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105">
        <v>149</v>
      </c>
      <c r="B174" s="16">
        <v>34242302</v>
      </c>
      <c r="C174" s="106">
        <v>56.7</v>
      </c>
      <c r="D174" s="8">
        <v>14.000999999999999</v>
      </c>
      <c r="E174" s="8">
        <v>15.02</v>
      </c>
      <c r="F174" s="8">
        <f t="shared" si="11"/>
        <v>1.0190000000000001</v>
      </c>
      <c r="G174" s="107">
        <f t="shared" si="14"/>
        <v>0.87613620000000014</v>
      </c>
      <c r="H174" s="42">
        <f t="shared" si="13"/>
        <v>0.27129016462996242</v>
      </c>
      <c r="I174" s="107">
        <f t="shared" si="12"/>
        <v>1.1474263646299625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105">
        <v>150</v>
      </c>
      <c r="B175" s="16">
        <v>34242299</v>
      </c>
      <c r="C175" s="106">
        <v>84.6</v>
      </c>
      <c r="D175" s="8">
        <v>12.738</v>
      </c>
      <c r="E175" s="8">
        <v>13.752000000000001</v>
      </c>
      <c r="F175" s="8">
        <f t="shared" si="11"/>
        <v>1.0140000000000011</v>
      </c>
      <c r="G175" s="107">
        <f t="shared" si="14"/>
        <v>0.87183720000000098</v>
      </c>
      <c r="H175" s="42">
        <f t="shared" si="13"/>
        <v>0.40478215040026133</v>
      </c>
      <c r="I175" s="107">
        <f t="shared" si="12"/>
        <v>1.2766193504002623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88">
        <v>84.6</v>
      </c>
      <c r="D176" s="8">
        <v>22.244</v>
      </c>
      <c r="E176" s="8">
        <v>22.495000000000001</v>
      </c>
      <c r="F176" s="8">
        <f t="shared" si="11"/>
        <v>0.25100000000000122</v>
      </c>
      <c r="G176" s="34">
        <f t="shared" si="14"/>
        <v>0.21580980000000105</v>
      </c>
      <c r="H176" s="42">
        <f t="shared" si="13"/>
        <v>0.40478215040026133</v>
      </c>
      <c r="I176" s="34">
        <f t="shared" si="12"/>
        <v>0.62059195040026238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105">
        <v>152</v>
      </c>
      <c r="B177" s="16">
        <v>34242303</v>
      </c>
      <c r="C177" s="106">
        <v>56.3</v>
      </c>
      <c r="D177" s="8">
        <v>3.5859999999999999</v>
      </c>
      <c r="E177" s="8">
        <v>3.5859999999999999</v>
      </c>
      <c r="F177" s="8">
        <f t="shared" si="11"/>
        <v>0</v>
      </c>
      <c r="G177" s="107">
        <f t="shared" si="14"/>
        <v>0</v>
      </c>
      <c r="H177" s="42">
        <f t="shared" si="13"/>
        <v>0.26937630103468929</v>
      </c>
      <c r="I177" s="107">
        <f t="shared" si="12"/>
        <v>0.26937630103468929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105">
        <v>153</v>
      </c>
      <c r="B178" s="16">
        <v>34242306</v>
      </c>
      <c r="C178" s="106">
        <v>56.9</v>
      </c>
      <c r="D178" s="8">
        <v>12.298999999999999</v>
      </c>
      <c r="E178" s="8">
        <v>12.840999999999999</v>
      </c>
      <c r="F178" s="8">
        <f t="shared" si="11"/>
        <v>0.54199999999999982</v>
      </c>
      <c r="G178" s="107">
        <f t="shared" si="14"/>
        <v>0.46601159999999986</v>
      </c>
      <c r="H178" s="42">
        <f t="shared" si="13"/>
        <v>0.27224709642759898</v>
      </c>
      <c r="I178" s="107">
        <f t="shared" si="12"/>
        <v>0.73825869642759878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105">
        <v>154</v>
      </c>
      <c r="B179" s="16">
        <v>34242305</v>
      </c>
      <c r="C179" s="106">
        <v>85.7</v>
      </c>
      <c r="D179" s="8">
        <v>25.925000000000001</v>
      </c>
      <c r="E179" s="8">
        <v>25.966999999999999</v>
      </c>
      <c r="F179" s="8">
        <f t="shared" si="11"/>
        <v>4.1999999999998039E-2</v>
      </c>
      <c r="G179" s="107">
        <f t="shared" si="14"/>
        <v>3.6111599999998314E-2</v>
      </c>
      <c r="H179" s="42">
        <f t="shared" si="13"/>
        <v>0.41004527528726242</v>
      </c>
      <c r="I179" s="107">
        <f t="shared" si="12"/>
        <v>0.44615687528726072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106">
        <v>84.9</v>
      </c>
      <c r="D180" s="8">
        <v>23.975999999999999</v>
      </c>
      <c r="E180" s="8">
        <v>27.01</v>
      </c>
      <c r="F180" s="8">
        <f t="shared" si="11"/>
        <v>3.0340000000000025</v>
      </c>
      <c r="G180" s="107">
        <f t="shared" si="14"/>
        <v>2.6086332000000021</v>
      </c>
      <c r="H180" s="42">
        <f t="shared" si="13"/>
        <v>0.40621754809671623</v>
      </c>
      <c r="I180" s="107">
        <f t="shared" si="12"/>
        <v>3.0148507480967184</v>
      </c>
      <c r="K180" s="25"/>
      <c r="L180" s="7"/>
      <c r="M180" s="7"/>
      <c r="N180" s="7"/>
      <c r="O180" s="5"/>
      <c r="P180" s="5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105">
        <v>156</v>
      </c>
      <c r="B181" s="16">
        <v>34242320</v>
      </c>
      <c r="C181" s="106">
        <v>56.8</v>
      </c>
      <c r="D181" s="8">
        <v>19.77</v>
      </c>
      <c r="E181" s="8">
        <v>21.4</v>
      </c>
      <c r="F181" s="8">
        <f t="shared" si="11"/>
        <v>1.629999999999999</v>
      </c>
      <c r="G181" s="107">
        <f t="shared" si="14"/>
        <v>1.4014739999999992</v>
      </c>
      <c r="H181" s="42">
        <f t="shared" si="13"/>
        <v>0.2717686305287807</v>
      </c>
      <c r="I181" s="107">
        <f t="shared" si="12"/>
        <v>1.67324263052878</v>
      </c>
      <c r="K181" s="25"/>
      <c r="L181" s="7"/>
      <c r="M181" s="7"/>
      <c r="N181" s="7"/>
      <c r="O181" s="5"/>
      <c r="P181" s="5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105">
        <v>157</v>
      </c>
      <c r="B182" s="16">
        <v>34242321</v>
      </c>
      <c r="C182" s="106">
        <v>57.1</v>
      </c>
      <c r="D182" s="8">
        <v>13.914</v>
      </c>
      <c r="E182" s="8">
        <v>15.273999999999999</v>
      </c>
      <c r="F182" s="8">
        <f t="shared" si="11"/>
        <v>1.3599999999999994</v>
      </c>
      <c r="G182" s="107">
        <f t="shared" si="14"/>
        <v>1.1693279999999995</v>
      </c>
      <c r="H182" s="42">
        <f t="shared" si="13"/>
        <v>0.27320402822523554</v>
      </c>
      <c r="I182" s="107">
        <f t="shared" si="12"/>
        <v>1.442532028225235</v>
      </c>
      <c r="K182" s="25"/>
      <c r="L182" s="7"/>
      <c r="M182" s="7"/>
      <c r="N182" s="7"/>
      <c r="O182" s="5"/>
      <c r="P182" s="5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105">
        <v>158</v>
      </c>
      <c r="B183" s="16">
        <v>34242304</v>
      </c>
      <c r="C183" s="106">
        <v>85.5</v>
      </c>
      <c r="D183" s="8">
        <v>20.637</v>
      </c>
      <c r="E183" s="8">
        <v>22.146999999999998</v>
      </c>
      <c r="F183" s="8">
        <f t="shared" si="11"/>
        <v>1.509999999999998</v>
      </c>
      <c r="G183" s="107">
        <f t="shared" si="14"/>
        <v>1.2982979999999984</v>
      </c>
      <c r="H183" s="42">
        <f t="shared" si="13"/>
        <v>0.40908834348962586</v>
      </c>
      <c r="I183" s="107">
        <f t="shared" si="12"/>
        <v>1.7073863434896244</v>
      </c>
      <c r="K183" s="25"/>
      <c r="L183" s="7"/>
      <c r="M183" s="7"/>
      <c r="N183" s="7"/>
      <c r="O183" s="5"/>
      <c r="P183" s="5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106">
        <v>84.6</v>
      </c>
      <c r="D184" s="8">
        <v>22.562999999999999</v>
      </c>
      <c r="E184" s="8">
        <v>23.574000000000002</v>
      </c>
      <c r="F184" s="8">
        <f t="shared" si="11"/>
        <v>1.0110000000000028</v>
      </c>
      <c r="G184" s="107">
        <f t="shared" si="14"/>
        <v>0.86925780000000241</v>
      </c>
      <c r="H184" s="42">
        <f t="shared" si="13"/>
        <v>0.40478215040026133</v>
      </c>
      <c r="I184" s="147">
        <f>G184+H184</f>
        <v>1.2740399504002637</v>
      </c>
      <c r="K184" s="25"/>
      <c r="L184" s="7"/>
      <c r="M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106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107">
        <f t="shared" si="14"/>
        <v>0</v>
      </c>
      <c r="H185" s="42">
        <f t="shared" si="13"/>
        <v>0.26937630103468929</v>
      </c>
      <c r="I185" s="140">
        <f>G185+H185</f>
        <v>0.26937630103468929</v>
      </c>
      <c r="K185" s="25"/>
      <c r="L185" s="7"/>
      <c r="M185" s="25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105">
        <v>161</v>
      </c>
      <c r="B186" s="16">
        <v>34242312</v>
      </c>
      <c r="C186" s="106">
        <v>56.8</v>
      </c>
      <c r="D186" s="8">
        <v>6.7619999999999996</v>
      </c>
      <c r="E186" s="8">
        <v>6.7619999999999996</v>
      </c>
      <c r="F186" s="8">
        <f t="shared" si="11"/>
        <v>0</v>
      </c>
      <c r="G186" s="107">
        <f t="shared" si="14"/>
        <v>0</v>
      </c>
      <c r="H186" s="42">
        <f t="shared" si="13"/>
        <v>0.2717686305287807</v>
      </c>
      <c r="I186" s="107">
        <f t="shared" si="12"/>
        <v>0.2717686305287807</v>
      </c>
      <c r="K186" s="25"/>
      <c r="L186" s="7"/>
      <c r="M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105">
        <v>162</v>
      </c>
      <c r="B187" s="16">
        <v>34242309</v>
      </c>
      <c r="C187" s="106">
        <v>85.2</v>
      </c>
      <c r="D187" s="8">
        <v>18.14</v>
      </c>
      <c r="E187" s="8">
        <v>18.687999999999999</v>
      </c>
      <c r="F187" s="8">
        <f t="shared" si="11"/>
        <v>0.54799999999999827</v>
      </c>
      <c r="G187" s="107">
        <f t="shared" si="14"/>
        <v>0.47117039999999849</v>
      </c>
      <c r="H187" s="42">
        <f>C187/3672.6*$H$16</f>
        <v>0.40765294579317102</v>
      </c>
      <c r="I187" s="107">
        <f t="shared" si="12"/>
        <v>0.87882334579316956</v>
      </c>
      <c r="K187" s="25"/>
      <c r="L187" s="7"/>
      <c r="M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106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107">
        <f>F188*0.8598</f>
        <v>0</v>
      </c>
      <c r="H188" s="42">
        <f t="shared" si="13"/>
        <v>0.40382521860262482</v>
      </c>
      <c r="I188" s="107">
        <f>G188+H188</f>
        <v>0.40382521860262482</v>
      </c>
      <c r="K188" s="25"/>
      <c r="L188" s="7"/>
      <c r="M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105">
        <v>164</v>
      </c>
      <c r="B189" s="16">
        <v>34242185</v>
      </c>
      <c r="C189" s="106">
        <v>55.9</v>
      </c>
      <c r="D189" s="8">
        <v>11.489000000000001</v>
      </c>
      <c r="E189" s="8">
        <v>11.503</v>
      </c>
      <c r="F189" s="8">
        <f t="shared" si="11"/>
        <v>1.3999999999999346E-2</v>
      </c>
      <c r="G189" s="107">
        <f t="shared" si="14"/>
        <v>1.2037199999999438E-2</v>
      </c>
      <c r="H189" s="42">
        <f t="shared" si="13"/>
        <v>0.26746243743941622</v>
      </c>
      <c r="I189" s="107">
        <f t="shared" si="12"/>
        <v>0.27949963743941564</v>
      </c>
      <c r="K189" s="25"/>
      <c r="L189" s="7"/>
      <c r="M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105">
        <v>165</v>
      </c>
      <c r="B190" s="16">
        <v>43441088</v>
      </c>
      <c r="C190" s="106">
        <v>56.7</v>
      </c>
      <c r="D190" s="8">
        <v>9.84</v>
      </c>
      <c r="E190" s="8">
        <v>9.8989999999999991</v>
      </c>
      <c r="F190" s="8">
        <f t="shared" si="11"/>
        <v>5.8999999999999275E-2</v>
      </c>
      <c r="G190" s="107">
        <f t="shared" si="14"/>
        <v>5.0728199999999377E-2</v>
      </c>
      <c r="H190" s="42">
        <f t="shared" si="13"/>
        <v>0.27129016462996242</v>
      </c>
      <c r="I190" s="107">
        <f t="shared" si="12"/>
        <v>0.32201836462996181</v>
      </c>
      <c r="K190" s="25"/>
      <c r="L190" s="7"/>
      <c r="M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105">
        <v>166</v>
      </c>
      <c r="B191" s="16">
        <v>34242310</v>
      </c>
      <c r="C191" s="106">
        <v>85.2</v>
      </c>
      <c r="D191" s="8">
        <v>19.3</v>
      </c>
      <c r="E191" s="8">
        <v>19.3</v>
      </c>
      <c r="F191" s="8">
        <f t="shared" si="11"/>
        <v>0</v>
      </c>
      <c r="G191" s="107">
        <f t="shared" si="14"/>
        <v>0</v>
      </c>
      <c r="H191" s="42">
        <f t="shared" si="13"/>
        <v>0.40765294579317102</v>
      </c>
      <c r="I191" s="107">
        <f t="shared" si="12"/>
        <v>0.40765294579317102</v>
      </c>
      <c r="K191" s="25"/>
      <c r="L191" s="7"/>
      <c r="M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106">
        <v>84.9</v>
      </c>
      <c r="D192" s="8">
        <v>17.882000000000001</v>
      </c>
      <c r="E192" s="8">
        <v>19.507000000000001</v>
      </c>
      <c r="F192" s="8">
        <f t="shared" si="11"/>
        <v>1.625</v>
      </c>
      <c r="G192" s="107">
        <f t="shared" si="14"/>
        <v>1.3971750000000001</v>
      </c>
      <c r="H192" s="42">
        <f t="shared" si="13"/>
        <v>0.40621754809671623</v>
      </c>
      <c r="I192" s="107">
        <f t="shared" si="12"/>
        <v>1.8033925480967163</v>
      </c>
      <c r="K192" s="25"/>
      <c r="L192" s="7"/>
      <c r="M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105">
        <v>168</v>
      </c>
      <c r="B193" s="16">
        <v>34242189</v>
      </c>
      <c r="C193" s="106">
        <v>56.4</v>
      </c>
      <c r="D193" s="8">
        <v>5.01</v>
      </c>
      <c r="E193" s="8">
        <v>5.01</v>
      </c>
      <c r="F193" s="8">
        <f t="shared" si="11"/>
        <v>0</v>
      </c>
      <c r="G193" s="107">
        <f t="shared" si="14"/>
        <v>0</v>
      </c>
      <c r="H193" s="42">
        <f t="shared" si="13"/>
        <v>0.26985476693350757</v>
      </c>
      <c r="I193" s="107">
        <f t="shared" si="12"/>
        <v>0.26985476693350757</v>
      </c>
      <c r="K193" s="25"/>
      <c r="L193" s="7"/>
      <c r="M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105">
        <v>169</v>
      </c>
      <c r="B194" s="16">
        <v>34242191</v>
      </c>
      <c r="C194" s="106">
        <v>57</v>
      </c>
      <c r="D194" s="8">
        <v>16.890999999999998</v>
      </c>
      <c r="E194" s="8">
        <v>17.364999999999998</v>
      </c>
      <c r="F194" s="8">
        <f t="shared" si="11"/>
        <v>0.4740000000000002</v>
      </c>
      <c r="G194" s="107">
        <f t="shared" si="14"/>
        <v>0.40754520000000016</v>
      </c>
      <c r="H194" s="42">
        <f t="shared" si="13"/>
        <v>0.27272556232641726</v>
      </c>
      <c r="I194" s="107">
        <f t="shared" si="12"/>
        <v>0.68027076232641748</v>
      </c>
      <c r="K194" s="25"/>
      <c r="L194" s="7"/>
      <c r="M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105">
        <v>170</v>
      </c>
      <c r="B195" s="16">
        <v>34242190</v>
      </c>
      <c r="C195" s="106">
        <v>85.3</v>
      </c>
      <c r="D195" s="8">
        <v>23.055</v>
      </c>
      <c r="E195" s="8">
        <v>24.209</v>
      </c>
      <c r="F195" s="8">
        <f t="shared" si="11"/>
        <v>1.1539999999999999</v>
      </c>
      <c r="G195" s="107">
        <f t="shared" si="14"/>
        <v>0.9922091999999999</v>
      </c>
      <c r="H195" s="42">
        <f t="shared" si="13"/>
        <v>0.4081314116919893</v>
      </c>
      <c r="I195" s="107">
        <f t="shared" si="12"/>
        <v>1.4003406116919892</v>
      </c>
      <c r="K195" s="25"/>
      <c r="L195" s="7"/>
      <c r="M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106">
        <v>84.3</v>
      </c>
      <c r="D196" s="8">
        <v>7.93</v>
      </c>
      <c r="E196" s="8">
        <v>7.93</v>
      </c>
      <c r="F196" s="8">
        <f t="shared" si="11"/>
        <v>0</v>
      </c>
      <c r="G196" s="107">
        <f t="shared" si="14"/>
        <v>0</v>
      </c>
      <c r="H196" s="42">
        <f t="shared" si="13"/>
        <v>0.40334675270380649</v>
      </c>
      <c r="I196" s="107">
        <f t="shared" si="12"/>
        <v>0.40334675270380649</v>
      </c>
      <c r="K196" s="25"/>
      <c r="L196" s="7"/>
      <c r="M196" s="7"/>
      <c r="N196" s="7"/>
      <c r="O196" s="5"/>
      <c r="P196" s="5"/>
      <c r="Q196" s="5"/>
      <c r="R196" s="5"/>
      <c r="S196" s="5"/>
      <c r="T196" s="5"/>
      <c r="U196" s="5"/>
      <c r="V196" s="5"/>
      <c r="W196" s="5"/>
      <c r="X196" s="21"/>
      <c r="Y196" s="21"/>
    </row>
    <row r="197" spans="1:25" s="1" customFormat="1" x14ac:dyDescent="0.25">
      <c r="A197" s="105">
        <v>172</v>
      </c>
      <c r="B197" s="16">
        <v>34242195</v>
      </c>
      <c r="C197" s="106">
        <v>56.4</v>
      </c>
      <c r="D197" s="8">
        <v>9.1080000000000005</v>
      </c>
      <c r="E197" s="8">
        <v>9.2270000000000003</v>
      </c>
      <c r="F197" s="8">
        <f t="shared" si="11"/>
        <v>0.11899999999999977</v>
      </c>
      <c r="G197" s="107">
        <f>F197*0.8598</f>
        <v>0.1023161999999998</v>
      </c>
      <c r="H197" s="42">
        <f t="shared" si="13"/>
        <v>0.26985476693350757</v>
      </c>
      <c r="I197" s="107">
        <f t="shared" si="12"/>
        <v>0.37217096693350737</v>
      </c>
      <c r="K197" s="25"/>
      <c r="L197" s="7"/>
      <c r="M197" s="7"/>
      <c r="N197" s="7"/>
      <c r="O197" s="5"/>
      <c r="P197" s="5"/>
      <c r="Q197" s="5"/>
      <c r="R197" s="5"/>
      <c r="S197" s="5"/>
      <c r="T197" s="5"/>
      <c r="U197" s="5"/>
      <c r="V197" s="5"/>
      <c r="W197" s="5"/>
      <c r="X197" s="21"/>
      <c r="Y197" s="21"/>
    </row>
    <row r="198" spans="1:25" s="1" customFormat="1" x14ac:dyDescent="0.25">
      <c r="A198" s="105">
        <v>173</v>
      </c>
      <c r="B198" s="16">
        <v>34242186</v>
      </c>
      <c r="C198" s="106">
        <v>56.9</v>
      </c>
      <c r="D198" s="8">
        <v>8.15</v>
      </c>
      <c r="E198" s="8">
        <v>9.0030000000000001</v>
      </c>
      <c r="F198" s="8">
        <f t="shared" si="11"/>
        <v>0.85299999999999976</v>
      </c>
      <c r="G198" s="107">
        <f t="shared" ref="G198:G219" si="15">F198*0.8598</f>
        <v>0.73340939999999977</v>
      </c>
      <c r="H198" s="42">
        <f t="shared" si="13"/>
        <v>0.27224709642759898</v>
      </c>
      <c r="I198" s="107">
        <f t="shared" si="12"/>
        <v>1.0056564964275987</v>
      </c>
      <c r="K198" s="25"/>
      <c r="L198" s="7"/>
      <c r="M198" s="7"/>
      <c r="N198" s="7"/>
      <c r="O198" s="5"/>
      <c r="P198" s="5"/>
      <c r="Q198" s="5"/>
      <c r="R198" s="5"/>
      <c r="S198" s="5"/>
      <c r="T198" s="5"/>
      <c r="U198" s="5"/>
      <c r="V198" s="5"/>
      <c r="W198" s="5"/>
      <c r="X198" s="21"/>
      <c r="Y198" s="21"/>
    </row>
    <row r="199" spans="1:25" s="1" customFormat="1" x14ac:dyDescent="0.25">
      <c r="A199" s="105">
        <v>174</v>
      </c>
      <c r="B199" s="16">
        <v>34242183</v>
      </c>
      <c r="C199" s="106">
        <v>85.9</v>
      </c>
      <c r="D199" s="8">
        <v>19.527999999999999</v>
      </c>
      <c r="E199" s="8">
        <v>20.684999999999999</v>
      </c>
      <c r="F199" s="8">
        <f t="shared" si="11"/>
        <v>1.157</v>
      </c>
      <c r="G199" s="107">
        <f t="shared" si="15"/>
        <v>0.99478860000000002</v>
      </c>
      <c r="H199" s="42">
        <f t="shared" si="13"/>
        <v>0.41100220708489899</v>
      </c>
      <c r="I199" s="107">
        <f t="shared" si="12"/>
        <v>1.405790807084899</v>
      </c>
      <c r="K199" s="25"/>
      <c r="L199" s="7"/>
      <c r="M199" s="7"/>
      <c r="N199" s="7"/>
      <c r="O199" s="5"/>
      <c r="P199" s="5"/>
      <c r="Q199" s="5"/>
      <c r="R199" s="5"/>
      <c r="S199" s="5"/>
      <c r="T199" s="5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106">
        <v>84.5</v>
      </c>
      <c r="D200" s="8">
        <f>21.345+1.05</f>
        <v>22.395</v>
      </c>
      <c r="E200" s="8">
        <v>22.395</v>
      </c>
      <c r="F200" s="8">
        <f t="shared" si="11"/>
        <v>0</v>
      </c>
      <c r="G200" s="107">
        <f t="shared" si="15"/>
        <v>0</v>
      </c>
      <c r="H200" s="42">
        <f t="shared" si="13"/>
        <v>0.40430368450144305</v>
      </c>
      <c r="I200" s="107">
        <f t="shared" si="12"/>
        <v>0.40430368450144305</v>
      </c>
      <c r="K200" s="25"/>
      <c r="L200" s="7"/>
      <c r="M200" s="24"/>
      <c r="N200" s="150"/>
      <c r="O200" s="5"/>
      <c r="P200" s="5"/>
      <c r="Q200" s="5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105">
        <v>176</v>
      </c>
      <c r="B201" s="16">
        <v>34242199</v>
      </c>
      <c r="C201" s="106">
        <v>56.5</v>
      </c>
      <c r="D201" s="8">
        <f>12.342+0.541</f>
        <v>12.883000000000001</v>
      </c>
      <c r="E201" s="8">
        <v>12.883000000000001</v>
      </c>
      <c r="F201" s="8">
        <f t="shared" si="11"/>
        <v>0</v>
      </c>
      <c r="G201" s="107">
        <f t="shared" si="15"/>
        <v>0</v>
      </c>
      <c r="H201" s="42">
        <f t="shared" si="13"/>
        <v>0.27033323283232585</v>
      </c>
      <c r="I201" s="107">
        <f t="shared" si="12"/>
        <v>0.27033323283232585</v>
      </c>
      <c r="K201" s="25"/>
      <c r="L201" s="7"/>
      <c r="M201" s="24"/>
      <c r="N201" s="150"/>
      <c r="O201" s="5"/>
      <c r="P201" s="5"/>
      <c r="Q201" s="5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105">
        <v>177</v>
      </c>
      <c r="B202" s="16">
        <v>34242192</v>
      </c>
      <c r="C202" s="106">
        <v>57</v>
      </c>
      <c r="D202" s="8">
        <v>17.635000000000002</v>
      </c>
      <c r="E202" s="8">
        <v>17.635000000000002</v>
      </c>
      <c r="F202" s="8">
        <f t="shared" si="11"/>
        <v>0</v>
      </c>
      <c r="G202" s="34">
        <f t="shared" si="15"/>
        <v>0</v>
      </c>
      <c r="H202" s="42">
        <f t="shared" si="13"/>
        <v>0.27272556232641726</v>
      </c>
      <c r="I202" s="34">
        <f>G202+H202</f>
        <v>0.27272556232641726</v>
      </c>
      <c r="K202" s="25"/>
      <c r="L202" s="7"/>
      <c r="M202" s="24"/>
      <c r="N202" s="150"/>
      <c r="O202" s="5"/>
      <c r="P202" s="5"/>
      <c r="Q202" s="5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105">
        <v>178</v>
      </c>
      <c r="B203" s="16">
        <v>34242198</v>
      </c>
      <c r="C203" s="106">
        <v>85.8</v>
      </c>
      <c r="D203" s="8">
        <v>15.224</v>
      </c>
      <c r="E203" s="8">
        <v>15.957000000000001</v>
      </c>
      <c r="F203" s="8">
        <f>E203-D203</f>
        <v>0.73300000000000054</v>
      </c>
      <c r="G203" s="107">
        <f t="shared" si="15"/>
        <v>0.6302334000000005</v>
      </c>
      <c r="H203" s="42">
        <f t="shared" si="13"/>
        <v>0.4105237411860807</v>
      </c>
      <c r="I203" s="107">
        <f t="shared" si="12"/>
        <v>1.0407571411860812</v>
      </c>
      <c r="K203" s="25"/>
      <c r="L203" s="7"/>
      <c r="M203" s="24"/>
      <c r="N203" s="150"/>
      <c r="O203" s="5"/>
      <c r="P203" s="5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106">
        <v>84.7</v>
      </c>
      <c r="D204" s="8">
        <v>30.010999999999999</v>
      </c>
      <c r="E204" s="8">
        <v>31.824999999999999</v>
      </c>
      <c r="F204" s="8">
        <f t="shared" si="11"/>
        <v>1.8140000000000001</v>
      </c>
      <c r="G204" s="107">
        <f t="shared" si="15"/>
        <v>1.5596772000000001</v>
      </c>
      <c r="H204" s="42">
        <f t="shared" si="13"/>
        <v>0.40526061629907967</v>
      </c>
      <c r="I204" s="107">
        <f t="shared" si="12"/>
        <v>1.9649378162990798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106">
        <v>55.8</v>
      </c>
      <c r="D205" s="8">
        <v>11.564</v>
      </c>
      <c r="E205" s="8">
        <v>12.006</v>
      </c>
      <c r="F205" s="8">
        <f t="shared" si="11"/>
        <v>0.44200000000000017</v>
      </c>
      <c r="G205" s="107">
        <f t="shared" si="15"/>
        <v>0.38003160000000014</v>
      </c>
      <c r="H205" s="42">
        <f t="shared" si="13"/>
        <v>0.26698397154059794</v>
      </c>
      <c r="I205" s="107">
        <f t="shared" si="12"/>
        <v>0.64701557154059808</v>
      </c>
      <c r="K205" s="7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105">
        <v>181</v>
      </c>
      <c r="B206" s="16">
        <v>34242193</v>
      </c>
      <c r="C206" s="106">
        <v>57</v>
      </c>
      <c r="D206" s="8">
        <v>3.0859999999999999</v>
      </c>
      <c r="E206" s="8">
        <v>3.4660000000000002</v>
      </c>
      <c r="F206" s="8">
        <f t="shared" si="11"/>
        <v>0.38000000000000034</v>
      </c>
      <c r="G206" s="107">
        <f t="shared" si="15"/>
        <v>0.32672400000000029</v>
      </c>
      <c r="H206" s="42">
        <f t="shared" si="13"/>
        <v>0.27272556232641726</v>
      </c>
      <c r="I206" s="107">
        <f t="shared" si="12"/>
        <v>0.59944956232641755</v>
      </c>
      <c r="K206" s="25"/>
      <c r="L206" s="7"/>
      <c r="M206" s="7"/>
      <c r="N206" s="7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121">
        <v>182</v>
      </c>
      <c r="B207" s="20">
        <v>34242194</v>
      </c>
      <c r="C207" s="115">
        <v>85.8</v>
      </c>
      <c r="D207" s="12">
        <v>16.827000000000002</v>
      </c>
      <c r="E207" s="12">
        <v>18.056999999999999</v>
      </c>
      <c r="F207" s="12">
        <f t="shared" si="11"/>
        <v>1.2299999999999969</v>
      </c>
      <c r="G207" s="116">
        <f t="shared" si="15"/>
        <v>1.0575539999999972</v>
      </c>
      <c r="H207" s="46">
        <f t="shared" si="13"/>
        <v>0.4105237411860807</v>
      </c>
      <c r="I207" s="116">
        <f t="shared" si="12"/>
        <v>1.4680777411860779</v>
      </c>
      <c r="K207" s="81"/>
      <c r="L207" s="14"/>
      <c r="M207" s="7"/>
      <c r="N207" s="7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118">
        <v>117.2</v>
      </c>
      <c r="D208" s="9">
        <v>35.542999999999999</v>
      </c>
      <c r="E208" s="9">
        <v>35.945</v>
      </c>
      <c r="F208" s="9">
        <f t="shared" si="11"/>
        <v>0.40200000000000102</v>
      </c>
      <c r="G208" s="119">
        <f t="shared" si="15"/>
        <v>0.34563960000000088</v>
      </c>
      <c r="H208" s="42">
        <f t="shared" ref="H208:H270" si="16">C208/4660.2*$H$19</f>
        <v>8.046233438908186E-2</v>
      </c>
      <c r="I208" s="119">
        <f t="shared" si="12"/>
        <v>0.42610193438908273</v>
      </c>
      <c r="K208" s="25"/>
      <c r="L208" s="25"/>
      <c r="M208" s="25"/>
      <c r="N208" s="7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105">
        <v>184</v>
      </c>
      <c r="B209" s="16">
        <v>34242341</v>
      </c>
      <c r="C209" s="106">
        <v>58.1</v>
      </c>
      <c r="D209" s="8">
        <v>12.864000000000001</v>
      </c>
      <c r="E209" s="8">
        <v>14.624000000000001</v>
      </c>
      <c r="F209" s="8">
        <f t="shared" si="11"/>
        <v>1.7599999999999998</v>
      </c>
      <c r="G209" s="107">
        <f t="shared" si="15"/>
        <v>1.5132479999999999</v>
      </c>
      <c r="H209" s="42">
        <f t="shared" si="16"/>
        <v>3.9887897849877611E-2</v>
      </c>
      <c r="I209" s="107">
        <f t="shared" si="12"/>
        <v>1.5531358978498775</v>
      </c>
      <c r="K209" s="25"/>
      <c r="L209" s="7"/>
      <c r="M209" s="7"/>
      <c r="N209" s="7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105">
        <v>185</v>
      </c>
      <c r="B210" s="16">
        <v>34242160</v>
      </c>
      <c r="C210" s="106">
        <v>58.4</v>
      </c>
      <c r="D210" s="8">
        <v>11.265000000000001</v>
      </c>
      <c r="E210" s="8">
        <v>11.265000000000001</v>
      </c>
      <c r="F210" s="8">
        <f t="shared" si="11"/>
        <v>0</v>
      </c>
      <c r="G210" s="107">
        <f t="shared" si="15"/>
        <v>0</v>
      </c>
      <c r="H210" s="42">
        <f t="shared" si="16"/>
        <v>4.0093859456675603E-2</v>
      </c>
      <c r="I210" s="107">
        <f t="shared" si="12"/>
        <v>4.0093859456675603E-2</v>
      </c>
      <c r="K210" s="25"/>
      <c r="L210" s="7"/>
      <c r="M210" s="7"/>
      <c r="N210" s="7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105">
        <v>186</v>
      </c>
      <c r="B211" s="16">
        <v>43441091</v>
      </c>
      <c r="C211" s="106">
        <v>46.7</v>
      </c>
      <c r="D211" s="8">
        <v>16.553999999999998</v>
      </c>
      <c r="E211" s="8">
        <v>17.837</v>
      </c>
      <c r="F211" s="8">
        <f t="shared" si="11"/>
        <v>1.2830000000000013</v>
      </c>
      <c r="G211" s="107">
        <f t="shared" si="15"/>
        <v>1.1031234000000012</v>
      </c>
      <c r="H211" s="42">
        <f t="shared" si="16"/>
        <v>3.2061356791553954E-2</v>
      </c>
      <c r="I211" s="107">
        <f t="shared" si="12"/>
        <v>1.1351847567915552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88">
        <v>77.400000000000006</v>
      </c>
      <c r="D212" s="8">
        <v>27.184000000000001</v>
      </c>
      <c r="E212" s="8">
        <v>28.541</v>
      </c>
      <c r="F212" s="8">
        <f t="shared" si="11"/>
        <v>1.3569999999999993</v>
      </c>
      <c r="G212" s="107">
        <f t="shared" si="15"/>
        <v>1.1667485999999994</v>
      </c>
      <c r="H212" s="42">
        <f t="shared" si="16"/>
        <v>5.3138094553881708E-2</v>
      </c>
      <c r="I212" s="107">
        <f t="shared" si="12"/>
        <v>1.2198866945538811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105">
        <v>188</v>
      </c>
      <c r="B213" s="16">
        <v>34242334</v>
      </c>
      <c r="C213" s="106">
        <v>117.2</v>
      </c>
      <c r="D213" s="8">
        <v>8.2680000000000007</v>
      </c>
      <c r="E213" s="8">
        <v>9.65</v>
      </c>
      <c r="F213" s="8">
        <f t="shared" si="11"/>
        <v>1.3819999999999997</v>
      </c>
      <c r="G213" s="107">
        <f t="shared" si="15"/>
        <v>1.1882435999999996</v>
      </c>
      <c r="H213" s="42">
        <f t="shared" si="16"/>
        <v>8.046233438908186E-2</v>
      </c>
      <c r="I213" s="107">
        <f t="shared" si="12"/>
        <v>1.2687059343890814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105">
        <v>189</v>
      </c>
      <c r="B214" s="16">
        <v>34242338</v>
      </c>
      <c r="C214" s="106">
        <v>58.7</v>
      </c>
      <c r="D214" s="8">
        <v>16.774000000000001</v>
      </c>
      <c r="E214" s="8">
        <v>17.622</v>
      </c>
      <c r="F214" s="8">
        <f t="shared" si="11"/>
        <v>0.84799999999999898</v>
      </c>
      <c r="G214" s="107">
        <f t="shared" si="15"/>
        <v>0.72911039999999916</v>
      </c>
      <c r="H214" s="42">
        <f t="shared" si="16"/>
        <v>4.0299821063473594E-2</v>
      </c>
      <c r="I214" s="107">
        <f t="shared" si="12"/>
        <v>0.76941022106347279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105">
        <v>190</v>
      </c>
      <c r="B215" s="16">
        <v>34242340</v>
      </c>
      <c r="C215" s="108">
        <v>58.2</v>
      </c>
      <c r="D215" s="8">
        <v>15.33</v>
      </c>
      <c r="E215" s="8">
        <v>16.539000000000001</v>
      </c>
      <c r="F215" s="84">
        <f t="shared" si="11"/>
        <v>1.2090000000000014</v>
      </c>
      <c r="G215" s="107">
        <f t="shared" si="15"/>
        <v>1.0394982000000013</v>
      </c>
      <c r="H215" s="42">
        <f t="shared" si="16"/>
        <v>3.9956551718810275E-2</v>
      </c>
      <c r="I215" s="107">
        <f t="shared" si="12"/>
        <v>1.0794547517188116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108">
        <v>46.6</v>
      </c>
      <c r="D216" s="8">
        <v>3.798</v>
      </c>
      <c r="E216" s="8">
        <v>3.7989999999999999</v>
      </c>
      <c r="F216" s="84">
        <f t="shared" si="11"/>
        <v>9.9999999999988987E-4</v>
      </c>
      <c r="G216" s="107">
        <f t="shared" si="15"/>
        <v>8.5979999999990532E-4</v>
      </c>
      <c r="H216" s="42">
        <f t="shared" si="16"/>
        <v>3.1992702922621283E-2</v>
      </c>
      <c r="I216" s="107">
        <f t="shared" si="12"/>
        <v>3.2852502922621186E-2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105">
        <v>192</v>
      </c>
      <c r="B217" s="16">
        <v>34242337</v>
      </c>
      <c r="C217" s="108">
        <v>77.3</v>
      </c>
      <c r="D217" s="8">
        <v>14.867000000000001</v>
      </c>
      <c r="E217" s="8">
        <v>15.397</v>
      </c>
      <c r="F217" s="84">
        <f t="shared" si="11"/>
        <v>0.52999999999999936</v>
      </c>
      <c r="G217" s="107">
        <f t="shared" si="15"/>
        <v>0.45569399999999943</v>
      </c>
      <c r="H217" s="42">
        <f t="shared" si="16"/>
        <v>5.3069440684949044E-2</v>
      </c>
      <c r="I217" s="107">
        <f t="shared" si="12"/>
        <v>0.5087634406849485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105">
        <v>193</v>
      </c>
      <c r="B218" s="16">
        <v>34242324</v>
      </c>
      <c r="C218" s="108">
        <v>116.7</v>
      </c>
      <c r="D218" s="8">
        <v>9.2390000000000008</v>
      </c>
      <c r="E218" s="8">
        <v>10.590999999999999</v>
      </c>
      <c r="F218" s="84">
        <f t="shared" ref="F218:F273" si="17">E218-D218</f>
        <v>1.3519999999999985</v>
      </c>
      <c r="G218" s="107">
        <f t="shared" si="15"/>
        <v>1.1624495999999989</v>
      </c>
      <c r="H218" s="42">
        <f t="shared" si="16"/>
        <v>8.0119065044418541E-2</v>
      </c>
      <c r="I218" s="107">
        <f t="shared" si="12"/>
        <v>1.2425686650444174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126">
        <v>194</v>
      </c>
      <c r="B219" s="18">
        <v>34242331</v>
      </c>
      <c r="C219" s="162">
        <v>58</v>
      </c>
      <c r="D219" s="8">
        <v>3.5630000000000002</v>
      </c>
      <c r="E219" s="8">
        <v>3.5920000000000001</v>
      </c>
      <c r="F219" s="84">
        <f t="shared" si="17"/>
        <v>2.8999999999999915E-2</v>
      </c>
      <c r="G219" s="107">
        <f t="shared" si="15"/>
        <v>2.4934199999999927E-2</v>
      </c>
      <c r="H219" s="42">
        <f t="shared" si="16"/>
        <v>3.9819243980944947E-2</v>
      </c>
      <c r="I219" s="107">
        <f t="shared" ref="I219:I272" si="18">G219+H219</f>
        <v>6.4753443980944875E-2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108">
        <v>58.1</v>
      </c>
      <c r="D220" s="8">
        <v>8.359</v>
      </c>
      <c r="E220" s="8">
        <v>8.5289999999999999</v>
      </c>
      <c r="F220" s="84">
        <f t="shared" si="17"/>
        <v>0.16999999999999993</v>
      </c>
      <c r="G220" s="107">
        <f>F220*0.8598</f>
        <v>0.14616599999999993</v>
      </c>
      <c r="H220" s="42">
        <f t="shared" si="16"/>
        <v>3.9887897849877611E-2</v>
      </c>
      <c r="I220" s="107">
        <f t="shared" si="18"/>
        <v>0.18605389784987755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109">
        <v>196</v>
      </c>
      <c r="B221" s="16">
        <v>34242332</v>
      </c>
      <c r="C221" s="108">
        <v>46.7</v>
      </c>
      <c r="D221" s="8">
        <v>9.6050000000000004</v>
      </c>
      <c r="E221" s="8">
        <v>10.303000000000001</v>
      </c>
      <c r="F221" s="84">
        <f t="shared" si="17"/>
        <v>0.6980000000000004</v>
      </c>
      <c r="G221" s="107">
        <f t="shared" ref="G221:G244" si="19">F221*0.8598</f>
        <v>0.60014040000000035</v>
      </c>
      <c r="H221" s="42">
        <f t="shared" si="16"/>
        <v>3.2061356791553954E-2</v>
      </c>
      <c r="I221" s="107">
        <f t="shared" si="18"/>
        <v>0.63220175679155433</v>
      </c>
      <c r="J221" s="80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117">
        <v>197</v>
      </c>
      <c r="B222" s="19">
        <v>34242328</v>
      </c>
      <c r="C222" s="161">
        <v>77.5</v>
      </c>
      <c r="D222" s="8">
        <v>21.834</v>
      </c>
      <c r="E222" s="8">
        <v>22.809000000000001</v>
      </c>
      <c r="F222" s="84">
        <f t="shared" si="17"/>
        <v>0.97500000000000142</v>
      </c>
      <c r="G222" s="107">
        <f t="shared" si="19"/>
        <v>0.83830500000000119</v>
      </c>
      <c r="H222" s="42">
        <f t="shared" si="16"/>
        <v>5.3206748422814365E-2</v>
      </c>
      <c r="I222" s="107">
        <f t="shared" si="18"/>
        <v>0.89151174842281555</v>
      </c>
      <c r="J222" s="80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105">
        <v>198</v>
      </c>
      <c r="B223" s="16">
        <v>34242333</v>
      </c>
      <c r="C223" s="108">
        <v>116.5</v>
      </c>
      <c r="D223" s="8">
        <v>17.667999999999999</v>
      </c>
      <c r="E223" s="8">
        <v>18.763000000000002</v>
      </c>
      <c r="F223" s="84">
        <f t="shared" si="17"/>
        <v>1.0950000000000024</v>
      </c>
      <c r="G223" s="107">
        <f t="shared" si="19"/>
        <v>0.94148100000000212</v>
      </c>
      <c r="H223" s="42">
        <f t="shared" si="16"/>
        <v>7.9981757306553214E-2</v>
      </c>
      <c r="I223" s="107">
        <f t="shared" si="18"/>
        <v>1.0214627573065553</v>
      </c>
      <c r="J223" s="80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108">
        <v>58.8</v>
      </c>
      <c r="D224" s="8">
        <v>19.457000000000001</v>
      </c>
      <c r="E224" s="8">
        <v>21.355</v>
      </c>
      <c r="F224" s="84">
        <f t="shared" si="17"/>
        <v>1.8979999999999997</v>
      </c>
      <c r="G224" s="107">
        <f t="shared" si="19"/>
        <v>1.6319003999999997</v>
      </c>
      <c r="H224" s="42">
        <f t="shared" si="16"/>
        <v>4.0368474932406251E-2</v>
      </c>
      <c r="I224" s="107">
        <f t="shared" si="18"/>
        <v>1.6722688749324059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108">
        <v>58.6</v>
      </c>
      <c r="D225" s="8">
        <v>3.226</v>
      </c>
      <c r="E225" s="8">
        <v>3.226</v>
      </c>
      <c r="F225" s="84">
        <f t="shared" si="17"/>
        <v>0</v>
      </c>
      <c r="G225" s="107">
        <f t="shared" si="19"/>
        <v>0</v>
      </c>
      <c r="H225" s="42">
        <f t="shared" si="16"/>
        <v>4.023116719454093E-2</v>
      </c>
      <c r="I225" s="147">
        <f t="shared" si="18"/>
        <v>4.023116719454093E-2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105">
        <v>201</v>
      </c>
      <c r="B226" s="16">
        <v>34242326</v>
      </c>
      <c r="C226" s="108">
        <v>46.4</v>
      </c>
      <c r="D226" s="8">
        <v>16.202000000000002</v>
      </c>
      <c r="E226" s="8">
        <v>17.161000000000001</v>
      </c>
      <c r="F226" s="84">
        <f t="shared" si="17"/>
        <v>0.95899999999999963</v>
      </c>
      <c r="G226" s="107">
        <f t="shared" si="19"/>
        <v>0.82454819999999973</v>
      </c>
      <c r="H226" s="42">
        <f t="shared" si="16"/>
        <v>3.1855395184755955E-2</v>
      </c>
      <c r="I226" s="107">
        <f t="shared" si="18"/>
        <v>0.85640359518475573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105">
        <v>202</v>
      </c>
      <c r="B227" s="16">
        <v>34242327</v>
      </c>
      <c r="C227" s="108">
        <v>77.5</v>
      </c>
      <c r="D227" s="8">
        <v>20.016999999999999</v>
      </c>
      <c r="E227" s="8">
        <v>21.742999999999999</v>
      </c>
      <c r="F227" s="84">
        <f t="shared" si="17"/>
        <v>1.7259999999999991</v>
      </c>
      <c r="G227" s="107">
        <f t="shared" si="19"/>
        <v>1.4840147999999993</v>
      </c>
      <c r="H227" s="42">
        <f t="shared" si="16"/>
        <v>5.3206748422814365E-2</v>
      </c>
      <c r="I227" s="107">
        <f t="shared" si="18"/>
        <v>1.5372215484228136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108">
        <v>117.4</v>
      </c>
      <c r="D228" s="8">
        <v>27.535</v>
      </c>
      <c r="E228" s="8">
        <v>28.977</v>
      </c>
      <c r="F228" s="84">
        <f t="shared" si="17"/>
        <v>1.4420000000000002</v>
      </c>
      <c r="G228" s="107">
        <f t="shared" si="19"/>
        <v>1.2398316000000003</v>
      </c>
      <c r="H228" s="42">
        <f t="shared" si="16"/>
        <v>8.0599642126947188E-2</v>
      </c>
      <c r="I228" s="107">
        <f t="shared" si="18"/>
        <v>1.3204312421269475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105">
        <v>204</v>
      </c>
      <c r="B229" s="16">
        <v>43441406</v>
      </c>
      <c r="C229" s="108">
        <v>57.9</v>
      </c>
      <c r="D229" s="8">
        <v>3.9489999999999998</v>
      </c>
      <c r="E229" s="8">
        <v>3.95</v>
      </c>
      <c r="F229" s="84">
        <f t="shared" si="17"/>
        <v>1.000000000000334E-3</v>
      </c>
      <c r="G229" s="107">
        <f t="shared" si="19"/>
        <v>8.5980000000028718E-4</v>
      </c>
      <c r="H229" s="42">
        <f t="shared" si="16"/>
        <v>3.9750590112012284E-2</v>
      </c>
      <c r="I229" s="107">
        <f t="shared" si="18"/>
        <v>4.0610390112012569E-2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105">
        <v>205</v>
      </c>
      <c r="B230" s="16">
        <v>43441089</v>
      </c>
      <c r="C230" s="108">
        <v>58.3</v>
      </c>
      <c r="D230" s="8">
        <v>14.044</v>
      </c>
      <c r="E230" s="8">
        <v>15.744</v>
      </c>
      <c r="F230" s="84">
        <f t="shared" si="17"/>
        <v>1.6999999999999993</v>
      </c>
      <c r="G230" s="107">
        <f t="shared" si="19"/>
        <v>1.4616599999999993</v>
      </c>
      <c r="H230" s="42">
        <f t="shared" si="16"/>
        <v>4.0025205587742932E-2</v>
      </c>
      <c r="I230" s="107">
        <f t="shared" si="18"/>
        <v>1.5016852055877423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105">
        <v>206</v>
      </c>
      <c r="B231" s="16">
        <v>20242434</v>
      </c>
      <c r="C231" s="108">
        <v>46.3</v>
      </c>
      <c r="D231" s="8">
        <v>3</v>
      </c>
      <c r="E231" s="8">
        <v>3</v>
      </c>
      <c r="F231" s="84">
        <f t="shared" si="17"/>
        <v>0</v>
      </c>
      <c r="G231" s="107">
        <f t="shared" si="19"/>
        <v>0</v>
      </c>
      <c r="H231" s="42">
        <f t="shared" si="16"/>
        <v>3.1786741315823291E-2</v>
      </c>
      <c r="I231" s="107">
        <f t="shared" si="18"/>
        <v>3.1786741315823291E-2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108">
        <v>77.900000000000006</v>
      </c>
      <c r="D232" s="8">
        <v>8.2430000000000003</v>
      </c>
      <c r="E232" s="8">
        <v>9.2370000000000001</v>
      </c>
      <c r="F232" s="84">
        <f t="shared" si="17"/>
        <v>0.99399999999999977</v>
      </c>
      <c r="G232" s="107">
        <f t="shared" si="19"/>
        <v>0.85464119999999977</v>
      </c>
      <c r="H232" s="42">
        <f t="shared" si="16"/>
        <v>5.3481363898545027E-2</v>
      </c>
      <c r="I232" s="107">
        <f t="shared" si="18"/>
        <v>0.90812256389854484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105">
        <v>208</v>
      </c>
      <c r="B233" s="16">
        <v>43441412</v>
      </c>
      <c r="C233" s="108">
        <v>117.9</v>
      </c>
      <c r="D233" s="8">
        <v>21.106000000000002</v>
      </c>
      <c r="E233" s="8">
        <v>22.452999999999999</v>
      </c>
      <c r="F233" s="84">
        <f t="shared" si="17"/>
        <v>1.3469999999999978</v>
      </c>
      <c r="G233" s="107">
        <f t="shared" si="19"/>
        <v>1.1581505999999981</v>
      </c>
      <c r="H233" s="42">
        <f t="shared" si="16"/>
        <v>8.0942911471610507E-2</v>
      </c>
      <c r="I233" s="107">
        <f t="shared" si="18"/>
        <v>1.2390935114716086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105">
        <v>209</v>
      </c>
      <c r="B234" s="16">
        <v>43441411</v>
      </c>
      <c r="C234" s="108">
        <v>58.2</v>
      </c>
      <c r="D234" s="8">
        <v>12.455</v>
      </c>
      <c r="E234" s="8">
        <v>13.006</v>
      </c>
      <c r="F234" s="84">
        <f t="shared" si="17"/>
        <v>0.55100000000000016</v>
      </c>
      <c r="G234" s="107">
        <f t="shared" si="19"/>
        <v>0.47374980000000017</v>
      </c>
      <c r="H234" s="42">
        <f t="shared" si="16"/>
        <v>3.9956551718810275E-2</v>
      </c>
      <c r="I234" s="107">
        <f t="shared" si="18"/>
        <v>0.51370635171881041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105">
        <v>210</v>
      </c>
      <c r="B235" s="16">
        <v>43441408</v>
      </c>
      <c r="C235" s="108">
        <v>58.6</v>
      </c>
      <c r="D235" s="8">
        <v>4.016</v>
      </c>
      <c r="E235" s="8">
        <v>4.0259999999999998</v>
      </c>
      <c r="F235" s="84">
        <f t="shared" si="17"/>
        <v>9.9999999999997868E-3</v>
      </c>
      <c r="G235" s="107">
        <f t="shared" si="19"/>
        <v>8.5979999999998176E-3</v>
      </c>
      <c r="H235" s="42">
        <f t="shared" si="16"/>
        <v>4.023116719454093E-2</v>
      </c>
      <c r="I235" s="107">
        <f t="shared" si="18"/>
        <v>4.8829167194540751E-2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108">
        <v>46.7</v>
      </c>
      <c r="D236" s="8">
        <v>16.129000000000001</v>
      </c>
      <c r="E236" s="8">
        <v>16.186</v>
      </c>
      <c r="F236" s="84">
        <f t="shared" si="17"/>
        <v>5.6999999999998607E-2</v>
      </c>
      <c r="G236" s="107">
        <f t="shared" si="19"/>
        <v>4.9008599999998806E-2</v>
      </c>
      <c r="H236" s="42">
        <f t="shared" si="16"/>
        <v>3.2061356791553954E-2</v>
      </c>
      <c r="I236" s="107">
        <f t="shared" si="18"/>
        <v>8.1069956791552766E-2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105">
        <v>212</v>
      </c>
      <c r="B237" s="16">
        <v>43441410</v>
      </c>
      <c r="C237" s="108">
        <v>78.599999999999994</v>
      </c>
      <c r="D237" s="8">
        <v>18.888999999999999</v>
      </c>
      <c r="E237" s="8">
        <v>19.68</v>
      </c>
      <c r="F237" s="84">
        <f t="shared" si="17"/>
        <v>0.79100000000000037</v>
      </c>
      <c r="G237" s="107">
        <f t="shared" si="19"/>
        <v>0.68010180000000031</v>
      </c>
      <c r="H237" s="42">
        <f t="shared" si="16"/>
        <v>5.3961940981073667E-2</v>
      </c>
      <c r="I237" s="107">
        <f t="shared" si="18"/>
        <v>0.73406374098107396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105">
        <v>213</v>
      </c>
      <c r="B238" s="16">
        <v>43441403</v>
      </c>
      <c r="C238" s="108">
        <v>117.8</v>
      </c>
      <c r="D238" s="8">
        <v>25.425999999999998</v>
      </c>
      <c r="E238" s="8">
        <v>25.658000000000001</v>
      </c>
      <c r="F238" s="84">
        <f t="shared" si="17"/>
        <v>0.23200000000000287</v>
      </c>
      <c r="G238" s="107">
        <f t="shared" si="19"/>
        <v>0.19947360000000247</v>
      </c>
      <c r="H238" s="42">
        <f t="shared" si="16"/>
        <v>8.0874257602677843E-2</v>
      </c>
      <c r="I238" s="107">
        <f t="shared" si="18"/>
        <v>0.28034785760268033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105">
        <v>214</v>
      </c>
      <c r="B239" s="16">
        <v>43441398</v>
      </c>
      <c r="C239" s="108">
        <v>57.8</v>
      </c>
      <c r="D239" s="8">
        <v>3.2229999999999999</v>
      </c>
      <c r="E239" s="8">
        <v>3.3279999999999998</v>
      </c>
      <c r="F239" s="84">
        <f t="shared" si="17"/>
        <v>0.10499999999999998</v>
      </c>
      <c r="G239" s="107">
        <f t="shared" si="19"/>
        <v>9.0278999999999984E-2</v>
      </c>
      <c r="H239" s="42">
        <f t="shared" si="16"/>
        <v>3.9681936243079613E-2</v>
      </c>
      <c r="I239" s="107">
        <f t="shared" si="18"/>
        <v>0.12996093624307958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108">
        <v>58.8</v>
      </c>
      <c r="D240" s="8">
        <v>14.568</v>
      </c>
      <c r="E240" s="8">
        <v>15.587999999999999</v>
      </c>
      <c r="F240" s="84">
        <f t="shared" si="17"/>
        <v>1.0199999999999996</v>
      </c>
      <c r="G240" s="107">
        <f t="shared" si="19"/>
        <v>0.87699599999999966</v>
      </c>
      <c r="H240" s="42">
        <f t="shared" si="16"/>
        <v>4.0368474932406251E-2</v>
      </c>
      <c r="I240" s="107">
        <f t="shared" si="18"/>
        <v>0.91736447493240592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105">
        <v>216</v>
      </c>
      <c r="B241" s="16">
        <v>43441401</v>
      </c>
      <c r="C241" s="108">
        <v>46.6</v>
      </c>
      <c r="D241" s="8">
        <v>15.305</v>
      </c>
      <c r="E241" s="8">
        <v>17.335000000000001</v>
      </c>
      <c r="F241" s="84">
        <f t="shared" si="17"/>
        <v>2.0300000000000011</v>
      </c>
      <c r="G241" s="107">
        <f t="shared" si="19"/>
        <v>1.745394000000001</v>
      </c>
      <c r="H241" s="42">
        <f t="shared" si="16"/>
        <v>3.1992702922621283E-2</v>
      </c>
      <c r="I241" s="107">
        <f t="shared" si="18"/>
        <v>1.7773867029226222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105">
        <v>217</v>
      </c>
      <c r="B242" s="16">
        <v>43441404</v>
      </c>
      <c r="C242" s="108">
        <v>78.400000000000006</v>
      </c>
      <c r="D242" s="8">
        <v>12.456</v>
      </c>
      <c r="E242" s="8">
        <v>15.57</v>
      </c>
      <c r="F242" s="84">
        <f t="shared" si="17"/>
        <v>3.1140000000000008</v>
      </c>
      <c r="G242" s="107">
        <f t="shared" si="19"/>
        <v>2.6774172000000007</v>
      </c>
      <c r="H242" s="42">
        <f t="shared" si="16"/>
        <v>5.3824633243208346E-2</v>
      </c>
      <c r="I242" s="107">
        <f t="shared" si="18"/>
        <v>2.7312418332432089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105">
        <v>218</v>
      </c>
      <c r="B243" s="16">
        <v>43441396</v>
      </c>
      <c r="C243" s="108">
        <v>118.2</v>
      </c>
      <c r="D243" s="8">
        <v>19.696000000000002</v>
      </c>
      <c r="E243" s="8">
        <v>19.696000000000002</v>
      </c>
      <c r="F243" s="84">
        <f t="shared" si="17"/>
        <v>0</v>
      </c>
      <c r="G243" s="107">
        <f t="shared" si="19"/>
        <v>0</v>
      </c>
      <c r="H243" s="42">
        <f t="shared" si="16"/>
        <v>8.1148873078408498E-2</v>
      </c>
      <c r="I243" s="107">
        <f t="shared" si="18"/>
        <v>8.1148873078408498E-2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108">
        <v>58.3</v>
      </c>
      <c r="D244" s="8">
        <v>9.6750000000000007</v>
      </c>
      <c r="E244" s="8">
        <v>10.353</v>
      </c>
      <c r="F244" s="84">
        <f t="shared" si="17"/>
        <v>0.67799999999999905</v>
      </c>
      <c r="G244" s="107">
        <f t="shared" si="19"/>
        <v>0.58294439999999914</v>
      </c>
      <c r="H244" s="42">
        <f t="shared" si="16"/>
        <v>4.0025205587742932E-2</v>
      </c>
      <c r="I244" s="107">
        <f t="shared" si="18"/>
        <v>0.62296960558774206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105">
        <v>220</v>
      </c>
      <c r="B245" s="16">
        <v>43441400</v>
      </c>
      <c r="C245" s="108">
        <v>59.4</v>
      </c>
      <c r="D245" s="8">
        <v>10.638999999999999</v>
      </c>
      <c r="E245" s="8">
        <v>11.045</v>
      </c>
      <c r="F245" s="84">
        <f t="shared" si="17"/>
        <v>0.40600000000000058</v>
      </c>
      <c r="G245" s="107">
        <f>F245*0.8598</f>
        <v>0.34907880000000052</v>
      </c>
      <c r="H245" s="42">
        <f t="shared" si="16"/>
        <v>4.0780398146002234E-2</v>
      </c>
      <c r="I245" s="107">
        <f t="shared" si="18"/>
        <v>0.38985919814600278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105">
        <v>221</v>
      </c>
      <c r="B246" s="16">
        <v>43441397</v>
      </c>
      <c r="C246" s="108">
        <v>46.9</v>
      </c>
      <c r="D246" s="8">
        <v>5.7279999999999998</v>
      </c>
      <c r="E246" s="8">
        <v>5.9169999999999998</v>
      </c>
      <c r="F246" s="84">
        <f t="shared" si="17"/>
        <v>0.18900000000000006</v>
      </c>
      <c r="G246" s="107">
        <f t="shared" ref="G246:G269" si="20">F246*0.8598</f>
        <v>0.16250220000000004</v>
      </c>
      <c r="H246" s="42">
        <f t="shared" si="16"/>
        <v>3.2198664529419274E-2</v>
      </c>
      <c r="I246" s="107">
        <f t="shared" si="18"/>
        <v>0.19470086452941932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105">
        <v>222</v>
      </c>
      <c r="B247" s="16">
        <v>43441402</v>
      </c>
      <c r="C247" s="108">
        <v>77.7</v>
      </c>
      <c r="D247" s="8">
        <v>31.838999999999999</v>
      </c>
      <c r="E247" s="8">
        <v>33.902000000000001</v>
      </c>
      <c r="F247" s="84">
        <f t="shared" si="17"/>
        <v>2.0630000000000024</v>
      </c>
      <c r="G247" s="107">
        <f t="shared" si="20"/>
        <v>1.7737674000000021</v>
      </c>
      <c r="H247" s="42">
        <f t="shared" si="16"/>
        <v>5.3344056160679693E-2</v>
      </c>
      <c r="I247" s="107">
        <f t="shared" si="18"/>
        <v>1.8271114561606818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108">
        <v>118.6</v>
      </c>
      <c r="D248" s="8">
        <v>46.585000000000001</v>
      </c>
      <c r="E248" s="8">
        <v>48.481999999999999</v>
      </c>
      <c r="F248" s="84">
        <f t="shared" si="17"/>
        <v>1.8969999999999985</v>
      </c>
      <c r="G248" s="107">
        <f t="shared" si="20"/>
        <v>1.6310405999999986</v>
      </c>
      <c r="H248" s="42">
        <f t="shared" si="16"/>
        <v>8.142348855413914E-2</v>
      </c>
      <c r="I248" s="107">
        <f t="shared" si="18"/>
        <v>1.7124640885541378</v>
      </c>
      <c r="K248" s="24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105">
        <v>224</v>
      </c>
      <c r="B249" s="16">
        <v>43441210</v>
      </c>
      <c r="C249" s="108">
        <v>56.8</v>
      </c>
      <c r="D249" s="8">
        <v>5.1379999999999999</v>
      </c>
      <c r="E249" s="8">
        <v>5.7750000000000004</v>
      </c>
      <c r="F249" s="84">
        <f t="shared" si="17"/>
        <v>0.63700000000000045</v>
      </c>
      <c r="G249" s="107">
        <f t="shared" si="20"/>
        <v>0.54769260000000042</v>
      </c>
      <c r="H249" s="42">
        <f t="shared" si="16"/>
        <v>3.8995397553752975E-2</v>
      </c>
      <c r="I249" s="107">
        <f t="shared" si="18"/>
        <v>0.58668799755375334</v>
      </c>
      <c r="K249" s="24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105">
        <v>225</v>
      </c>
      <c r="B250" s="16">
        <v>43441214</v>
      </c>
      <c r="C250" s="108">
        <v>58.9</v>
      </c>
      <c r="D250" s="8">
        <v>17.815000000000001</v>
      </c>
      <c r="E250" s="8">
        <v>17.815000000000001</v>
      </c>
      <c r="F250" s="84">
        <f t="shared" si="17"/>
        <v>0</v>
      </c>
      <c r="G250" s="107">
        <f t="shared" si="20"/>
        <v>0</v>
      </c>
      <c r="H250" s="42">
        <f t="shared" si="16"/>
        <v>4.0437128801338922E-2</v>
      </c>
      <c r="I250" s="107">
        <f t="shared" si="18"/>
        <v>4.0437128801338922E-2</v>
      </c>
      <c r="K250" s="24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105">
        <v>226</v>
      </c>
      <c r="B251" s="16">
        <v>43441215</v>
      </c>
      <c r="C251" s="108">
        <v>46.8</v>
      </c>
      <c r="D251" s="8">
        <v>9.7539999999999996</v>
      </c>
      <c r="E251" s="8">
        <v>10.18</v>
      </c>
      <c r="F251" s="84">
        <f t="shared" si="17"/>
        <v>0.42600000000000016</v>
      </c>
      <c r="G251" s="107">
        <f t="shared" si="20"/>
        <v>0.36627480000000012</v>
      </c>
      <c r="H251" s="42">
        <f t="shared" si="16"/>
        <v>3.2130010660486603E-2</v>
      </c>
      <c r="I251" s="107">
        <f t="shared" si="18"/>
        <v>0.39840481066048672</v>
      </c>
      <c r="K251" s="24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108">
        <v>78.2</v>
      </c>
      <c r="D252" s="8">
        <v>4.351</v>
      </c>
      <c r="E252" s="8">
        <v>4.351</v>
      </c>
      <c r="F252" s="84">
        <f t="shared" si="17"/>
        <v>0</v>
      </c>
      <c r="G252" s="107">
        <f t="shared" si="20"/>
        <v>0</v>
      </c>
      <c r="H252" s="42">
        <f t="shared" si="16"/>
        <v>5.3687325505343012E-2</v>
      </c>
      <c r="I252" s="107">
        <f t="shared" si="18"/>
        <v>5.3687325505343012E-2</v>
      </c>
      <c r="K252" s="24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105">
        <v>228</v>
      </c>
      <c r="B253" s="16">
        <v>43441212</v>
      </c>
      <c r="C253" s="108">
        <v>117.6</v>
      </c>
      <c r="D253" s="8">
        <v>17.257000000000001</v>
      </c>
      <c r="E253" s="8">
        <v>17.260000000000002</v>
      </c>
      <c r="F253" s="84">
        <f t="shared" si="17"/>
        <v>3.0000000000001137E-3</v>
      </c>
      <c r="G253" s="107">
        <f t="shared" si="20"/>
        <v>2.5794000000000979E-3</v>
      </c>
      <c r="H253" s="42">
        <f t="shared" si="16"/>
        <v>8.0736949864812502E-2</v>
      </c>
      <c r="I253" s="107">
        <f t="shared" si="18"/>
        <v>8.3316349864812594E-2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105">
        <v>229</v>
      </c>
      <c r="B254" s="16">
        <v>43441218</v>
      </c>
      <c r="C254" s="108">
        <v>57.8</v>
      </c>
      <c r="D254" s="8">
        <v>7.42</v>
      </c>
      <c r="E254" s="8">
        <v>8.4700000000000006</v>
      </c>
      <c r="F254" s="84">
        <f t="shared" si="17"/>
        <v>1.0500000000000007</v>
      </c>
      <c r="G254" s="107">
        <f t="shared" si="20"/>
        <v>0.90279000000000065</v>
      </c>
      <c r="H254" s="42">
        <f t="shared" si="16"/>
        <v>3.9681936243079613E-2</v>
      </c>
      <c r="I254" s="107">
        <f t="shared" si="18"/>
        <v>0.94247193624308023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108">
        <v>58.4</v>
      </c>
      <c r="D255" s="8">
        <v>3.0190000000000001</v>
      </c>
      <c r="E255" s="8">
        <v>3.4670000000000001</v>
      </c>
      <c r="F255" s="84">
        <f t="shared" si="17"/>
        <v>0.44799999999999995</v>
      </c>
      <c r="G255" s="107">
        <f t="shared" si="20"/>
        <v>0.38519039999999999</v>
      </c>
      <c r="H255" s="42">
        <f t="shared" si="16"/>
        <v>4.0093859456675603E-2</v>
      </c>
      <c r="I255" s="107">
        <f t="shared" si="18"/>
        <v>0.42528425945667558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108">
        <v>47</v>
      </c>
      <c r="D256" s="8">
        <v>4.0979999999999999</v>
      </c>
      <c r="E256" s="8">
        <v>4.5069999999999997</v>
      </c>
      <c r="F256" s="84">
        <f t="shared" si="17"/>
        <v>0.40899999999999981</v>
      </c>
      <c r="G256" s="107">
        <f t="shared" si="20"/>
        <v>0.35165819999999987</v>
      </c>
      <c r="H256" s="42">
        <f t="shared" si="16"/>
        <v>3.2267318398351938E-2</v>
      </c>
      <c r="I256" s="107">
        <f t="shared" si="18"/>
        <v>0.38392551839835182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105">
        <v>232</v>
      </c>
      <c r="B257" s="16">
        <v>43441217</v>
      </c>
      <c r="C257" s="108">
        <v>78</v>
      </c>
      <c r="D257" s="8">
        <v>20.870999999999999</v>
      </c>
      <c r="E257" s="8">
        <v>21.928999999999998</v>
      </c>
      <c r="F257" s="84">
        <f t="shared" si="17"/>
        <v>1.0579999999999998</v>
      </c>
      <c r="G257" s="107">
        <f t="shared" si="20"/>
        <v>0.90966839999999982</v>
      </c>
      <c r="H257" s="42">
        <f t="shared" si="16"/>
        <v>5.3550017767477684E-2</v>
      </c>
      <c r="I257" s="107">
        <f t="shared" si="18"/>
        <v>0.96321841776747752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105">
        <v>233</v>
      </c>
      <c r="B258" s="16">
        <v>43441226</v>
      </c>
      <c r="C258" s="108">
        <v>117.7</v>
      </c>
      <c r="D258" s="8">
        <v>9.5079999999999991</v>
      </c>
      <c r="E258" s="8">
        <v>9.5079999999999991</v>
      </c>
      <c r="F258" s="84">
        <f t="shared" si="17"/>
        <v>0</v>
      </c>
      <c r="G258" s="107">
        <f>F258*0.8598</f>
        <v>0</v>
      </c>
      <c r="H258" s="42">
        <f>C258/4660.2*$H$19</f>
        <v>8.0805603733745179E-2</v>
      </c>
      <c r="I258" s="107">
        <f t="shared" si="18"/>
        <v>8.0805603733745179E-2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105">
        <v>234</v>
      </c>
      <c r="B259" s="16">
        <v>43441225</v>
      </c>
      <c r="C259" s="108">
        <v>57.8</v>
      </c>
      <c r="D259" s="8">
        <v>12.359</v>
      </c>
      <c r="E259" s="8">
        <v>13.01</v>
      </c>
      <c r="F259" s="84">
        <f t="shared" si="17"/>
        <v>0.6509999999999998</v>
      </c>
      <c r="G259" s="107">
        <f t="shared" si="20"/>
        <v>0.55972979999999983</v>
      </c>
      <c r="H259" s="42">
        <f t="shared" si="16"/>
        <v>3.9681936243079613E-2</v>
      </c>
      <c r="I259" s="107">
        <f t="shared" si="18"/>
        <v>0.59941173624307942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108">
        <v>58.3</v>
      </c>
      <c r="D260" s="8">
        <v>3.0680000000000001</v>
      </c>
      <c r="E260" s="8">
        <v>3.274</v>
      </c>
      <c r="F260" s="84">
        <f t="shared" si="17"/>
        <v>0.20599999999999996</v>
      </c>
      <c r="G260" s="107">
        <f t="shared" si="20"/>
        <v>0.17711879999999997</v>
      </c>
      <c r="H260" s="42">
        <f t="shared" si="16"/>
        <v>4.0025205587742932E-2</v>
      </c>
      <c r="I260" s="107">
        <f t="shared" si="18"/>
        <v>0.21714400558774288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105">
        <v>236</v>
      </c>
      <c r="B261" s="16">
        <v>43441223</v>
      </c>
      <c r="C261" s="108">
        <v>47</v>
      </c>
      <c r="D261" s="8">
        <v>14.532999999999999</v>
      </c>
      <c r="E261" s="8">
        <v>15.72</v>
      </c>
      <c r="F261" s="84">
        <f t="shared" si="17"/>
        <v>1.1870000000000012</v>
      </c>
      <c r="G261" s="107">
        <f t="shared" si="20"/>
        <v>1.0205826000000011</v>
      </c>
      <c r="H261" s="42">
        <f t="shared" si="16"/>
        <v>3.2267318398351938E-2</v>
      </c>
      <c r="I261" s="107">
        <f t="shared" si="18"/>
        <v>1.0528499183983531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105">
        <v>237</v>
      </c>
      <c r="B262" s="16">
        <v>43441224</v>
      </c>
      <c r="C262" s="108">
        <v>77</v>
      </c>
      <c r="D262" s="8">
        <v>25.228000000000002</v>
      </c>
      <c r="E262" s="8">
        <v>27.244</v>
      </c>
      <c r="F262" s="84">
        <f t="shared" si="17"/>
        <v>2.0159999999999982</v>
      </c>
      <c r="G262" s="107">
        <f t="shared" si="20"/>
        <v>1.7333567999999986</v>
      </c>
      <c r="H262" s="42">
        <f t="shared" si="16"/>
        <v>5.2863479078151046E-2</v>
      </c>
      <c r="I262" s="107">
        <f t="shared" si="18"/>
        <v>1.7862202790781496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105">
        <v>238</v>
      </c>
      <c r="B263" s="16">
        <v>43441221</v>
      </c>
      <c r="C263" s="108">
        <v>117.8</v>
      </c>
      <c r="D263" s="8">
        <v>21.57</v>
      </c>
      <c r="E263" s="8">
        <v>21.658999999999999</v>
      </c>
      <c r="F263" s="84">
        <f t="shared" si="17"/>
        <v>8.8999999999998636E-2</v>
      </c>
      <c r="G263" s="107">
        <f t="shared" si="20"/>
        <v>7.6522199999998833E-2</v>
      </c>
      <c r="H263" s="42">
        <f t="shared" si="16"/>
        <v>8.0874257602677843E-2</v>
      </c>
      <c r="I263" s="107">
        <f t="shared" si="18"/>
        <v>0.15739645760267668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108">
        <v>58.1</v>
      </c>
      <c r="D264" s="8">
        <v>16.571999999999999</v>
      </c>
      <c r="E264" s="8">
        <v>18.158999999999999</v>
      </c>
      <c r="F264" s="84">
        <f t="shared" si="17"/>
        <v>1.5869999999999997</v>
      </c>
      <c r="G264" s="107">
        <f t="shared" si="20"/>
        <v>1.3645025999999998</v>
      </c>
      <c r="H264" s="42">
        <f t="shared" si="16"/>
        <v>3.9887897849877611E-2</v>
      </c>
      <c r="I264" s="107">
        <f t="shared" si="18"/>
        <v>1.4043904978498774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105">
        <v>240</v>
      </c>
      <c r="B265" s="16">
        <v>20242417</v>
      </c>
      <c r="C265" s="108">
        <v>58.7</v>
      </c>
      <c r="D265" s="8">
        <v>13.488</v>
      </c>
      <c r="E265" s="8">
        <v>14.647</v>
      </c>
      <c r="F265" s="84">
        <f t="shared" si="17"/>
        <v>1.1590000000000007</v>
      </c>
      <c r="G265" s="107">
        <f t="shared" si="20"/>
        <v>0.99650820000000062</v>
      </c>
      <c r="H265" s="42">
        <f t="shared" si="16"/>
        <v>4.0299821063473594E-2</v>
      </c>
      <c r="I265" s="107">
        <f t="shared" si="18"/>
        <v>1.0368080210634742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105">
        <v>241</v>
      </c>
      <c r="B266" s="16">
        <v>20242445</v>
      </c>
      <c r="C266" s="106">
        <v>46.5</v>
      </c>
      <c r="D266" s="8">
        <v>10.593999999999999</v>
      </c>
      <c r="E266" s="8">
        <v>11.154</v>
      </c>
      <c r="F266" s="8">
        <f>E266-D266</f>
        <v>0.5600000000000005</v>
      </c>
      <c r="G266" s="107">
        <f t="shared" si="20"/>
        <v>0.48148800000000042</v>
      </c>
      <c r="H266" s="42">
        <f t="shared" si="16"/>
        <v>3.1924049053688619E-2</v>
      </c>
      <c r="I266" s="107">
        <f t="shared" si="18"/>
        <v>0.51341204905368909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105">
        <v>242</v>
      </c>
      <c r="B267" s="16">
        <v>43441219</v>
      </c>
      <c r="C267" s="106">
        <v>78.3</v>
      </c>
      <c r="D267" s="8">
        <v>30.327000000000002</v>
      </c>
      <c r="E267" s="8">
        <v>32.078000000000003</v>
      </c>
      <c r="F267" s="8">
        <f t="shared" si="17"/>
        <v>1.7510000000000012</v>
      </c>
      <c r="G267" s="107">
        <f t="shared" si="20"/>
        <v>1.5055098000000011</v>
      </c>
      <c r="H267" s="42">
        <f t="shared" si="16"/>
        <v>5.3755979374275682E-2</v>
      </c>
      <c r="I267" s="107">
        <f t="shared" si="18"/>
        <v>1.5592657793742768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106">
        <v>117.2</v>
      </c>
      <c r="D268" s="8">
        <v>8.5920000000000005</v>
      </c>
      <c r="E268" s="8">
        <v>8.5920000000000005</v>
      </c>
      <c r="F268" s="8">
        <f t="shared" si="17"/>
        <v>0</v>
      </c>
      <c r="G268" s="107">
        <f t="shared" si="20"/>
        <v>0</v>
      </c>
      <c r="H268" s="42">
        <f t="shared" si="16"/>
        <v>8.046233438908186E-2</v>
      </c>
      <c r="I268" s="107">
        <f t="shared" si="18"/>
        <v>8.046233438908186E-2</v>
      </c>
      <c r="J268" s="5"/>
      <c r="K268" s="25"/>
      <c r="L268" s="40"/>
      <c r="M268" s="7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105">
        <v>244</v>
      </c>
      <c r="B269" s="16">
        <v>20242431</v>
      </c>
      <c r="C269" s="106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107">
        <f t="shared" si="20"/>
        <v>0</v>
      </c>
      <c r="H269" s="42">
        <f t="shared" si="16"/>
        <v>3.9681936243079613E-2</v>
      </c>
      <c r="I269" s="107">
        <f t="shared" si="18"/>
        <v>3.9681936243079613E-2</v>
      </c>
      <c r="J269" s="5"/>
      <c r="K269" s="25"/>
      <c r="L269" s="40"/>
      <c r="M269" s="7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105">
        <v>245</v>
      </c>
      <c r="B270" s="16">
        <v>20242432</v>
      </c>
      <c r="C270" s="106">
        <v>58.2</v>
      </c>
      <c r="D270" s="8">
        <v>5.32</v>
      </c>
      <c r="E270" s="8">
        <v>5.3230000000000004</v>
      </c>
      <c r="F270" s="8">
        <f t="shared" si="17"/>
        <v>3.0000000000001137E-3</v>
      </c>
      <c r="G270" s="107">
        <f>F270*0.8598</f>
        <v>2.5794000000000979E-3</v>
      </c>
      <c r="H270" s="42">
        <f t="shared" si="16"/>
        <v>3.9956551718810275E-2</v>
      </c>
      <c r="I270" s="107">
        <f t="shared" si="18"/>
        <v>4.2535951718810375E-2</v>
      </c>
      <c r="J270" s="5"/>
      <c r="K270" s="25"/>
      <c r="L270" s="40"/>
      <c r="M270" s="7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105">
        <v>246</v>
      </c>
      <c r="B271" s="16">
        <v>20242451</v>
      </c>
      <c r="C271" s="106">
        <v>45.8</v>
      </c>
      <c r="D271" s="8">
        <v>7.3760000000000003</v>
      </c>
      <c r="E271" s="8">
        <v>7.452</v>
      </c>
      <c r="F271" s="8">
        <f t="shared" si="17"/>
        <v>7.5999999999999623E-2</v>
      </c>
      <c r="G271" s="107">
        <f t="shared" ref="G271" si="21">F271*0.8598</f>
        <v>6.5344799999999675E-2</v>
      </c>
      <c r="H271" s="42">
        <f>C271/4660.2*$H$19</f>
        <v>3.1443471971159973E-2</v>
      </c>
      <c r="I271" s="107">
        <f t="shared" si="18"/>
        <v>9.6788271971159648E-2</v>
      </c>
      <c r="J271" s="5"/>
      <c r="K271" s="25"/>
      <c r="L271" s="40"/>
      <c r="M271" s="7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106">
        <v>77.599999999999994</v>
      </c>
      <c r="D272" s="8">
        <v>16.88</v>
      </c>
      <c r="E272" s="8">
        <v>17.701000000000001</v>
      </c>
      <c r="F272" s="8">
        <f t="shared" si="17"/>
        <v>0.82100000000000151</v>
      </c>
      <c r="G272" s="107">
        <f>F272*0.8598</f>
        <v>0.70589580000000129</v>
      </c>
      <c r="H272" s="42">
        <f t="shared" ref="H272" si="22">C272/4660.2*$H$19</f>
        <v>5.3275402291747029E-2</v>
      </c>
      <c r="I272" s="107">
        <f t="shared" si="18"/>
        <v>0.75917120229174828</v>
      </c>
      <c r="J272" s="5"/>
      <c r="K272" s="24"/>
      <c r="L272" s="14"/>
      <c r="M272" s="7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213" t="s">
        <v>3</v>
      </c>
      <c r="B273" s="213"/>
      <c r="C273" s="128">
        <f>SUM(C26:C272)</f>
        <v>17591.5</v>
      </c>
      <c r="D273" s="129">
        <f t="shared" ref="D273:E273" si="23">SUM(D26:D272)</f>
        <v>3947.3937000000037</v>
      </c>
      <c r="E273" s="129">
        <f t="shared" si="23"/>
        <v>4142.3730000000005</v>
      </c>
      <c r="F273" s="8">
        <f t="shared" si="17"/>
        <v>194.97929999999678</v>
      </c>
      <c r="G273" s="129">
        <f>SUM(G26:G272)</f>
        <v>167.64320214000006</v>
      </c>
      <c r="H273" s="44">
        <f>SUM(H26:H272)</f>
        <v>43.396797860000021</v>
      </c>
      <c r="I273" s="129">
        <f>SUM(I26:I272)</f>
        <v>211.04000000000013</v>
      </c>
      <c r="J273" s="220"/>
      <c r="K273" s="221"/>
      <c r="L273" s="40"/>
      <c r="M273" s="7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51"/>
      <c r="J274" s="130"/>
      <c r="K274" s="131"/>
      <c r="M274" s="7"/>
      <c r="N274" s="5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 s="40"/>
      <c r="I275"/>
      <c r="J275" s="53"/>
      <c r="K275" s="52"/>
      <c r="L275" s="52"/>
      <c r="M275" s="21"/>
      <c r="N275" s="5"/>
      <c r="O275" s="5"/>
      <c r="P275" s="7"/>
      <c r="R275" s="5"/>
      <c r="S275" s="5"/>
      <c r="T275" s="5"/>
      <c r="U275" s="5"/>
      <c r="V275" s="5"/>
      <c r="W275" s="5"/>
      <c r="X275" s="5"/>
      <c r="Y275" s="5"/>
      <c r="Z275" s="40"/>
    </row>
    <row r="276" spans="1:26" ht="18.75" customHeight="1" x14ac:dyDescent="0.25">
      <c r="A276" s="209" t="s">
        <v>38</v>
      </c>
      <c r="B276" s="211" t="s">
        <v>39</v>
      </c>
      <c r="C276" s="222" t="s">
        <v>2</v>
      </c>
      <c r="D276" s="35" t="s">
        <v>78</v>
      </c>
      <c r="E276" s="35" t="s">
        <v>84</v>
      </c>
      <c r="F276" s="151" t="s">
        <v>79</v>
      </c>
      <c r="G276" s="50"/>
      <c r="H276" s="40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210"/>
      <c r="B277" s="212"/>
      <c r="C277" s="223"/>
      <c r="D277" s="152" t="s">
        <v>40</v>
      </c>
      <c r="E277" s="152" t="s">
        <v>40</v>
      </c>
      <c r="F277" s="163" t="s">
        <v>80</v>
      </c>
      <c r="G277" s="40"/>
      <c r="H277" s="40"/>
      <c r="I277" s="5"/>
      <c r="J277" s="5"/>
      <c r="K277" s="5"/>
      <c r="L277" s="5"/>
      <c r="M277" s="5"/>
      <c r="N277" s="5"/>
      <c r="O277" s="5"/>
      <c r="P277" s="5"/>
      <c r="Q277"/>
      <c r="R277"/>
      <c r="S277"/>
      <c r="T277"/>
      <c r="U277"/>
      <c r="V277"/>
      <c r="W277"/>
    </row>
    <row r="278" spans="1:26" x14ac:dyDescent="0.25">
      <c r="A278" s="99" t="s">
        <v>41</v>
      </c>
      <c r="B278" s="100">
        <v>43441481</v>
      </c>
      <c r="C278" s="100">
        <v>122.9</v>
      </c>
      <c r="D278" s="101">
        <v>37.698</v>
      </c>
      <c r="E278" s="101">
        <v>37.848999999999997</v>
      </c>
      <c r="F278" s="101">
        <f>(E278-D278)*0.8598</f>
        <v>0.12982979999999678</v>
      </c>
      <c r="G278" s="40"/>
      <c r="H278" s="40"/>
      <c r="I278" s="40"/>
      <c r="J278" s="40"/>
      <c r="M278" s="5"/>
      <c r="N278" s="5"/>
      <c r="O278" s="5"/>
      <c r="P278" s="5"/>
      <c r="Q278"/>
      <c r="R278"/>
      <c r="S278"/>
      <c r="T278"/>
      <c r="U278"/>
      <c r="V278"/>
      <c r="W278"/>
    </row>
    <row r="279" spans="1:26" x14ac:dyDescent="0.25">
      <c r="A279" s="54" t="s">
        <v>42</v>
      </c>
      <c r="B279" s="55">
        <v>43441178</v>
      </c>
      <c r="C279" s="55">
        <v>68.5</v>
      </c>
      <c r="D279" s="83">
        <v>43.948</v>
      </c>
      <c r="E279" s="83">
        <v>46.497999999999998</v>
      </c>
      <c r="F279" s="83">
        <f t="shared" ref="F279:F292" si="24">(E279-D279)*0.8598</f>
        <v>2.1924899999999976</v>
      </c>
      <c r="G279" s="40"/>
      <c r="H279" s="40"/>
      <c r="I279" s="40"/>
      <c r="J279" s="40"/>
      <c r="M279" s="5"/>
      <c r="N279" s="5"/>
      <c r="O279" s="5"/>
      <c r="P279" s="5"/>
      <c r="Q279"/>
      <c r="R279"/>
      <c r="S279"/>
      <c r="T279"/>
      <c r="U279"/>
      <c r="V279"/>
      <c r="W279"/>
    </row>
    <row r="280" spans="1:26" x14ac:dyDescent="0.25">
      <c r="A280" s="54" t="s">
        <v>43</v>
      </c>
      <c r="B280" s="55">
        <v>43441179</v>
      </c>
      <c r="C280" s="55">
        <v>106.9</v>
      </c>
      <c r="D280" s="83">
        <v>14.555999999999999</v>
      </c>
      <c r="E280" s="83">
        <v>15.484</v>
      </c>
      <c r="F280" s="83">
        <f t="shared" si="24"/>
        <v>0.79789440000000067</v>
      </c>
      <c r="G280" s="40"/>
      <c r="H280" s="40"/>
      <c r="I280" s="40"/>
      <c r="J280" s="40"/>
      <c r="M280" s="5"/>
      <c r="N280" s="5"/>
      <c r="O280" s="5"/>
      <c r="P280" s="1"/>
      <c r="Q280"/>
      <c r="R280"/>
      <c r="S280"/>
      <c r="T280"/>
      <c r="U280"/>
      <c r="V280"/>
      <c r="W280"/>
    </row>
    <row r="281" spans="1:26" x14ac:dyDescent="0.25">
      <c r="A281" s="54" t="s">
        <v>44</v>
      </c>
      <c r="B281" s="55">
        <v>43441177</v>
      </c>
      <c r="C281" s="55">
        <v>163.80000000000001</v>
      </c>
      <c r="D281" s="83">
        <v>64.563999999999993</v>
      </c>
      <c r="E281" s="83">
        <v>69.694000000000003</v>
      </c>
      <c r="F281" s="83">
        <f t="shared" si="24"/>
        <v>4.410774000000008</v>
      </c>
      <c r="G281" s="40"/>
      <c r="H281" s="40"/>
      <c r="I281" s="40"/>
      <c r="J281" s="40"/>
      <c r="M281" s="1"/>
      <c r="N281" s="1"/>
      <c r="O281" s="1"/>
      <c r="P281" s="1"/>
      <c r="Q281"/>
      <c r="R281"/>
      <c r="S281"/>
      <c r="T281"/>
      <c r="U281"/>
      <c r="V281"/>
      <c r="W281"/>
    </row>
    <row r="282" spans="1:26" s="1" customFormat="1" x14ac:dyDescent="0.25">
      <c r="A282" s="59" t="s">
        <v>45</v>
      </c>
      <c r="B282" s="60">
        <v>43441482</v>
      </c>
      <c r="C282" s="60">
        <v>109.8</v>
      </c>
      <c r="D282" s="83">
        <v>97.453999999999994</v>
      </c>
      <c r="E282" s="83">
        <v>99.637</v>
      </c>
      <c r="F282" s="83">
        <f t="shared" si="24"/>
        <v>1.876943400000006</v>
      </c>
      <c r="G282" s="2"/>
      <c r="H282" s="169"/>
      <c r="I282" s="5"/>
      <c r="J282" s="5"/>
      <c r="K282" s="5"/>
      <c r="L282" s="5"/>
    </row>
    <row r="283" spans="1:26" s="1" customFormat="1" x14ac:dyDescent="0.25">
      <c r="A283" s="59" t="s">
        <v>46</v>
      </c>
      <c r="B283" s="60">
        <v>43441483</v>
      </c>
      <c r="C283" s="60">
        <v>58.7</v>
      </c>
      <c r="D283" s="83">
        <v>123.93899999999999</v>
      </c>
      <c r="E283" s="83">
        <v>126.642</v>
      </c>
      <c r="F283" s="83">
        <f t="shared" si="24"/>
        <v>2.3240394000000024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59" t="s">
        <v>47</v>
      </c>
      <c r="B284" s="60">
        <v>41444210</v>
      </c>
      <c r="C284" s="60">
        <v>89.1</v>
      </c>
      <c r="D284" s="83">
        <v>93.356999999999999</v>
      </c>
      <c r="E284" s="83">
        <v>94.141999999999996</v>
      </c>
      <c r="F284" s="83">
        <f t="shared" si="24"/>
        <v>0.67494299999999707</v>
      </c>
      <c r="G284" s="5"/>
      <c r="H284" s="5"/>
      <c r="I284" s="5"/>
      <c r="J284" s="5"/>
      <c r="K284" s="5"/>
      <c r="L284" s="5"/>
    </row>
    <row r="285" spans="1:26" x14ac:dyDescent="0.25">
      <c r="A285" s="54" t="s">
        <v>48</v>
      </c>
      <c r="B285" s="55">
        <v>20242453</v>
      </c>
      <c r="C285" s="55">
        <v>56.5</v>
      </c>
      <c r="D285" s="83">
        <v>81.025999999999996</v>
      </c>
      <c r="E285" s="83">
        <v>83.99</v>
      </c>
      <c r="F285" s="83">
        <f t="shared" si="24"/>
        <v>2.5484471999999987</v>
      </c>
      <c r="G285" s="40"/>
      <c r="H285" s="40"/>
      <c r="I285" s="40"/>
      <c r="J285" s="40"/>
      <c r="M285" s="1"/>
      <c r="N285" s="1"/>
      <c r="O285" s="1"/>
      <c r="P285" s="1"/>
      <c r="Q285"/>
      <c r="R285"/>
      <c r="S285"/>
      <c r="T285"/>
      <c r="U285"/>
      <c r="V285"/>
      <c r="W285"/>
    </row>
    <row r="286" spans="1:26" x14ac:dyDescent="0.25">
      <c r="A286" s="54" t="s">
        <v>49</v>
      </c>
      <c r="B286" s="55">
        <v>20242426</v>
      </c>
      <c r="C286" s="55">
        <v>96</v>
      </c>
      <c r="D286" s="83">
        <v>47.399000000000001</v>
      </c>
      <c r="E286" s="83">
        <v>49.52</v>
      </c>
      <c r="F286" s="83">
        <f t="shared" si="24"/>
        <v>1.8236358000000019</v>
      </c>
      <c r="G286" s="40"/>
      <c r="H286" s="40"/>
      <c r="I286" s="40"/>
      <c r="J286" s="40"/>
      <c r="M286" s="1"/>
      <c r="N286" s="1"/>
      <c r="O286" s="1"/>
      <c r="P286" s="1"/>
      <c r="Q286"/>
      <c r="R286"/>
      <c r="S286"/>
      <c r="T286"/>
      <c r="U286"/>
      <c r="V286"/>
      <c r="W286"/>
    </row>
    <row r="287" spans="1:26" x14ac:dyDescent="0.25">
      <c r="A287" s="54" t="s">
        <v>50</v>
      </c>
      <c r="B287" s="55">
        <v>20242457</v>
      </c>
      <c r="C287" s="55">
        <v>103.3</v>
      </c>
      <c r="D287" s="83">
        <v>60.609000000000002</v>
      </c>
      <c r="E287" s="83">
        <v>63.033000000000001</v>
      </c>
      <c r="F287" s="83">
        <f t="shared" si="24"/>
        <v>2.0841551999999997</v>
      </c>
      <c r="G287" s="40"/>
      <c r="H287" s="40"/>
      <c r="I287" s="40"/>
      <c r="J287" s="40"/>
      <c r="M287" s="1"/>
      <c r="N287" s="1"/>
      <c r="O287" s="1"/>
      <c r="P287" s="1"/>
      <c r="Q287"/>
      <c r="R287"/>
      <c r="S287"/>
      <c r="T287"/>
      <c r="U287"/>
      <c r="V287"/>
      <c r="W287"/>
    </row>
    <row r="288" spans="1:26" x14ac:dyDescent="0.25">
      <c r="A288" s="54" t="s">
        <v>51</v>
      </c>
      <c r="B288" s="55">
        <v>20242455</v>
      </c>
      <c r="C288" s="55">
        <v>43.4</v>
      </c>
      <c r="D288" s="83">
        <v>43.716000000000001</v>
      </c>
      <c r="E288" s="83">
        <v>45.640999999999998</v>
      </c>
      <c r="F288" s="83">
        <f t="shared" si="24"/>
        <v>1.6551149999999977</v>
      </c>
      <c r="G288" s="40"/>
      <c r="H288" s="40"/>
      <c r="I288" s="40"/>
      <c r="J288" s="40"/>
      <c r="M288" s="1"/>
      <c r="N288" s="1"/>
      <c r="O288" s="1"/>
      <c r="P288" s="1"/>
      <c r="Q288"/>
      <c r="R288"/>
      <c r="S288"/>
      <c r="T288"/>
      <c r="U288"/>
      <c r="V288"/>
      <c r="W288"/>
    </row>
    <row r="289" spans="1:26" x14ac:dyDescent="0.25">
      <c r="A289" s="54" t="s">
        <v>52</v>
      </c>
      <c r="B289" s="55">
        <v>20442453</v>
      </c>
      <c r="C289" s="55">
        <v>79.900000000000006</v>
      </c>
      <c r="D289" s="83">
        <v>55.543999999999997</v>
      </c>
      <c r="E289" s="83">
        <v>57.395000000000003</v>
      </c>
      <c r="F289" s="83">
        <f t="shared" si="24"/>
        <v>1.5914898000000053</v>
      </c>
      <c r="G289" s="40"/>
      <c r="H289" s="40"/>
      <c r="I289" s="40"/>
      <c r="J289" s="40"/>
      <c r="M289" s="1"/>
      <c r="N289" s="1"/>
      <c r="O289" s="1"/>
      <c r="P289" s="1"/>
      <c r="Q289"/>
      <c r="R289"/>
      <c r="S289"/>
      <c r="T289"/>
      <c r="U289"/>
      <c r="V289"/>
      <c r="W289"/>
    </row>
    <row r="290" spans="1:26" s="1" customFormat="1" x14ac:dyDescent="0.25">
      <c r="A290" s="99" t="s">
        <v>53</v>
      </c>
      <c r="B290" s="100">
        <v>20242456</v>
      </c>
      <c r="C290" s="100">
        <v>106.1</v>
      </c>
      <c r="D290" s="101">
        <v>41.29</v>
      </c>
      <c r="E290" s="101">
        <v>43.158999999999999</v>
      </c>
      <c r="F290" s="101">
        <f t="shared" si="24"/>
        <v>1.6069661999999998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59" t="s">
        <v>54</v>
      </c>
      <c r="B291" s="60">
        <v>20242415</v>
      </c>
      <c r="C291" s="60">
        <v>137.9</v>
      </c>
      <c r="D291" s="83">
        <v>90.662000000000006</v>
      </c>
      <c r="E291" s="83">
        <v>92.527000000000001</v>
      </c>
      <c r="F291" s="83">
        <f t="shared" si="24"/>
        <v>1.6035269999999957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59" t="s">
        <v>55</v>
      </c>
      <c r="B292" s="60">
        <v>20242418</v>
      </c>
      <c r="C292" s="60">
        <v>56.4</v>
      </c>
      <c r="D292" s="83">
        <v>94.287999999999997</v>
      </c>
      <c r="E292" s="83">
        <v>98.405000000000001</v>
      </c>
      <c r="F292" s="83">
        <f t="shared" si="24"/>
        <v>3.5397966000000038</v>
      </c>
      <c r="G292" s="5"/>
      <c r="H292" s="5"/>
      <c r="I292" s="5"/>
      <c r="J292" s="5"/>
      <c r="K292" s="5"/>
      <c r="L292" s="5"/>
    </row>
    <row r="293" spans="1:26" x14ac:dyDescent="0.25">
      <c r="B293" s="41"/>
      <c r="C293" s="153">
        <f>SUM(C278:C292)</f>
        <v>1399.2</v>
      </c>
      <c r="D293" s="87">
        <f>SUM(D278:D292)</f>
        <v>990.05</v>
      </c>
      <c r="E293" s="87">
        <f>SUM(E278:E292)</f>
        <v>1023.6159999999999</v>
      </c>
      <c r="F293" s="87">
        <f>SUM(F278:F292)</f>
        <v>28.86004680000001</v>
      </c>
      <c r="G293" s="40"/>
      <c r="H293" s="40"/>
      <c r="I293" s="40"/>
      <c r="J293" s="40"/>
      <c r="M293" s="5"/>
      <c r="N293" s="5"/>
      <c r="O293" s="5"/>
      <c r="P293" s="5"/>
      <c r="Q293"/>
      <c r="R293"/>
      <c r="S293"/>
      <c r="T293"/>
      <c r="U293"/>
      <c r="V293"/>
      <c r="W293"/>
    </row>
    <row r="294" spans="1:26" x14ac:dyDescent="0.25">
      <c r="A294" s="56"/>
      <c r="B294" s="56"/>
      <c r="C294" s="56"/>
      <c r="D294" s="56"/>
      <c r="E294" s="56"/>
      <c r="F294" s="56"/>
      <c r="G294"/>
      <c r="H294" s="40"/>
      <c r="I294"/>
      <c r="J294" s="53"/>
      <c r="K294" s="52"/>
      <c r="L294" s="52"/>
      <c r="M294" s="1"/>
      <c r="N294" s="5"/>
      <c r="O294" s="5"/>
      <c r="P294" s="7"/>
      <c r="V294"/>
      <c r="W294"/>
      <c r="Z294" s="40"/>
    </row>
    <row r="295" spans="1:26" x14ac:dyDescent="0.25">
      <c r="A295" s="57" t="s">
        <v>15</v>
      </c>
      <c r="F295" s="56"/>
      <c r="G295"/>
      <c r="H295" s="40"/>
      <c r="I295"/>
      <c r="J295" s="53"/>
      <c r="K295" s="52"/>
      <c r="L295" s="52"/>
      <c r="M295" s="1"/>
      <c r="N295" s="5"/>
      <c r="O295" s="5"/>
      <c r="P295" s="7"/>
      <c r="V295"/>
      <c r="W295"/>
      <c r="Z295" s="40"/>
    </row>
    <row r="296" spans="1:26" x14ac:dyDescent="0.25">
      <c r="A296" s="56"/>
      <c r="E296" s="56"/>
      <c r="G296"/>
      <c r="H296" s="40"/>
      <c r="I296" s="53"/>
      <c r="J296" s="52"/>
      <c r="K296" s="52"/>
      <c r="L296"/>
      <c r="M296" s="40"/>
      <c r="O296" s="50"/>
      <c r="U296"/>
      <c r="V296"/>
      <c r="W296"/>
      <c r="Y296" s="40"/>
    </row>
    <row r="297" spans="1:26" x14ac:dyDescent="0.25">
      <c r="G297"/>
      <c r="H297" s="40"/>
      <c r="I297" s="53"/>
      <c r="J297" s="52"/>
      <c r="K297" s="52"/>
      <c r="L297"/>
      <c r="M297" s="40"/>
      <c r="O297" s="50"/>
      <c r="U297"/>
      <c r="V297"/>
      <c r="W297"/>
      <c r="X297" s="40"/>
      <c r="Y297" s="40"/>
    </row>
  </sheetData>
  <mergeCells count="37"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4:D14"/>
    <mergeCell ref="E14:G14"/>
    <mergeCell ref="A15:D16"/>
    <mergeCell ref="E15:G15"/>
    <mergeCell ref="E16:G16"/>
    <mergeCell ref="A18:D19"/>
    <mergeCell ref="E18:G18"/>
    <mergeCell ref="E19:G19"/>
    <mergeCell ref="E20:G20"/>
    <mergeCell ref="H20:H21"/>
    <mergeCell ref="E21:G21"/>
    <mergeCell ref="E22:G22"/>
    <mergeCell ref="E23:G23"/>
    <mergeCell ref="A273:B273"/>
    <mergeCell ref="J273:K273"/>
    <mergeCell ref="A276:A277"/>
    <mergeCell ref="B276:B277"/>
    <mergeCell ref="C276:C277"/>
  </mergeCells>
  <pageMargins left="0.78740157480314965" right="0" top="0" bottom="0" header="0.31496062992125984" footer="0.31496062992125984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97"/>
  <sheetViews>
    <sheetView tabSelected="1" zoomScaleNormal="100" workbookViewId="0">
      <selection activeCell="K20" sqref="K20"/>
    </sheetView>
  </sheetViews>
  <sheetFormatPr defaultRowHeight="15" x14ac:dyDescent="0.25"/>
  <cols>
    <col min="1" max="1" width="6.28515625" customWidth="1"/>
    <col min="2" max="2" width="12.5703125" customWidth="1"/>
    <col min="3" max="3" width="9.5703125" customWidth="1"/>
    <col min="4" max="4" width="10.5703125" customWidth="1"/>
    <col min="5" max="5" width="10.5703125" style="1" customWidth="1"/>
    <col min="6" max="6" width="9.140625" customWidth="1"/>
    <col min="7" max="7" width="9.42578125" style="53" customWidth="1"/>
    <col min="8" max="8" width="11.28515625" style="52" customWidth="1"/>
    <col min="9" max="9" width="9.42578125" style="52" customWidth="1"/>
    <col min="10" max="10" width="2.140625" customWidth="1"/>
    <col min="11" max="11" width="26" style="40" customWidth="1"/>
    <col min="12" max="12" width="8.7109375" style="40" customWidth="1"/>
    <col min="13" max="13" width="10.7109375" style="50" customWidth="1"/>
    <col min="14" max="14" width="9.5703125" style="40" bestFit="1" customWidth="1"/>
    <col min="15" max="15" width="9.140625" style="40"/>
    <col min="16" max="16" width="17.42578125" style="40" customWidth="1"/>
    <col min="17" max="17" width="9.85546875" style="40" bestFit="1" customWidth="1"/>
    <col min="18" max="18" width="9.85546875" style="40" customWidth="1"/>
    <col min="19" max="19" width="9.140625" style="40"/>
    <col min="20" max="20" width="11.42578125" style="40" bestFit="1" customWidth="1"/>
    <col min="21" max="21" width="9.140625" style="40"/>
    <col min="22" max="22" width="9.7109375" style="40" customWidth="1"/>
    <col min="23" max="23" width="9.140625" style="40"/>
  </cols>
  <sheetData>
    <row r="1" spans="1:23" s="1" customFormat="1" ht="20.25" x14ac:dyDescent="0.3">
      <c r="A1" s="173" t="s">
        <v>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" customFormat="1" ht="14.45" customHeight="1" x14ac:dyDescent="0.3">
      <c r="A2" s="156"/>
      <c r="B2" s="156"/>
      <c r="C2" s="156"/>
      <c r="D2" s="156"/>
      <c r="E2" s="156"/>
      <c r="F2" s="156"/>
      <c r="G2" s="156"/>
      <c r="H2" s="63"/>
      <c r="I2" s="63"/>
      <c r="J2" s="156"/>
      <c r="K2" s="90"/>
      <c r="L2" s="90"/>
      <c r="M2" s="28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18.75" x14ac:dyDescent="0.25">
      <c r="A3" s="174" t="s">
        <v>16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29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" customFormat="1" ht="18.75" x14ac:dyDescent="0.25">
      <c r="A4" s="174" t="s">
        <v>85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29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7.45" customHeight="1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91"/>
      <c r="L5" s="91"/>
      <c r="M5" s="30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1" customFormat="1" ht="16.149999999999999" customHeight="1" x14ac:dyDescent="0.25">
      <c r="A6" s="175" t="s">
        <v>9</v>
      </c>
      <c r="B6" s="176"/>
      <c r="C6" s="176"/>
      <c r="D6" s="176"/>
      <c r="E6" s="176"/>
      <c r="F6" s="176"/>
      <c r="G6" s="176"/>
      <c r="H6" s="177"/>
      <c r="I6" s="64"/>
      <c r="J6" s="65" t="s">
        <v>11</v>
      </c>
      <c r="K6" s="178" t="s">
        <v>12</v>
      </c>
      <c r="L6" s="179"/>
      <c r="M6" s="30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" customFormat="1" ht="37.9" customHeight="1" thickBot="1" x14ac:dyDescent="0.3">
      <c r="A7" s="184" t="s">
        <v>4</v>
      </c>
      <c r="B7" s="184"/>
      <c r="C7" s="184"/>
      <c r="D7" s="184"/>
      <c r="E7" s="184" t="s">
        <v>5</v>
      </c>
      <c r="F7" s="184"/>
      <c r="G7" s="184"/>
      <c r="H7" s="158" t="s">
        <v>86</v>
      </c>
      <c r="I7" s="67"/>
      <c r="J7" s="65"/>
      <c r="K7" s="180"/>
      <c r="L7" s="181"/>
      <c r="M7" s="3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27" customHeight="1" x14ac:dyDescent="0.25">
      <c r="A8" s="185" t="s">
        <v>32</v>
      </c>
      <c r="B8" s="186"/>
      <c r="C8" s="186"/>
      <c r="D8" s="186"/>
      <c r="E8" s="187" t="s">
        <v>17</v>
      </c>
      <c r="F8" s="187"/>
      <c r="G8" s="187"/>
      <c r="H8" s="154">
        <v>94.870999999999995</v>
      </c>
      <c r="J8" s="65"/>
      <c r="K8" s="180"/>
      <c r="L8" s="181"/>
      <c r="M8" s="30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1" customFormat="1" ht="13.9" customHeight="1" x14ac:dyDescent="0.25">
      <c r="A9" s="188" t="s">
        <v>6</v>
      </c>
      <c r="B9" s="189"/>
      <c r="C9" s="189"/>
      <c r="D9" s="190"/>
      <c r="E9" s="194" t="s">
        <v>18</v>
      </c>
      <c r="F9" s="194"/>
      <c r="G9" s="194"/>
      <c r="H9" s="10">
        <f>SUM(G26:G99)</f>
        <v>66.159890399999981</v>
      </c>
      <c r="I9" s="137"/>
      <c r="J9" s="65"/>
      <c r="K9" s="180"/>
      <c r="L9" s="181"/>
      <c r="M9" s="3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1" customFormat="1" ht="13.9" customHeight="1" thickBot="1" x14ac:dyDescent="0.3">
      <c r="A10" s="191"/>
      <c r="B10" s="192"/>
      <c r="C10" s="192"/>
      <c r="D10" s="193"/>
      <c r="E10" s="195" t="s">
        <v>21</v>
      </c>
      <c r="F10" s="195"/>
      <c r="G10" s="195"/>
      <c r="H10" s="11">
        <f>H8-H9</f>
        <v>28.711109600000015</v>
      </c>
      <c r="I10" s="137"/>
      <c r="J10" s="65"/>
      <c r="K10" s="182"/>
      <c r="L10" s="183"/>
      <c r="M10" s="30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27.75" customHeight="1" x14ac:dyDescent="0.25">
      <c r="A11" s="185" t="s">
        <v>33</v>
      </c>
      <c r="B11" s="186"/>
      <c r="C11" s="186"/>
      <c r="D11" s="186"/>
      <c r="E11" s="187" t="s">
        <v>19</v>
      </c>
      <c r="F11" s="187"/>
      <c r="G11" s="187"/>
      <c r="H11" s="154">
        <v>74.572000000000003</v>
      </c>
      <c r="I11" s="68"/>
      <c r="J11" s="65"/>
      <c r="K11" s="31"/>
      <c r="L11" s="31"/>
      <c r="M11" s="30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" customFormat="1" ht="13.9" customHeight="1" x14ac:dyDescent="0.25">
      <c r="A12" s="188" t="s">
        <v>6</v>
      </c>
      <c r="B12" s="189"/>
      <c r="C12" s="189"/>
      <c r="D12" s="190"/>
      <c r="E12" s="194" t="s">
        <v>20</v>
      </c>
      <c r="F12" s="194"/>
      <c r="G12" s="194"/>
      <c r="H12" s="10">
        <f>SUM(G100:G155)</f>
        <v>45.599493000000017</v>
      </c>
      <c r="I12" s="137"/>
      <c r="J12" s="65"/>
      <c r="K12" s="31" t="s">
        <v>56</v>
      </c>
      <c r="L12" s="31"/>
      <c r="M12" s="30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" customFormat="1" ht="13.9" customHeight="1" thickBot="1" x14ac:dyDescent="0.3">
      <c r="A13" s="191"/>
      <c r="B13" s="192"/>
      <c r="C13" s="192"/>
      <c r="D13" s="193"/>
      <c r="E13" s="195" t="s">
        <v>22</v>
      </c>
      <c r="F13" s="195"/>
      <c r="G13" s="195"/>
      <c r="H13" s="11">
        <f>H11-H12</f>
        <v>28.972506999999986</v>
      </c>
      <c r="I13" s="137"/>
      <c r="J13" s="65"/>
      <c r="K13" s="31" t="s">
        <v>36</v>
      </c>
      <c r="L13" s="5"/>
      <c r="M13" s="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" customFormat="1" ht="24.75" customHeight="1" x14ac:dyDescent="0.25">
      <c r="A14" s="185" t="s">
        <v>34</v>
      </c>
      <c r="B14" s="186"/>
      <c r="C14" s="186"/>
      <c r="D14" s="186"/>
      <c r="E14" s="187" t="s">
        <v>23</v>
      </c>
      <c r="F14" s="187"/>
      <c r="G14" s="187"/>
      <c r="H14" s="154">
        <v>71.465999999999994</v>
      </c>
      <c r="I14" s="68"/>
      <c r="J14" s="65"/>
      <c r="K14" s="23"/>
      <c r="L14" s="23"/>
      <c r="M14" s="32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" customFormat="1" ht="13.9" customHeight="1" x14ac:dyDescent="0.25">
      <c r="A15" s="188" t="s">
        <v>6</v>
      </c>
      <c r="B15" s="189"/>
      <c r="C15" s="189"/>
      <c r="D15" s="190"/>
      <c r="E15" s="194" t="s">
        <v>24</v>
      </c>
      <c r="F15" s="194"/>
      <c r="G15" s="194"/>
      <c r="H15" s="10">
        <f>SUM(G156:G207)</f>
        <v>40.021110600000007</v>
      </c>
      <c r="I15" s="137"/>
      <c r="J15" s="65"/>
      <c r="K15" s="6"/>
      <c r="L15" s="7"/>
      <c r="M15" s="7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" customFormat="1" ht="13.9" customHeight="1" thickBot="1" x14ac:dyDescent="0.3">
      <c r="A16" s="191"/>
      <c r="B16" s="192"/>
      <c r="C16" s="192"/>
      <c r="D16" s="193"/>
      <c r="E16" s="195" t="s">
        <v>25</v>
      </c>
      <c r="F16" s="195"/>
      <c r="G16" s="195"/>
      <c r="H16" s="11">
        <f>H14-H15</f>
        <v>31.444889399999987</v>
      </c>
      <c r="I16" s="137"/>
      <c r="J16" s="65"/>
      <c r="K16" s="6"/>
      <c r="L16" s="7"/>
      <c r="M16" s="7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5" s="1" customFormat="1" ht="25.5" customHeight="1" x14ac:dyDescent="0.25">
      <c r="A17" s="185" t="s">
        <v>35</v>
      </c>
      <c r="B17" s="186"/>
      <c r="C17" s="186"/>
      <c r="D17" s="186"/>
      <c r="E17" s="187" t="s">
        <v>26</v>
      </c>
      <c r="F17" s="187"/>
      <c r="G17" s="187"/>
      <c r="H17" s="154">
        <v>73.180000000000007</v>
      </c>
      <c r="I17" s="68"/>
      <c r="J17" s="65"/>
      <c r="K17" s="6"/>
      <c r="L17" s="7"/>
      <c r="M17" s="7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5" s="1" customFormat="1" ht="13.9" customHeight="1" x14ac:dyDescent="0.25">
      <c r="A18" s="188" t="s">
        <v>6</v>
      </c>
      <c r="B18" s="189"/>
      <c r="C18" s="189"/>
      <c r="D18" s="190"/>
      <c r="E18" s="194" t="s">
        <v>27</v>
      </c>
      <c r="F18" s="194"/>
      <c r="G18" s="194"/>
      <c r="H18" s="10">
        <f>SUM(G208:G272)</f>
        <v>47.673330599999993</v>
      </c>
      <c r="I18" s="137"/>
      <c r="J18" s="65"/>
      <c r="K18" s="6"/>
      <c r="L18" s="7"/>
      <c r="M18" s="7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5" s="1" customFormat="1" ht="13.9" customHeight="1" thickBot="1" x14ac:dyDescent="0.3">
      <c r="A19" s="191"/>
      <c r="B19" s="192"/>
      <c r="C19" s="192"/>
      <c r="D19" s="193"/>
      <c r="E19" s="195" t="s">
        <v>28</v>
      </c>
      <c r="F19" s="195"/>
      <c r="G19" s="195"/>
      <c r="H19" s="11">
        <f>H17-H18</f>
        <v>25.506669400000014</v>
      </c>
      <c r="I19" s="137"/>
      <c r="J19" s="65"/>
      <c r="K19" s="6"/>
      <c r="L19" s="7"/>
      <c r="M19" s="7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5" s="1" customFormat="1" ht="13.9" customHeight="1" x14ac:dyDescent="0.25">
      <c r="A20" s="69"/>
      <c r="B20" s="69"/>
      <c r="C20" s="69"/>
      <c r="D20" s="69"/>
      <c r="E20" s="196" t="s">
        <v>29</v>
      </c>
      <c r="F20" s="197"/>
      <c r="G20" s="187"/>
      <c r="H20" s="218">
        <f>H8+H11+H14+H17</f>
        <v>314.089</v>
      </c>
      <c r="I20" s="68"/>
      <c r="J20" s="65"/>
      <c r="K20" s="6"/>
      <c r="L20" s="7"/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5" s="1" customFormat="1" ht="13.9" customHeight="1" x14ac:dyDescent="0.25">
      <c r="A21" s="69"/>
      <c r="B21" s="69"/>
      <c r="C21" s="69"/>
      <c r="D21" s="69"/>
      <c r="E21" s="200" t="s">
        <v>30</v>
      </c>
      <c r="F21" s="201"/>
      <c r="G21" s="202"/>
      <c r="H21" s="219"/>
      <c r="I21" s="68"/>
      <c r="J21" s="65"/>
      <c r="K21" s="6"/>
      <c r="L21" s="7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5" s="1" customFormat="1" ht="13.9" customHeight="1" x14ac:dyDescent="0.25">
      <c r="A22" s="69"/>
      <c r="B22" s="69"/>
      <c r="C22" s="69"/>
      <c r="D22" s="69"/>
      <c r="E22" s="203" t="s">
        <v>31</v>
      </c>
      <c r="F22" s="202"/>
      <c r="G22" s="204"/>
      <c r="H22" s="70">
        <f>H9+H12+H15+H18</f>
        <v>199.45382459999999</v>
      </c>
      <c r="I22" s="137"/>
      <c r="J22" s="65"/>
      <c r="K22" s="6"/>
      <c r="L22" s="7"/>
      <c r="M22" s="7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5" s="1" customFormat="1" ht="13.9" customHeight="1" thickBot="1" x14ac:dyDescent="0.3">
      <c r="A23" s="69"/>
      <c r="B23" s="69"/>
      <c r="C23" s="69"/>
      <c r="D23" s="69"/>
      <c r="E23" s="205" t="s">
        <v>10</v>
      </c>
      <c r="F23" s="206"/>
      <c r="G23" s="207"/>
      <c r="H23" s="71">
        <f>H10+H13+H16+H19</f>
        <v>114.63517540000001</v>
      </c>
      <c r="I23" s="137"/>
      <c r="J23" s="65"/>
      <c r="K23" s="6"/>
      <c r="L23" s="7"/>
      <c r="M23" s="7"/>
      <c r="N23" s="5"/>
      <c r="O23" s="5"/>
      <c r="P23" s="5"/>
      <c r="Q23" s="5"/>
      <c r="R23" s="5"/>
      <c r="S23" s="5"/>
      <c r="T23" s="5"/>
      <c r="U23" s="5"/>
      <c r="V23" s="5"/>
      <c r="W23" s="5"/>
      <c r="X23" s="21"/>
      <c r="Y23" s="21"/>
    </row>
    <row r="24" spans="1:25" s="1" customFormat="1" ht="14.45" customHeight="1" x14ac:dyDescent="0.25">
      <c r="G24" s="2"/>
      <c r="H24" s="72"/>
      <c r="I24" s="72"/>
      <c r="K24" s="6"/>
      <c r="L24" s="7"/>
      <c r="M24" s="7"/>
      <c r="N24" s="5"/>
      <c r="O24" s="5"/>
      <c r="P24" s="5"/>
      <c r="Q24" s="5"/>
      <c r="R24" s="5"/>
      <c r="S24" s="5"/>
      <c r="T24" s="5"/>
      <c r="U24" s="5"/>
      <c r="V24" s="5"/>
      <c r="W24" s="5"/>
      <c r="X24" s="21"/>
      <c r="Y24" s="21"/>
    </row>
    <row r="25" spans="1:25" s="3" customFormat="1" ht="45" customHeight="1" x14ac:dyDescent="0.25">
      <c r="A25" s="73" t="s">
        <v>0</v>
      </c>
      <c r="B25" s="74" t="s">
        <v>1</v>
      </c>
      <c r="C25" s="73" t="s">
        <v>2</v>
      </c>
      <c r="D25" s="75" t="s">
        <v>83</v>
      </c>
      <c r="E25" s="75" t="s">
        <v>87</v>
      </c>
      <c r="F25" s="76" t="s">
        <v>37</v>
      </c>
      <c r="G25" s="76" t="s">
        <v>13</v>
      </c>
      <c r="H25" s="77" t="s">
        <v>7</v>
      </c>
      <c r="I25" s="78" t="s">
        <v>14</v>
      </c>
      <c r="J25" s="79"/>
      <c r="K25" s="25"/>
      <c r="L25" s="7"/>
      <c r="M25" s="7"/>
      <c r="N25" s="23"/>
      <c r="O25" s="5"/>
      <c r="P25" s="5"/>
      <c r="Q25" s="5"/>
      <c r="R25" s="5"/>
      <c r="S25" s="5"/>
      <c r="T25" s="5"/>
      <c r="U25" s="5"/>
      <c r="V25" s="5"/>
      <c r="W25" s="23"/>
      <c r="X25" s="22"/>
      <c r="Y25" s="22"/>
    </row>
    <row r="26" spans="1:25" s="1" customFormat="1" x14ac:dyDescent="0.25">
      <c r="A26" s="105">
        <v>1</v>
      </c>
      <c r="B26" s="16">
        <v>43441363</v>
      </c>
      <c r="C26" s="108">
        <v>112.5</v>
      </c>
      <c r="D26" s="8">
        <v>41.253999999999998</v>
      </c>
      <c r="E26" s="8">
        <v>43.542999999999999</v>
      </c>
      <c r="F26" s="8">
        <f t="shared" ref="F26:F89" si="0">E26-D26</f>
        <v>2.2890000000000015</v>
      </c>
      <c r="G26" s="107">
        <f>F26*0.8598</f>
        <v>1.9680822000000013</v>
      </c>
      <c r="H26" s="107">
        <f>C26/5339.7*$H$10</f>
        <v>0.60490286532951332</v>
      </c>
      <c r="I26" s="107">
        <f>G26+H26</f>
        <v>2.5729850653295148</v>
      </c>
      <c r="K26" s="25"/>
      <c r="M26" s="24"/>
      <c r="N26" s="5"/>
      <c r="O26" s="81"/>
      <c r="P26" s="14"/>
      <c r="Q26" s="5"/>
      <c r="R26" s="5"/>
      <c r="S26" s="5"/>
      <c r="T26" s="5"/>
      <c r="U26" s="5"/>
      <c r="V26" s="5"/>
      <c r="W26" s="5"/>
      <c r="X26" s="21"/>
      <c r="Y26" s="21"/>
    </row>
    <row r="27" spans="1:25" s="5" customFormat="1" x14ac:dyDescent="0.25">
      <c r="A27" s="4">
        <v>2</v>
      </c>
      <c r="B27" s="16">
        <v>43242252</v>
      </c>
      <c r="C27" s="108">
        <v>58.7</v>
      </c>
      <c r="D27" s="8">
        <v>26.126999999999999</v>
      </c>
      <c r="E27" s="8">
        <v>27.834</v>
      </c>
      <c r="F27" s="8">
        <f t="shared" si="0"/>
        <v>1.7070000000000007</v>
      </c>
      <c r="G27" s="107">
        <f t="shared" ref="G27:G90" si="1">F27*0.8598</f>
        <v>1.4676786000000006</v>
      </c>
      <c r="H27" s="107">
        <f t="shared" ref="H27:H90" si="2">C27/5339.7*$H$10</f>
        <v>0.3156248728430438</v>
      </c>
      <c r="I27" s="107">
        <f t="shared" ref="I27:I90" si="3">G27+H27</f>
        <v>1.7833034728430444</v>
      </c>
      <c r="K27" s="25"/>
      <c r="M27" s="82"/>
      <c r="N27" s="25"/>
      <c r="O27" s="14"/>
      <c r="X27" s="21"/>
      <c r="Y27" s="21"/>
    </row>
    <row r="28" spans="1:25" s="1" customFormat="1" x14ac:dyDescent="0.25">
      <c r="A28" s="105">
        <v>3</v>
      </c>
      <c r="B28" s="16">
        <v>43242247</v>
      </c>
      <c r="C28" s="108">
        <v>50.5</v>
      </c>
      <c r="D28" s="8">
        <v>15.182</v>
      </c>
      <c r="E28" s="8">
        <f>15.182+0.377</f>
        <v>15.559000000000001</v>
      </c>
      <c r="F28" s="8">
        <f t="shared" si="0"/>
        <v>0.37700000000000067</v>
      </c>
      <c r="G28" s="107">
        <f t="shared" si="1"/>
        <v>0.32414460000000056</v>
      </c>
      <c r="H28" s="107">
        <f t="shared" si="2"/>
        <v>0.27153417510347039</v>
      </c>
      <c r="I28" s="107">
        <f t="shared" si="3"/>
        <v>0.59567877510347089</v>
      </c>
      <c r="K28" s="37"/>
      <c r="L28" s="24"/>
      <c r="M28" s="24"/>
      <c r="N28" s="24"/>
      <c r="O28" s="24"/>
      <c r="P28" s="24"/>
      <c r="Q28" s="5"/>
      <c r="R28" s="5"/>
      <c r="S28" s="5"/>
      <c r="T28" s="5"/>
      <c r="U28" s="5"/>
      <c r="V28" s="5"/>
      <c r="W28" s="5"/>
      <c r="X28" s="21"/>
      <c r="Y28" s="21"/>
    </row>
    <row r="29" spans="1:25" s="1" customFormat="1" x14ac:dyDescent="0.25">
      <c r="A29" s="105">
        <v>4</v>
      </c>
      <c r="B29" s="16">
        <v>43441362</v>
      </c>
      <c r="C29" s="108">
        <v>51.8</v>
      </c>
      <c r="D29" s="8">
        <v>20.134</v>
      </c>
      <c r="E29" s="8">
        <v>21.318999999999999</v>
      </c>
      <c r="F29" s="8">
        <f t="shared" si="0"/>
        <v>1.1849999999999987</v>
      </c>
      <c r="G29" s="107">
        <f t="shared" si="1"/>
        <v>1.018862999999999</v>
      </c>
      <c r="H29" s="107">
        <f t="shared" si="2"/>
        <v>0.27852416376950034</v>
      </c>
      <c r="I29" s="107">
        <f t="shared" si="3"/>
        <v>1.2973871637694994</v>
      </c>
      <c r="K29" s="37"/>
      <c r="L29" s="7"/>
      <c r="M29" s="24"/>
      <c r="N29" s="7"/>
      <c r="O29" s="5"/>
      <c r="P29" s="5"/>
      <c r="Q29" s="5"/>
      <c r="R29" s="5"/>
      <c r="S29" s="5"/>
      <c r="T29" s="5"/>
      <c r="U29" s="5"/>
      <c r="V29" s="5"/>
      <c r="W29" s="5"/>
      <c r="X29" s="21"/>
      <c r="Y29" s="21"/>
    </row>
    <row r="30" spans="1:25" s="5" customFormat="1" x14ac:dyDescent="0.25">
      <c r="A30" s="4">
        <v>5</v>
      </c>
      <c r="B30" s="16">
        <v>43242251</v>
      </c>
      <c r="C30" s="108">
        <v>52.9</v>
      </c>
      <c r="D30" s="8">
        <v>14.273999999999999</v>
      </c>
      <c r="E30" s="8">
        <f>14.274+0.353</f>
        <v>14.626999999999999</v>
      </c>
      <c r="F30" s="8">
        <f t="shared" si="0"/>
        <v>0.35299999999999976</v>
      </c>
      <c r="G30" s="107">
        <f t="shared" si="1"/>
        <v>0.30350939999999982</v>
      </c>
      <c r="H30" s="107">
        <f t="shared" si="2"/>
        <v>0.28443876956383335</v>
      </c>
      <c r="I30" s="107">
        <f t="shared" si="3"/>
        <v>0.58794816956383311</v>
      </c>
      <c r="L30" s="24"/>
      <c r="M30" s="24"/>
      <c r="N30" s="24"/>
      <c r="O30" s="24"/>
      <c r="P30" s="24"/>
      <c r="X30" s="21"/>
      <c r="Y30" s="21"/>
    </row>
    <row r="31" spans="1:25" s="1" customFormat="1" x14ac:dyDescent="0.25">
      <c r="A31" s="105">
        <v>6</v>
      </c>
      <c r="B31" s="16">
        <v>43242242</v>
      </c>
      <c r="C31" s="108">
        <v>99.6</v>
      </c>
      <c r="D31" s="8">
        <v>29.994</v>
      </c>
      <c r="E31" s="8">
        <f>29.994+1.261</f>
        <v>31.254999999999999</v>
      </c>
      <c r="F31" s="8">
        <f t="shared" si="0"/>
        <v>1.2609999999999992</v>
      </c>
      <c r="G31" s="107">
        <f t="shared" si="1"/>
        <v>1.0842077999999993</v>
      </c>
      <c r="H31" s="107">
        <f t="shared" si="2"/>
        <v>0.53554067010506234</v>
      </c>
      <c r="I31" s="107">
        <f t="shared" si="3"/>
        <v>1.6197484701050615</v>
      </c>
      <c r="L31" s="14"/>
      <c r="M31" s="14"/>
      <c r="N31" s="14"/>
      <c r="O31" s="150"/>
      <c r="P31" s="21"/>
    </row>
    <row r="32" spans="1:25" s="1" customFormat="1" x14ac:dyDescent="0.25">
      <c r="A32" s="105">
        <v>7</v>
      </c>
      <c r="B32" s="16">
        <v>43441364</v>
      </c>
      <c r="C32" s="108">
        <v>112.6</v>
      </c>
      <c r="D32" s="8">
        <v>38.207999999999998</v>
      </c>
      <c r="E32" s="8">
        <v>40.415999999999997</v>
      </c>
      <c r="F32" s="8">
        <f t="shared" si="0"/>
        <v>2.2079999999999984</v>
      </c>
      <c r="G32" s="107">
        <f t="shared" si="1"/>
        <v>1.8984383999999987</v>
      </c>
      <c r="H32" s="107">
        <f t="shared" si="2"/>
        <v>0.60544055676536168</v>
      </c>
      <c r="I32" s="107">
        <f t="shared" si="3"/>
        <v>2.5038789567653605</v>
      </c>
      <c r="K32" s="25"/>
      <c r="L32" s="7"/>
      <c r="M32" s="7"/>
      <c r="N32" s="7"/>
      <c r="O32" s="21"/>
      <c r="P32" s="21"/>
    </row>
    <row r="33" spans="1:16" s="5" customFormat="1" x14ac:dyDescent="0.25">
      <c r="A33" s="4">
        <v>8</v>
      </c>
      <c r="B33" s="16">
        <v>43441368</v>
      </c>
      <c r="C33" s="108">
        <v>62.5</v>
      </c>
      <c r="D33" s="8">
        <v>13.085000000000001</v>
      </c>
      <c r="E33" s="8">
        <v>13.313000000000001</v>
      </c>
      <c r="F33" s="8">
        <f t="shared" si="0"/>
        <v>0.22799999999999976</v>
      </c>
      <c r="G33" s="107">
        <f t="shared" si="1"/>
        <v>0.1960343999999998</v>
      </c>
      <c r="H33" s="107">
        <f t="shared" si="2"/>
        <v>0.33605714740528514</v>
      </c>
      <c r="I33" s="107">
        <f t="shared" si="3"/>
        <v>0.53209154740528497</v>
      </c>
      <c r="K33" s="25"/>
      <c r="L33" s="7"/>
      <c r="M33" s="14"/>
      <c r="N33" s="15"/>
      <c r="O33" s="21"/>
      <c r="P33" s="21"/>
    </row>
    <row r="34" spans="1:16" s="1" customFormat="1" x14ac:dyDescent="0.25">
      <c r="A34" s="105">
        <v>9</v>
      </c>
      <c r="B34" s="16">
        <v>43441366</v>
      </c>
      <c r="C34" s="108">
        <v>50.5</v>
      </c>
      <c r="D34" s="8">
        <v>21.631</v>
      </c>
      <c r="E34" s="8">
        <v>22.983000000000001</v>
      </c>
      <c r="F34" s="8">
        <f t="shared" si="0"/>
        <v>1.3520000000000003</v>
      </c>
      <c r="G34" s="107">
        <f t="shared" si="1"/>
        <v>1.1624496000000002</v>
      </c>
      <c r="H34" s="107">
        <f t="shared" si="2"/>
        <v>0.27153417510347039</v>
      </c>
      <c r="I34" s="107">
        <f t="shared" si="3"/>
        <v>1.4339837751034705</v>
      </c>
      <c r="K34" s="25"/>
      <c r="L34" s="7"/>
      <c r="M34" s="7"/>
      <c r="N34" s="7"/>
      <c r="O34" s="21"/>
      <c r="P34" s="21"/>
    </row>
    <row r="35" spans="1:16" s="1" customFormat="1" x14ac:dyDescent="0.25">
      <c r="A35" s="105">
        <v>10</v>
      </c>
      <c r="B35" s="16">
        <v>43441367</v>
      </c>
      <c r="C35" s="108">
        <v>52.3</v>
      </c>
      <c r="D35" s="8">
        <v>7.79</v>
      </c>
      <c r="E35" s="8">
        <v>8.4749999999999996</v>
      </c>
      <c r="F35" s="8">
        <f t="shared" si="0"/>
        <v>0.68499999999999961</v>
      </c>
      <c r="G35" s="107">
        <f t="shared" si="1"/>
        <v>0.58896299999999968</v>
      </c>
      <c r="H35" s="107">
        <f t="shared" si="2"/>
        <v>0.28121262094874261</v>
      </c>
      <c r="I35" s="107">
        <f t="shared" si="3"/>
        <v>0.87017562094874235</v>
      </c>
      <c r="K35" s="25"/>
      <c r="L35" s="7"/>
      <c r="M35" s="14"/>
      <c r="N35" s="7"/>
      <c r="O35" s="21"/>
      <c r="P35" s="21"/>
    </row>
    <row r="36" spans="1:16" s="1" customFormat="1" x14ac:dyDescent="0.25">
      <c r="A36" s="105">
        <v>11</v>
      </c>
      <c r="B36" s="16">
        <v>43441360</v>
      </c>
      <c r="C36" s="108">
        <v>53</v>
      </c>
      <c r="D36" s="8">
        <v>9.7669999999999995</v>
      </c>
      <c r="E36" s="8">
        <v>10.342000000000001</v>
      </c>
      <c r="F36" s="8">
        <f t="shared" si="0"/>
        <v>0.57500000000000107</v>
      </c>
      <c r="G36" s="107">
        <f t="shared" si="1"/>
        <v>0.49438500000000091</v>
      </c>
      <c r="H36" s="107">
        <f t="shared" si="2"/>
        <v>0.28497646099968177</v>
      </c>
      <c r="I36" s="107">
        <f t="shared" si="3"/>
        <v>0.77936146099968262</v>
      </c>
      <c r="K36" s="25"/>
      <c r="L36" s="7"/>
      <c r="M36" s="7"/>
      <c r="N36" s="7"/>
      <c r="O36" s="21"/>
      <c r="P36" s="112"/>
    </row>
    <row r="37" spans="1:16" s="1" customFormat="1" x14ac:dyDescent="0.25">
      <c r="A37" s="105">
        <v>12</v>
      </c>
      <c r="B37" s="16">
        <v>43441365</v>
      </c>
      <c r="C37" s="108">
        <v>100.2</v>
      </c>
      <c r="D37" s="8">
        <v>28.407</v>
      </c>
      <c r="E37" s="8">
        <v>29.959</v>
      </c>
      <c r="F37" s="8">
        <f t="shared" si="0"/>
        <v>1.5519999999999996</v>
      </c>
      <c r="G37" s="107">
        <f t="shared" si="1"/>
        <v>1.3344095999999996</v>
      </c>
      <c r="H37" s="107">
        <f t="shared" si="2"/>
        <v>0.53876681872015308</v>
      </c>
      <c r="I37" s="107">
        <f t="shared" si="3"/>
        <v>1.8731764187201527</v>
      </c>
      <c r="K37" s="25"/>
      <c r="L37" s="7"/>
      <c r="M37" s="7"/>
      <c r="N37" s="7"/>
      <c r="O37" s="21"/>
      <c r="P37" s="112"/>
    </row>
    <row r="38" spans="1:16" s="5" customFormat="1" x14ac:dyDescent="0.25">
      <c r="A38" s="4">
        <v>13</v>
      </c>
      <c r="B38" s="17">
        <v>43441377</v>
      </c>
      <c r="C38" s="108">
        <v>112.4</v>
      </c>
      <c r="D38" s="8">
        <v>34.476999999999997</v>
      </c>
      <c r="E38" s="8">
        <v>36.527000000000001</v>
      </c>
      <c r="F38" s="8">
        <f t="shared" si="0"/>
        <v>2.0500000000000043</v>
      </c>
      <c r="G38" s="107">
        <f t="shared" si="1"/>
        <v>1.7625900000000037</v>
      </c>
      <c r="H38" s="107">
        <f t="shared" si="2"/>
        <v>0.60436517389366484</v>
      </c>
      <c r="I38" s="107">
        <f t="shared" si="3"/>
        <v>2.3669551738936683</v>
      </c>
      <c r="K38" s="25"/>
      <c r="L38" s="7"/>
      <c r="M38" s="14"/>
      <c r="N38" s="7"/>
      <c r="O38" s="21"/>
      <c r="P38" s="21"/>
    </row>
    <row r="39" spans="1:16" s="1" customFormat="1" x14ac:dyDescent="0.25">
      <c r="A39" s="105">
        <v>14</v>
      </c>
      <c r="B39" s="17">
        <v>43441370</v>
      </c>
      <c r="C39" s="108">
        <v>63.8</v>
      </c>
      <c r="D39" s="8">
        <v>37.343000000000004</v>
      </c>
      <c r="E39" s="8">
        <v>39.597000000000001</v>
      </c>
      <c r="F39" s="8">
        <f t="shared" si="0"/>
        <v>2.2539999999999978</v>
      </c>
      <c r="G39" s="107">
        <f t="shared" si="1"/>
        <v>1.9379891999999981</v>
      </c>
      <c r="H39" s="107">
        <f t="shared" si="2"/>
        <v>0.34304713607131504</v>
      </c>
      <c r="I39" s="107">
        <f t="shared" si="3"/>
        <v>2.2810363360713133</v>
      </c>
      <c r="K39" s="25"/>
      <c r="L39" s="5"/>
      <c r="M39" s="5"/>
      <c r="N39" s="5"/>
      <c r="O39" s="21"/>
      <c r="P39" s="21"/>
    </row>
    <row r="40" spans="1:16" s="1" customFormat="1" x14ac:dyDescent="0.25">
      <c r="A40" s="105">
        <v>15</v>
      </c>
      <c r="B40" s="16">
        <v>43441369</v>
      </c>
      <c r="C40" s="108">
        <v>50.9</v>
      </c>
      <c r="D40" s="8">
        <v>18.306000000000001</v>
      </c>
      <c r="E40" s="8">
        <v>19.529</v>
      </c>
      <c r="F40" s="8">
        <f t="shared" si="0"/>
        <v>1.222999999999999</v>
      </c>
      <c r="G40" s="107">
        <f t="shared" si="1"/>
        <v>1.0515353999999992</v>
      </c>
      <c r="H40" s="107">
        <f t="shared" si="2"/>
        <v>0.27368494084686418</v>
      </c>
      <c r="I40" s="107">
        <f t="shared" si="3"/>
        <v>1.3252203408468635</v>
      </c>
      <c r="K40" s="25"/>
      <c r="L40" s="5"/>
      <c r="M40" s="5"/>
      <c r="N40" s="5"/>
      <c r="O40" s="21"/>
      <c r="P40" s="21"/>
    </row>
    <row r="41" spans="1:16" s="5" customFormat="1" x14ac:dyDescent="0.25">
      <c r="A41" s="4">
        <v>16</v>
      </c>
      <c r="B41" s="16">
        <v>43441375</v>
      </c>
      <c r="C41" s="108">
        <v>52.4</v>
      </c>
      <c r="D41" s="8">
        <v>17.138999999999999</v>
      </c>
      <c r="E41" s="8">
        <v>17.678000000000001</v>
      </c>
      <c r="F41" s="8">
        <f t="shared" si="0"/>
        <v>0.53900000000000148</v>
      </c>
      <c r="G41" s="107">
        <f t="shared" si="1"/>
        <v>0.46343220000000129</v>
      </c>
      <c r="H41" s="107">
        <f t="shared" si="2"/>
        <v>0.28175031238459103</v>
      </c>
      <c r="I41" s="107">
        <f t="shared" si="3"/>
        <v>0.74518251238459232</v>
      </c>
      <c r="K41" s="25"/>
      <c r="M41" s="14"/>
      <c r="O41" s="21"/>
      <c r="P41" s="21"/>
    </row>
    <row r="42" spans="1:16" s="1" customFormat="1" x14ac:dyDescent="0.25">
      <c r="A42" s="105">
        <v>17</v>
      </c>
      <c r="B42" s="16">
        <v>43441376</v>
      </c>
      <c r="C42" s="106">
        <v>53.3</v>
      </c>
      <c r="D42" s="8">
        <v>23.234000000000002</v>
      </c>
      <c r="E42" s="8">
        <v>25</v>
      </c>
      <c r="F42" s="8">
        <f t="shared" si="0"/>
        <v>1.7659999999999982</v>
      </c>
      <c r="G42" s="107">
        <f t="shared" si="1"/>
        <v>1.5184067999999984</v>
      </c>
      <c r="H42" s="107">
        <f t="shared" si="2"/>
        <v>0.28658953530722714</v>
      </c>
      <c r="I42" s="107">
        <f t="shared" si="3"/>
        <v>1.8049963353072256</v>
      </c>
      <c r="K42" s="25"/>
      <c r="L42" s="5"/>
      <c r="M42" s="5"/>
      <c r="N42" s="5"/>
      <c r="O42" s="21"/>
      <c r="P42" s="21"/>
    </row>
    <row r="43" spans="1:16" s="5" customFormat="1" x14ac:dyDescent="0.25">
      <c r="A43" s="4">
        <v>18</v>
      </c>
      <c r="B43" s="16">
        <v>43441361</v>
      </c>
      <c r="C43" s="106">
        <v>100.6</v>
      </c>
      <c r="D43" s="8">
        <v>4.6040000000000001</v>
      </c>
      <c r="E43" s="8">
        <v>4.6040000000000001</v>
      </c>
      <c r="F43" s="8">
        <f t="shared" si="0"/>
        <v>0</v>
      </c>
      <c r="G43" s="107">
        <f t="shared" si="1"/>
        <v>0</v>
      </c>
      <c r="H43" s="107">
        <f t="shared" si="2"/>
        <v>0.54091758446354687</v>
      </c>
      <c r="I43" s="107">
        <f t="shared" si="3"/>
        <v>0.54091758446354687</v>
      </c>
      <c r="K43" s="25"/>
      <c r="O43" s="21"/>
      <c r="P43" s="21"/>
    </row>
    <row r="44" spans="1:16" s="5" customFormat="1" x14ac:dyDescent="0.25">
      <c r="A44" s="4">
        <v>19</v>
      </c>
      <c r="B44" s="16">
        <v>43441266</v>
      </c>
      <c r="C44" s="106">
        <v>112.4</v>
      </c>
      <c r="D44" s="8">
        <v>17.638000000000002</v>
      </c>
      <c r="E44" s="8">
        <v>18.442</v>
      </c>
      <c r="F44" s="8">
        <f t="shared" si="0"/>
        <v>0.80399999999999849</v>
      </c>
      <c r="G44" s="107">
        <f t="shared" si="1"/>
        <v>0.69127919999999876</v>
      </c>
      <c r="H44" s="107">
        <f t="shared" si="2"/>
        <v>0.60436517389366484</v>
      </c>
      <c r="I44" s="107">
        <f t="shared" si="3"/>
        <v>1.2956443738936636</v>
      </c>
      <c r="K44" s="25"/>
      <c r="M44" s="14"/>
      <c r="O44" s="21"/>
      <c r="P44" s="21"/>
    </row>
    <row r="45" spans="1:16" s="1" customFormat="1" x14ac:dyDescent="0.25">
      <c r="A45" s="105">
        <v>20</v>
      </c>
      <c r="B45" s="16">
        <v>43441271</v>
      </c>
      <c r="C45" s="106">
        <v>63</v>
      </c>
      <c r="D45" s="8">
        <v>12.164999999999999</v>
      </c>
      <c r="E45" s="8">
        <v>12.949</v>
      </c>
      <c r="F45" s="8">
        <f t="shared" si="0"/>
        <v>0.7840000000000007</v>
      </c>
      <c r="G45" s="107">
        <f t="shared" si="1"/>
        <v>0.67408320000000066</v>
      </c>
      <c r="H45" s="107">
        <f t="shared" si="2"/>
        <v>0.3387456045845274</v>
      </c>
      <c r="I45" s="107">
        <f t="shared" si="3"/>
        <v>1.0128288045845282</v>
      </c>
      <c r="J45" s="5"/>
      <c r="K45" s="25"/>
      <c r="L45" s="5"/>
      <c r="M45" s="5"/>
      <c r="N45" s="5"/>
      <c r="O45" s="21"/>
      <c r="P45" s="21"/>
    </row>
    <row r="46" spans="1:16" s="1" customFormat="1" x14ac:dyDescent="0.25">
      <c r="A46" s="105">
        <v>21</v>
      </c>
      <c r="B46" s="16">
        <v>43441274</v>
      </c>
      <c r="C46" s="106">
        <v>50.5</v>
      </c>
      <c r="D46" s="8">
        <v>12.943</v>
      </c>
      <c r="E46" s="8">
        <v>13.872</v>
      </c>
      <c r="F46" s="8">
        <f t="shared" si="0"/>
        <v>0.92900000000000027</v>
      </c>
      <c r="G46" s="107">
        <f t="shared" si="1"/>
        <v>0.79875420000000019</v>
      </c>
      <c r="H46" s="107">
        <f t="shared" si="2"/>
        <v>0.27153417510347039</v>
      </c>
      <c r="I46" s="107">
        <f t="shared" si="3"/>
        <v>1.0702883751034706</v>
      </c>
      <c r="J46" s="5"/>
      <c r="K46" s="25"/>
      <c r="L46" s="5"/>
      <c r="M46" s="5"/>
      <c r="N46" s="5"/>
      <c r="O46" s="21"/>
      <c r="P46" s="21"/>
    </row>
    <row r="47" spans="1:16" s="1" customFormat="1" x14ac:dyDescent="0.25">
      <c r="A47" s="105">
        <v>22</v>
      </c>
      <c r="B47" s="16">
        <v>43441273</v>
      </c>
      <c r="C47" s="106">
        <v>52.4</v>
      </c>
      <c r="D47" s="8">
        <v>18.225000000000001</v>
      </c>
      <c r="E47" s="8">
        <v>19.593</v>
      </c>
      <c r="F47" s="8">
        <f t="shared" si="0"/>
        <v>1.3679999999999986</v>
      </c>
      <c r="G47" s="107">
        <f t="shared" si="1"/>
        <v>1.1762063999999988</v>
      </c>
      <c r="H47" s="107">
        <f t="shared" si="2"/>
        <v>0.28175031238459103</v>
      </c>
      <c r="I47" s="107">
        <f t="shared" si="3"/>
        <v>1.4579567123845898</v>
      </c>
      <c r="J47" s="5"/>
      <c r="K47" s="25"/>
      <c r="L47" s="5"/>
      <c r="M47" s="5"/>
      <c r="N47" s="5"/>
      <c r="O47" s="21"/>
      <c r="P47" s="21"/>
    </row>
    <row r="48" spans="1:16" s="1" customFormat="1" x14ac:dyDescent="0.25">
      <c r="A48" s="4">
        <v>23</v>
      </c>
      <c r="B48" s="16">
        <v>43441371</v>
      </c>
      <c r="C48" s="106">
        <v>53.1</v>
      </c>
      <c r="D48" s="8">
        <v>7.0449999999999999</v>
      </c>
      <c r="E48" s="8">
        <v>7.7110000000000003</v>
      </c>
      <c r="F48" s="8">
        <f t="shared" si="0"/>
        <v>0.66600000000000037</v>
      </c>
      <c r="G48" s="107">
        <f t="shared" si="1"/>
        <v>0.57262680000000032</v>
      </c>
      <c r="H48" s="107">
        <f t="shared" si="2"/>
        <v>0.28551415243553024</v>
      </c>
      <c r="I48" s="49">
        <f t="shared" si="3"/>
        <v>0.85814095243553057</v>
      </c>
      <c r="J48" s="5"/>
      <c r="K48" s="25"/>
      <c r="L48" s="7"/>
      <c r="M48" s="7"/>
      <c r="N48" s="7"/>
      <c r="O48" s="21"/>
      <c r="P48" s="21"/>
    </row>
    <row r="49" spans="1:16" s="1" customFormat="1" x14ac:dyDescent="0.25">
      <c r="A49" s="105">
        <v>24</v>
      </c>
      <c r="B49" s="16">
        <v>43441374</v>
      </c>
      <c r="C49" s="106">
        <v>100.7</v>
      </c>
      <c r="D49" s="8">
        <v>40.279000000000003</v>
      </c>
      <c r="E49" s="8">
        <v>42.726999999999997</v>
      </c>
      <c r="F49" s="8">
        <f t="shared" si="0"/>
        <v>2.4479999999999933</v>
      </c>
      <c r="G49" s="107">
        <f t="shared" si="1"/>
        <v>2.1047903999999944</v>
      </c>
      <c r="H49" s="107">
        <f t="shared" si="2"/>
        <v>0.54145527589939546</v>
      </c>
      <c r="I49" s="107">
        <f t="shared" si="3"/>
        <v>2.6462456758993897</v>
      </c>
      <c r="K49" s="25"/>
      <c r="L49" s="7"/>
      <c r="M49" s="7"/>
      <c r="N49" s="7"/>
      <c r="O49" s="21"/>
      <c r="P49" s="21"/>
    </row>
    <row r="50" spans="1:16" s="1" customFormat="1" x14ac:dyDescent="0.25">
      <c r="A50" s="105">
        <v>25</v>
      </c>
      <c r="B50" s="16">
        <v>43441275</v>
      </c>
      <c r="C50" s="106">
        <v>112.5</v>
      </c>
      <c r="D50" s="8">
        <v>33.182000000000002</v>
      </c>
      <c r="E50" s="8">
        <v>34.518000000000001</v>
      </c>
      <c r="F50" s="8">
        <f t="shared" si="0"/>
        <v>1.3359999999999985</v>
      </c>
      <c r="G50" s="107">
        <f t="shared" si="1"/>
        <v>1.1486927999999987</v>
      </c>
      <c r="H50" s="107">
        <f t="shared" si="2"/>
        <v>0.60490286532951332</v>
      </c>
      <c r="I50" s="107">
        <f t="shared" si="3"/>
        <v>1.7535956653295122</v>
      </c>
      <c r="K50" s="25"/>
      <c r="L50" s="7"/>
      <c r="M50" s="14"/>
      <c r="N50" s="7"/>
      <c r="O50" s="21"/>
      <c r="P50" s="21"/>
    </row>
    <row r="51" spans="1:16" s="1" customFormat="1" x14ac:dyDescent="0.25">
      <c r="A51" s="105">
        <v>26</v>
      </c>
      <c r="B51" s="16">
        <v>43441269</v>
      </c>
      <c r="C51" s="106">
        <v>62.5</v>
      </c>
      <c r="D51" s="8">
        <v>11.026</v>
      </c>
      <c r="E51" s="8">
        <v>11.05</v>
      </c>
      <c r="F51" s="8">
        <f t="shared" si="0"/>
        <v>2.4000000000000909E-2</v>
      </c>
      <c r="G51" s="107">
        <f t="shared" si="1"/>
        <v>2.0635200000000783E-2</v>
      </c>
      <c r="H51" s="107">
        <f t="shared" si="2"/>
        <v>0.33605714740528514</v>
      </c>
      <c r="I51" s="107">
        <f t="shared" si="3"/>
        <v>0.35669234740528594</v>
      </c>
      <c r="K51" s="25"/>
      <c r="L51" s="7"/>
      <c r="M51" s="7"/>
      <c r="N51" s="7"/>
      <c r="O51" s="21"/>
      <c r="P51" s="21"/>
    </row>
    <row r="52" spans="1:16" s="5" customFormat="1" x14ac:dyDescent="0.25">
      <c r="A52" s="4">
        <v>27</v>
      </c>
      <c r="B52" s="16">
        <v>43441270</v>
      </c>
      <c r="C52" s="106">
        <v>51.2</v>
      </c>
      <c r="D52" s="8">
        <v>0.96799999999999997</v>
      </c>
      <c r="E52" s="8">
        <v>0.98</v>
      </c>
      <c r="F52" s="8">
        <f t="shared" si="0"/>
        <v>1.2000000000000011E-2</v>
      </c>
      <c r="G52" s="107">
        <f t="shared" si="1"/>
        <v>1.031760000000001E-2</v>
      </c>
      <c r="H52" s="107">
        <f t="shared" si="2"/>
        <v>0.27529801515440955</v>
      </c>
      <c r="I52" s="107">
        <f t="shared" si="3"/>
        <v>0.28561561515440959</v>
      </c>
      <c r="K52" s="25"/>
      <c r="L52" s="7"/>
      <c r="M52" s="7"/>
      <c r="N52" s="7"/>
      <c r="O52" s="21"/>
      <c r="P52" s="21"/>
    </row>
    <row r="53" spans="1:16" s="1" customFormat="1" x14ac:dyDescent="0.25">
      <c r="A53" s="105">
        <v>28</v>
      </c>
      <c r="B53" s="16">
        <v>43441264</v>
      </c>
      <c r="C53" s="106">
        <v>52.5</v>
      </c>
      <c r="D53" s="8">
        <v>8.4269999999999996</v>
      </c>
      <c r="E53" s="8">
        <v>9.0280000000000005</v>
      </c>
      <c r="F53" s="8">
        <f t="shared" si="0"/>
        <v>0.60100000000000087</v>
      </c>
      <c r="G53" s="107">
        <f t="shared" si="1"/>
        <v>0.51673980000000075</v>
      </c>
      <c r="H53" s="107">
        <f t="shared" si="2"/>
        <v>0.2822880038204395</v>
      </c>
      <c r="I53" s="107">
        <f t="shared" si="3"/>
        <v>0.79902780382044025</v>
      </c>
      <c r="K53" s="25"/>
      <c r="L53" s="7"/>
      <c r="M53" s="7"/>
      <c r="N53" s="7"/>
      <c r="O53" s="21"/>
      <c r="P53" s="21"/>
    </row>
    <row r="54" spans="1:16" s="5" customFormat="1" x14ac:dyDescent="0.25">
      <c r="A54" s="4">
        <v>29</v>
      </c>
      <c r="B54" s="16">
        <v>43441272</v>
      </c>
      <c r="C54" s="106">
        <v>52.8</v>
      </c>
      <c r="D54" s="8">
        <v>10.188000000000001</v>
      </c>
      <c r="E54" s="8">
        <v>10.882</v>
      </c>
      <c r="F54" s="8">
        <f t="shared" si="0"/>
        <v>0.69399999999999906</v>
      </c>
      <c r="G54" s="107">
        <f t="shared" si="1"/>
        <v>0.59670119999999915</v>
      </c>
      <c r="H54" s="107">
        <f t="shared" si="2"/>
        <v>0.28390107812798487</v>
      </c>
      <c r="I54" s="107">
        <f t="shared" si="3"/>
        <v>0.88060227812798408</v>
      </c>
      <c r="K54" s="25"/>
      <c r="L54" s="7"/>
      <c r="M54" s="7"/>
      <c r="N54" s="7"/>
      <c r="O54" s="21"/>
      <c r="P54" s="21"/>
    </row>
    <row r="55" spans="1:16" s="1" customFormat="1" x14ac:dyDescent="0.25">
      <c r="A55" s="105">
        <v>30</v>
      </c>
      <c r="B55" s="16">
        <v>43441265</v>
      </c>
      <c r="C55" s="106">
        <v>101.4</v>
      </c>
      <c r="D55" s="8">
        <v>25.734000000000002</v>
      </c>
      <c r="E55" s="8">
        <v>26.152000000000001</v>
      </c>
      <c r="F55" s="8">
        <f t="shared" si="0"/>
        <v>0.41799999999999926</v>
      </c>
      <c r="G55" s="107">
        <f t="shared" si="1"/>
        <v>0.35939639999999939</v>
      </c>
      <c r="H55" s="107">
        <f t="shared" si="2"/>
        <v>0.54521911595033457</v>
      </c>
      <c r="I55" s="107">
        <f t="shared" si="3"/>
        <v>0.90461551595033396</v>
      </c>
      <c r="K55" s="25"/>
      <c r="L55" s="7"/>
      <c r="M55" s="7"/>
      <c r="N55" s="7"/>
      <c r="O55" s="21"/>
      <c r="P55" s="21"/>
    </row>
    <row r="56" spans="1:16" s="1" customFormat="1" x14ac:dyDescent="0.25">
      <c r="A56" s="105">
        <v>31</v>
      </c>
      <c r="B56" s="16">
        <v>43441277</v>
      </c>
      <c r="C56" s="106">
        <v>112.5</v>
      </c>
      <c r="D56" s="8">
        <v>35.642000000000003</v>
      </c>
      <c r="E56" s="8">
        <v>38.786000000000001</v>
      </c>
      <c r="F56" s="8">
        <f t="shared" si="0"/>
        <v>3.1439999999999984</v>
      </c>
      <c r="G56" s="107">
        <f t="shared" si="1"/>
        <v>2.7032111999999988</v>
      </c>
      <c r="H56" s="107">
        <f t="shared" si="2"/>
        <v>0.60490286532951332</v>
      </c>
      <c r="I56" s="107">
        <f t="shared" si="3"/>
        <v>3.3081140653295122</v>
      </c>
      <c r="J56" s="5"/>
      <c r="K56" s="25"/>
      <c r="L56" s="7"/>
      <c r="M56" s="7"/>
      <c r="N56" s="7"/>
      <c r="O56" s="21"/>
      <c r="P56" s="21"/>
    </row>
    <row r="57" spans="1:16" s="1" customFormat="1" x14ac:dyDescent="0.25">
      <c r="A57" s="105">
        <v>32</v>
      </c>
      <c r="B57" s="16">
        <v>43441276</v>
      </c>
      <c r="C57" s="106">
        <v>63.1</v>
      </c>
      <c r="D57" s="8">
        <v>30.036999999999999</v>
      </c>
      <c r="E57" s="8">
        <v>31.175999999999998</v>
      </c>
      <c r="F57" s="8">
        <f t="shared" si="0"/>
        <v>1.1389999999999993</v>
      </c>
      <c r="G57" s="107">
        <f t="shared" si="1"/>
        <v>0.97931219999999941</v>
      </c>
      <c r="H57" s="107">
        <f t="shared" si="2"/>
        <v>0.33928329602037582</v>
      </c>
      <c r="I57" s="107">
        <f t="shared" si="3"/>
        <v>1.3185954960203752</v>
      </c>
      <c r="K57" s="25"/>
      <c r="L57" s="7"/>
      <c r="M57" s="7"/>
      <c r="N57" s="7"/>
      <c r="O57" s="21"/>
      <c r="P57" s="21"/>
    </row>
    <row r="58" spans="1:16" s="1" customFormat="1" x14ac:dyDescent="0.25">
      <c r="A58" s="105">
        <v>33</v>
      </c>
      <c r="B58" s="16">
        <v>43441279</v>
      </c>
      <c r="C58" s="106">
        <v>50.9</v>
      </c>
      <c r="D58" s="8">
        <v>21.510999999999999</v>
      </c>
      <c r="E58" s="8">
        <v>23.521999999999998</v>
      </c>
      <c r="F58" s="8">
        <f t="shared" si="0"/>
        <v>2.0109999999999992</v>
      </c>
      <c r="G58" s="107">
        <f t="shared" si="1"/>
        <v>1.7290577999999994</v>
      </c>
      <c r="H58" s="107">
        <f t="shared" si="2"/>
        <v>0.27368494084686418</v>
      </c>
      <c r="I58" s="107">
        <f t="shared" si="3"/>
        <v>2.0027427408468634</v>
      </c>
      <c r="K58" s="25"/>
      <c r="L58" s="7"/>
      <c r="M58" s="7"/>
      <c r="N58" s="7"/>
      <c r="O58" s="21"/>
      <c r="P58" s="21"/>
    </row>
    <row r="59" spans="1:16" s="1" customFormat="1" x14ac:dyDescent="0.25">
      <c r="A59" s="105">
        <v>34</v>
      </c>
      <c r="B59" s="16">
        <v>43441281</v>
      </c>
      <c r="C59" s="106">
        <v>52.2</v>
      </c>
      <c r="D59" s="8">
        <v>21.082999999999998</v>
      </c>
      <c r="E59" s="8">
        <v>22.518999999999998</v>
      </c>
      <c r="F59" s="8">
        <f t="shared" si="0"/>
        <v>1.4359999999999999</v>
      </c>
      <c r="G59" s="107">
        <f t="shared" si="1"/>
        <v>1.2346728</v>
      </c>
      <c r="H59" s="107">
        <f t="shared" si="2"/>
        <v>0.28067492951289419</v>
      </c>
      <c r="I59" s="107">
        <f t="shared" si="3"/>
        <v>1.5153477295128943</v>
      </c>
      <c r="K59" s="25"/>
      <c r="L59" s="7"/>
      <c r="M59" s="7"/>
      <c r="N59" s="7"/>
      <c r="O59" s="21"/>
      <c r="P59" s="21"/>
    </row>
    <row r="60" spans="1:16" s="1" customFormat="1" x14ac:dyDescent="0.25">
      <c r="A60" s="105">
        <v>35</v>
      </c>
      <c r="B60" s="16">
        <v>43441282</v>
      </c>
      <c r="C60" s="106">
        <v>53</v>
      </c>
      <c r="D60" s="8">
        <v>18.010000000000002</v>
      </c>
      <c r="E60" s="8">
        <v>18.702999999999999</v>
      </c>
      <c r="F60" s="8">
        <f t="shared" si="0"/>
        <v>0.69299999999999784</v>
      </c>
      <c r="G60" s="107">
        <f t="shared" si="1"/>
        <v>0.59584139999999819</v>
      </c>
      <c r="H60" s="107">
        <f t="shared" si="2"/>
        <v>0.28497646099968177</v>
      </c>
      <c r="I60" s="107">
        <f t="shared" si="3"/>
        <v>0.88081786099967996</v>
      </c>
      <c r="K60" s="25"/>
      <c r="L60" s="7"/>
      <c r="M60" s="7"/>
      <c r="N60" s="7"/>
      <c r="O60" s="21"/>
      <c r="P60" s="21"/>
    </row>
    <row r="61" spans="1:16" s="1" customFormat="1" x14ac:dyDescent="0.25">
      <c r="A61" s="105">
        <v>36</v>
      </c>
      <c r="B61" s="16">
        <v>43441280</v>
      </c>
      <c r="C61" s="106">
        <v>103.1</v>
      </c>
      <c r="D61" s="8">
        <v>29.738</v>
      </c>
      <c r="E61" s="8">
        <v>31.465</v>
      </c>
      <c r="F61" s="8">
        <f t="shared" si="0"/>
        <v>1.7270000000000003</v>
      </c>
      <c r="G61" s="107">
        <f t="shared" si="1"/>
        <v>1.4848746000000004</v>
      </c>
      <c r="H61" s="107">
        <f t="shared" si="2"/>
        <v>0.55435987035975831</v>
      </c>
      <c r="I61" s="107">
        <f t="shared" si="3"/>
        <v>2.0392344703597587</v>
      </c>
      <c r="K61" s="25"/>
      <c r="L61" s="7"/>
      <c r="M61" s="7"/>
      <c r="N61" s="7"/>
      <c r="O61" s="21"/>
      <c r="P61" s="21"/>
    </row>
    <row r="62" spans="1:16" s="5" customFormat="1" x14ac:dyDescent="0.25">
      <c r="A62" s="4">
        <v>37</v>
      </c>
      <c r="B62" s="16">
        <v>43441346</v>
      </c>
      <c r="C62" s="106">
        <v>112.4</v>
      </c>
      <c r="D62" s="8">
        <v>18.652000000000001</v>
      </c>
      <c r="E62" s="8">
        <v>19.068000000000001</v>
      </c>
      <c r="F62" s="8">
        <f t="shared" si="0"/>
        <v>0.41600000000000037</v>
      </c>
      <c r="G62" s="107">
        <f t="shared" si="1"/>
        <v>0.35767680000000029</v>
      </c>
      <c r="H62" s="107">
        <f t="shared" si="2"/>
        <v>0.60436517389366484</v>
      </c>
      <c r="I62" s="107">
        <f t="shared" si="3"/>
        <v>0.96204197389366519</v>
      </c>
      <c r="K62" s="25"/>
      <c r="L62" s="7"/>
      <c r="M62" s="7"/>
      <c r="N62" s="7"/>
      <c r="O62" s="21"/>
      <c r="P62" s="21"/>
    </row>
    <row r="63" spans="1:16" s="1" customFormat="1" x14ac:dyDescent="0.25">
      <c r="A63" s="105">
        <v>38</v>
      </c>
      <c r="B63" s="16">
        <v>43441344</v>
      </c>
      <c r="C63" s="106">
        <v>62.8</v>
      </c>
      <c r="D63" s="8">
        <v>11.178000000000001</v>
      </c>
      <c r="E63" s="8">
        <v>12.051</v>
      </c>
      <c r="F63" s="8">
        <f t="shared" si="0"/>
        <v>0.87299999999999933</v>
      </c>
      <c r="G63" s="107">
        <f t="shared" si="1"/>
        <v>0.75060539999999942</v>
      </c>
      <c r="H63" s="107">
        <f t="shared" si="2"/>
        <v>0.33767022171283045</v>
      </c>
      <c r="I63" s="107">
        <f t="shared" si="3"/>
        <v>1.08827562171283</v>
      </c>
      <c r="K63" s="25"/>
      <c r="L63" s="7"/>
      <c r="M63" s="7"/>
      <c r="N63" s="7"/>
      <c r="O63" s="21"/>
      <c r="P63" s="21"/>
    </row>
    <row r="64" spans="1:16" s="1" customFormat="1" x14ac:dyDescent="0.25">
      <c r="A64" s="105">
        <v>39</v>
      </c>
      <c r="B64" s="16">
        <v>43441341</v>
      </c>
      <c r="C64" s="106">
        <v>50.5</v>
      </c>
      <c r="D64" s="8">
        <v>1.661</v>
      </c>
      <c r="E64" s="8">
        <v>1.661</v>
      </c>
      <c r="F64" s="8">
        <f t="shared" si="0"/>
        <v>0</v>
      </c>
      <c r="G64" s="107">
        <f t="shared" si="1"/>
        <v>0</v>
      </c>
      <c r="H64" s="107">
        <f t="shared" si="2"/>
        <v>0.27153417510347039</v>
      </c>
      <c r="I64" s="107">
        <f t="shared" si="3"/>
        <v>0.27153417510347039</v>
      </c>
      <c r="K64" s="25"/>
      <c r="L64" s="7"/>
      <c r="M64" s="7"/>
      <c r="N64" s="7"/>
      <c r="O64" s="21"/>
      <c r="P64" s="21"/>
    </row>
    <row r="65" spans="1:16" s="1" customFormat="1" x14ac:dyDescent="0.25">
      <c r="A65" s="105">
        <v>40</v>
      </c>
      <c r="B65" s="16">
        <v>43441347</v>
      </c>
      <c r="C65" s="106">
        <v>52.3</v>
      </c>
      <c r="D65" s="8">
        <v>6.5640000000000001</v>
      </c>
      <c r="E65" s="8">
        <v>6.6520000000000001</v>
      </c>
      <c r="F65" s="8">
        <f t="shared" si="0"/>
        <v>8.8000000000000078E-2</v>
      </c>
      <c r="G65" s="107">
        <f t="shared" si="1"/>
        <v>7.5662400000000074E-2</v>
      </c>
      <c r="H65" s="107">
        <f t="shared" si="2"/>
        <v>0.28121262094874261</v>
      </c>
      <c r="I65" s="107">
        <f t="shared" si="3"/>
        <v>0.35687502094874268</v>
      </c>
      <c r="K65" s="25"/>
      <c r="L65" s="7"/>
      <c r="M65" s="7"/>
      <c r="N65" s="7"/>
      <c r="O65" s="21"/>
      <c r="P65" s="21"/>
    </row>
    <row r="66" spans="1:16" s="1" customFormat="1" x14ac:dyDescent="0.25">
      <c r="A66" s="105">
        <v>41</v>
      </c>
      <c r="B66" s="16">
        <v>43441283</v>
      </c>
      <c r="C66" s="106">
        <v>53</v>
      </c>
      <c r="D66" s="8">
        <v>6.4029999999999996</v>
      </c>
      <c r="E66" s="8">
        <v>7.0990000000000002</v>
      </c>
      <c r="F66" s="8">
        <f t="shared" si="0"/>
        <v>0.69600000000000062</v>
      </c>
      <c r="G66" s="107">
        <f t="shared" si="1"/>
        <v>0.59842080000000053</v>
      </c>
      <c r="H66" s="107">
        <f t="shared" si="2"/>
        <v>0.28497646099968177</v>
      </c>
      <c r="I66" s="107">
        <f t="shared" si="3"/>
        <v>0.8833972609996823</v>
      </c>
      <c r="K66" s="25"/>
      <c r="L66" s="7"/>
      <c r="M66" s="7"/>
      <c r="N66" s="7"/>
      <c r="O66" s="21"/>
      <c r="P66" s="21"/>
    </row>
    <row r="67" spans="1:16" s="1" customFormat="1" x14ac:dyDescent="0.25">
      <c r="A67" s="105">
        <v>42</v>
      </c>
      <c r="B67" s="16">
        <v>43441284</v>
      </c>
      <c r="C67" s="106">
        <v>100.1</v>
      </c>
      <c r="D67" s="8">
        <v>28.527999999999999</v>
      </c>
      <c r="E67" s="8">
        <v>29.959</v>
      </c>
      <c r="F67" s="8">
        <f t="shared" si="0"/>
        <v>1.4310000000000009</v>
      </c>
      <c r="G67" s="107">
        <f t="shared" si="1"/>
        <v>1.2303738000000009</v>
      </c>
      <c r="H67" s="107">
        <f t="shared" si="2"/>
        <v>0.53822912728430461</v>
      </c>
      <c r="I67" s="107">
        <f t="shared" si="3"/>
        <v>1.7686029272843053</v>
      </c>
      <c r="K67" s="25"/>
      <c r="L67" s="7"/>
      <c r="M67" s="7"/>
      <c r="N67" s="7"/>
      <c r="O67" s="21"/>
      <c r="P67" s="21"/>
    </row>
    <row r="68" spans="1:16" s="5" customFormat="1" x14ac:dyDescent="0.25">
      <c r="A68" s="4">
        <v>43</v>
      </c>
      <c r="B68" s="16">
        <v>43441342</v>
      </c>
      <c r="C68" s="106">
        <v>69.3</v>
      </c>
      <c r="D68" s="8">
        <v>7.0640000000000001</v>
      </c>
      <c r="E68" s="8">
        <v>7.0640000000000001</v>
      </c>
      <c r="F68" s="8">
        <f t="shared" si="0"/>
        <v>0</v>
      </c>
      <c r="G68" s="107">
        <f t="shared" si="1"/>
        <v>0</v>
      </c>
      <c r="H68" s="107">
        <f t="shared" si="2"/>
        <v>0.37262016504298012</v>
      </c>
      <c r="I68" s="107">
        <f t="shared" si="3"/>
        <v>0.37262016504298012</v>
      </c>
      <c r="K68" s="25"/>
      <c r="L68" s="7"/>
      <c r="M68" s="7"/>
      <c r="N68" s="7"/>
      <c r="O68" s="21"/>
      <c r="P68" s="21"/>
    </row>
    <row r="69" spans="1:16" s="1" customFormat="1" x14ac:dyDescent="0.25">
      <c r="A69" s="105">
        <v>44</v>
      </c>
      <c r="B69" s="16">
        <v>43441345</v>
      </c>
      <c r="C69" s="106">
        <v>53.3</v>
      </c>
      <c r="D69" s="8">
        <v>12.224</v>
      </c>
      <c r="E69" s="8">
        <v>12.792999999999999</v>
      </c>
      <c r="F69" s="8">
        <f t="shared" si="0"/>
        <v>0.56899999999999906</v>
      </c>
      <c r="G69" s="107">
        <f t="shared" si="1"/>
        <v>0.48922619999999922</v>
      </c>
      <c r="H69" s="107">
        <f t="shared" si="2"/>
        <v>0.28658953530722714</v>
      </c>
      <c r="I69" s="107">
        <f t="shared" si="3"/>
        <v>0.77581573530722636</v>
      </c>
      <c r="K69" s="25"/>
      <c r="L69" s="7"/>
      <c r="M69" s="7"/>
      <c r="N69" s="7"/>
      <c r="O69" s="21"/>
      <c r="P69" s="21"/>
    </row>
    <row r="70" spans="1:16" s="1" customFormat="1" x14ac:dyDescent="0.25">
      <c r="A70" s="105">
        <v>45</v>
      </c>
      <c r="B70" s="16">
        <v>43441348</v>
      </c>
      <c r="C70" s="106">
        <v>52.9</v>
      </c>
      <c r="D70" s="8">
        <v>27.058</v>
      </c>
      <c r="E70" s="8">
        <v>29.056000000000001</v>
      </c>
      <c r="F70" s="8">
        <f t="shared" si="0"/>
        <v>1.9980000000000011</v>
      </c>
      <c r="G70" s="107">
        <f t="shared" si="1"/>
        <v>1.717880400000001</v>
      </c>
      <c r="H70" s="107">
        <f t="shared" si="2"/>
        <v>0.28443876956383335</v>
      </c>
      <c r="I70" s="107">
        <f t="shared" si="3"/>
        <v>2.0023191695638345</v>
      </c>
      <c r="K70" s="25"/>
      <c r="L70" s="7"/>
      <c r="M70" s="7"/>
      <c r="N70" s="7"/>
      <c r="O70" s="21"/>
      <c r="P70" s="21"/>
    </row>
    <row r="71" spans="1:16" s="1" customFormat="1" x14ac:dyDescent="0.25">
      <c r="A71" s="105">
        <v>46</v>
      </c>
      <c r="B71" s="16">
        <v>43441349</v>
      </c>
      <c r="C71" s="106">
        <v>100.9</v>
      </c>
      <c r="D71" s="8">
        <v>19.506</v>
      </c>
      <c r="E71" s="8">
        <v>19.812000000000001</v>
      </c>
      <c r="F71" s="8">
        <f t="shared" si="0"/>
        <v>0.30600000000000094</v>
      </c>
      <c r="G71" s="107">
        <f t="shared" si="1"/>
        <v>0.2630988000000008</v>
      </c>
      <c r="H71" s="107">
        <f t="shared" si="2"/>
        <v>0.54253065877109241</v>
      </c>
      <c r="I71" s="107">
        <f t="shared" si="3"/>
        <v>0.80562945877109327</v>
      </c>
      <c r="K71" s="25"/>
      <c r="L71" s="7"/>
      <c r="M71" s="24"/>
      <c r="N71" s="7"/>
      <c r="O71" s="5"/>
      <c r="P71" s="21"/>
    </row>
    <row r="72" spans="1:16" s="1" customFormat="1" x14ac:dyDescent="0.25">
      <c r="A72" s="4">
        <v>47</v>
      </c>
      <c r="B72" s="16">
        <v>43441351</v>
      </c>
      <c r="C72" s="88">
        <v>85.4</v>
      </c>
      <c r="D72" s="8">
        <f>23.404+0.475+0.536</f>
        <v>24.415000000000003</v>
      </c>
      <c r="E72" s="8">
        <f>23.404+0.475+0.536+0.446</f>
        <v>24.861000000000004</v>
      </c>
      <c r="F72" s="8">
        <f t="shared" si="0"/>
        <v>0.44600000000000151</v>
      </c>
      <c r="G72" s="34">
        <f t="shared" si="1"/>
        <v>0.38347080000000128</v>
      </c>
      <c r="H72" s="34">
        <f t="shared" si="2"/>
        <v>0.45918848621458158</v>
      </c>
      <c r="I72" s="34">
        <f t="shared" si="3"/>
        <v>0.84265928621458286</v>
      </c>
      <c r="K72" s="25"/>
      <c r="L72" s="24"/>
      <c r="M72" s="24"/>
      <c r="N72" s="14"/>
      <c r="O72" s="24"/>
      <c r="P72" s="24"/>
    </row>
    <row r="73" spans="1:16" s="1" customFormat="1" x14ac:dyDescent="0.25">
      <c r="A73" s="109">
        <v>48</v>
      </c>
      <c r="B73" s="16">
        <v>43441356</v>
      </c>
      <c r="C73" s="106">
        <v>53.2</v>
      </c>
      <c r="D73" s="8">
        <v>13.234999999999999</v>
      </c>
      <c r="E73" s="8">
        <v>14.813000000000001</v>
      </c>
      <c r="F73" s="8">
        <f t="shared" si="0"/>
        <v>1.5780000000000012</v>
      </c>
      <c r="G73" s="107">
        <f t="shared" si="1"/>
        <v>1.356764400000001</v>
      </c>
      <c r="H73" s="107">
        <f t="shared" si="2"/>
        <v>0.28605184387137872</v>
      </c>
      <c r="I73" s="107">
        <f t="shared" si="3"/>
        <v>1.6428162438713798</v>
      </c>
      <c r="K73" s="25"/>
      <c r="L73" s="7"/>
      <c r="M73" s="7"/>
      <c r="P73" s="21"/>
    </row>
    <row r="74" spans="1:16" s="1" customFormat="1" x14ac:dyDescent="0.25">
      <c r="A74" s="109">
        <v>49</v>
      </c>
      <c r="B74" s="16">
        <v>43441343</v>
      </c>
      <c r="C74" s="106">
        <v>53.3</v>
      </c>
      <c r="D74" s="8">
        <v>5.92</v>
      </c>
      <c r="E74" s="8">
        <v>6.4450000000000003</v>
      </c>
      <c r="F74" s="8">
        <f t="shared" si="0"/>
        <v>0.52500000000000036</v>
      </c>
      <c r="G74" s="107">
        <f t="shared" si="1"/>
        <v>0.45139500000000032</v>
      </c>
      <c r="H74" s="107">
        <f t="shared" si="2"/>
        <v>0.28658953530722714</v>
      </c>
      <c r="I74" s="107">
        <f t="shared" si="3"/>
        <v>0.73798453530722741</v>
      </c>
      <c r="J74" s="80"/>
      <c r="K74" s="25"/>
      <c r="L74" s="7"/>
      <c r="M74" s="7"/>
      <c r="N74" s="7"/>
      <c r="O74" s="21"/>
      <c r="P74" s="21"/>
    </row>
    <row r="75" spans="1:16" s="5" customFormat="1" x14ac:dyDescent="0.25">
      <c r="A75" s="4">
        <v>50</v>
      </c>
      <c r="B75" s="16">
        <v>43441352</v>
      </c>
      <c r="C75" s="88">
        <v>100.5</v>
      </c>
      <c r="D75" s="8">
        <v>44.088000000000001</v>
      </c>
      <c r="E75" s="8">
        <v>46.976999999999997</v>
      </c>
      <c r="F75" s="8">
        <f t="shared" si="0"/>
        <v>2.8889999999999958</v>
      </c>
      <c r="G75" s="34">
        <f t="shared" si="1"/>
        <v>2.4839621999999966</v>
      </c>
      <c r="H75" s="34">
        <f t="shared" si="2"/>
        <v>0.54037989302769851</v>
      </c>
      <c r="I75" s="34">
        <f t="shared" si="3"/>
        <v>3.0243420930276952</v>
      </c>
      <c r="J75" s="133"/>
      <c r="K75" s="25"/>
      <c r="L75" s="7"/>
      <c r="M75" s="7"/>
      <c r="N75" s="7"/>
    </row>
    <row r="76" spans="1:16" s="5" customFormat="1" x14ac:dyDescent="0.25">
      <c r="A76" s="4">
        <v>51</v>
      </c>
      <c r="B76" s="16">
        <v>43441357</v>
      </c>
      <c r="C76" s="88">
        <v>84.8</v>
      </c>
      <c r="D76" s="8">
        <f>57.6</f>
        <v>57.6</v>
      </c>
      <c r="E76" s="8">
        <v>60.6</v>
      </c>
      <c r="F76" s="8">
        <f>E76-D76</f>
        <v>3</v>
      </c>
      <c r="G76" s="34">
        <f t="shared" si="1"/>
        <v>2.5794000000000001</v>
      </c>
      <c r="H76" s="34">
        <f t="shared" si="2"/>
        <v>0.45596233759949084</v>
      </c>
      <c r="I76" s="34">
        <f t="shared" si="3"/>
        <v>3.0353623375994911</v>
      </c>
      <c r="J76" s="133"/>
      <c r="K76" s="25"/>
      <c r="M76" s="160"/>
      <c r="N76" s="39"/>
    </row>
    <row r="77" spans="1:16" s="1" customFormat="1" x14ac:dyDescent="0.25">
      <c r="A77" s="109">
        <v>52</v>
      </c>
      <c r="B77" s="16">
        <v>43441355</v>
      </c>
      <c r="C77" s="106">
        <v>52.9</v>
      </c>
      <c r="D77" s="8">
        <v>24.14</v>
      </c>
      <c r="E77" s="8">
        <f>24.14+1.233</f>
        <v>25.373000000000001</v>
      </c>
      <c r="F77" s="8">
        <f t="shared" si="0"/>
        <v>1.2330000000000005</v>
      </c>
      <c r="G77" s="107">
        <f>F77*0.8598</f>
        <v>1.0601334000000004</v>
      </c>
      <c r="H77" s="107">
        <f t="shared" si="2"/>
        <v>0.28443876956383335</v>
      </c>
      <c r="I77" s="107">
        <f t="shared" si="3"/>
        <v>1.3445721695638337</v>
      </c>
      <c r="J77" s="80"/>
      <c r="K77" s="25"/>
      <c r="L77" s="24"/>
      <c r="M77" s="14"/>
      <c r="N77" s="7"/>
      <c r="O77" s="21"/>
      <c r="P77" s="21"/>
    </row>
    <row r="78" spans="1:16" s="1" customFormat="1" x14ac:dyDescent="0.25">
      <c r="A78" s="109">
        <v>53</v>
      </c>
      <c r="B78" s="16">
        <v>43441054</v>
      </c>
      <c r="C78" s="106">
        <v>52.8</v>
      </c>
      <c r="D78" s="8">
        <v>16.803000000000001</v>
      </c>
      <c r="E78" s="8">
        <f>16.803+0.103</f>
        <v>16.906000000000002</v>
      </c>
      <c r="F78" s="8">
        <f t="shared" si="0"/>
        <v>0.10300000000000153</v>
      </c>
      <c r="G78" s="107">
        <f t="shared" si="1"/>
        <v>8.8559400000001315E-2</v>
      </c>
      <c r="H78" s="107">
        <f t="shared" si="2"/>
        <v>0.28390107812798487</v>
      </c>
      <c r="I78" s="107">
        <f t="shared" si="3"/>
        <v>0.37246047812798622</v>
      </c>
      <c r="J78" s="80"/>
      <c r="K78" s="25"/>
      <c r="L78" s="24"/>
      <c r="M78" s="14"/>
      <c r="N78" s="7"/>
      <c r="O78" s="21"/>
      <c r="P78" s="21"/>
    </row>
    <row r="79" spans="1:16" s="1" customFormat="1" x14ac:dyDescent="0.25">
      <c r="A79" s="105">
        <v>54</v>
      </c>
      <c r="B79" s="16">
        <v>43441359</v>
      </c>
      <c r="C79" s="114">
        <v>101</v>
      </c>
      <c r="D79" s="8">
        <v>24.396999999999998</v>
      </c>
      <c r="E79" s="8">
        <f>24.397+0.943</f>
        <v>25.34</v>
      </c>
      <c r="F79" s="8">
        <f t="shared" si="0"/>
        <v>0.94300000000000139</v>
      </c>
      <c r="G79" s="107">
        <f t="shared" si="1"/>
        <v>0.81079140000000116</v>
      </c>
      <c r="H79" s="107">
        <f t="shared" si="2"/>
        <v>0.54306835020694078</v>
      </c>
      <c r="I79" s="107">
        <f t="shared" si="3"/>
        <v>1.3538597502069418</v>
      </c>
      <c r="J79" s="80"/>
      <c r="L79" s="24"/>
      <c r="M79" s="14"/>
      <c r="N79" s="7"/>
      <c r="O79" s="21"/>
      <c r="P79" s="21"/>
    </row>
    <row r="80" spans="1:16" s="1" customFormat="1" x14ac:dyDescent="0.25">
      <c r="A80" s="105">
        <v>55</v>
      </c>
      <c r="B80" s="16">
        <v>43441053</v>
      </c>
      <c r="C80" s="106">
        <v>85.2</v>
      </c>
      <c r="D80" s="8">
        <f>22.293+2.152</f>
        <v>24.445</v>
      </c>
      <c r="E80" s="8">
        <f>22.293+2.152+1.083</f>
        <v>25.527999999999999</v>
      </c>
      <c r="F80" s="8">
        <f>E80-D80</f>
        <v>1.0829999999999984</v>
      </c>
      <c r="G80" s="107">
        <f t="shared" si="1"/>
        <v>0.93116339999999864</v>
      </c>
      <c r="H80" s="107">
        <f t="shared" si="2"/>
        <v>0.45811310334288474</v>
      </c>
      <c r="I80" s="107">
        <f t="shared" si="3"/>
        <v>1.3892765033428833</v>
      </c>
      <c r="J80" s="80"/>
      <c r="L80" s="24"/>
      <c r="M80" s="24"/>
      <c r="N80" s="24"/>
      <c r="O80" s="24"/>
      <c r="P80" s="24"/>
    </row>
    <row r="81" spans="1:16" s="1" customFormat="1" x14ac:dyDescent="0.25">
      <c r="A81" s="109">
        <v>56</v>
      </c>
      <c r="B81" s="16">
        <v>43441050</v>
      </c>
      <c r="C81" s="106">
        <v>52.5</v>
      </c>
      <c r="D81" s="8">
        <v>15.16</v>
      </c>
      <c r="E81" s="8">
        <v>16.832000000000001</v>
      </c>
      <c r="F81" s="8">
        <f t="shared" si="0"/>
        <v>1.6720000000000006</v>
      </c>
      <c r="G81" s="107">
        <f t="shared" si="1"/>
        <v>1.4375856000000005</v>
      </c>
      <c r="H81" s="107">
        <f t="shared" si="2"/>
        <v>0.2822880038204395</v>
      </c>
      <c r="I81" s="107">
        <f t="shared" si="3"/>
        <v>1.7198736038204401</v>
      </c>
      <c r="J81" s="80"/>
      <c r="K81" s="25"/>
      <c r="L81" s="7"/>
      <c r="M81" s="7"/>
      <c r="N81" s="7"/>
      <c r="O81" s="21"/>
      <c r="P81" s="21"/>
    </row>
    <row r="82" spans="1:16" s="1" customFormat="1" x14ac:dyDescent="0.25">
      <c r="A82" s="105">
        <v>57</v>
      </c>
      <c r="B82" s="16">
        <v>43441051</v>
      </c>
      <c r="C82" s="106">
        <v>52.4</v>
      </c>
      <c r="D82" s="8">
        <v>20.922999999999998</v>
      </c>
      <c r="E82" s="8">
        <v>21.460999999999999</v>
      </c>
      <c r="F82" s="8">
        <f t="shared" si="0"/>
        <v>0.53800000000000026</v>
      </c>
      <c r="G82" s="107">
        <f t="shared" si="1"/>
        <v>0.46257240000000022</v>
      </c>
      <c r="H82" s="107">
        <f t="shared" si="2"/>
        <v>0.28175031238459103</v>
      </c>
      <c r="I82" s="107">
        <f t="shared" si="3"/>
        <v>0.74432271238459125</v>
      </c>
      <c r="J82" s="80"/>
      <c r="K82" s="25"/>
      <c r="L82" s="7"/>
      <c r="M82" s="7"/>
      <c r="N82" s="7"/>
      <c r="O82" s="21"/>
      <c r="P82" s="21"/>
    </row>
    <row r="83" spans="1:16" s="1" customFormat="1" x14ac:dyDescent="0.25">
      <c r="A83" s="105">
        <v>58</v>
      </c>
      <c r="B83" s="16">
        <v>43441052</v>
      </c>
      <c r="C83" s="106">
        <v>101.3</v>
      </c>
      <c r="D83" s="8">
        <v>24.776</v>
      </c>
      <c r="E83" s="8">
        <v>26.170999999999999</v>
      </c>
      <c r="F83" s="8">
        <f t="shared" si="0"/>
        <v>1.3949999999999996</v>
      </c>
      <c r="G83" s="107">
        <f t="shared" si="1"/>
        <v>1.1994209999999996</v>
      </c>
      <c r="H83" s="107">
        <f t="shared" si="2"/>
        <v>0.5446814245144862</v>
      </c>
      <c r="I83" s="107">
        <f t="shared" si="3"/>
        <v>1.7441024245144858</v>
      </c>
      <c r="J83" s="80"/>
      <c r="K83" s="25"/>
      <c r="L83" s="7"/>
      <c r="M83" s="7"/>
      <c r="N83" s="7"/>
      <c r="O83" s="21"/>
      <c r="P83" s="21"/>
    </row>
    <row r="84" spans="1:16" s="1" customFormat="1" x14ac:dyDescent="0.25">
      <c r="A84" s="105">
        <v>59</v>
      </c>
      <c r="B84" s="16">
        <v>43441057</v>
      </c>
      <c r="C84" s="106">
        <v>85.3</v>
      </c>
      <c r="D84" s="8">
        <v>7.008</v>
      </c>
      <c r="E84" s="8">
        <v>7.008</v>
      </c>
      <c r="F84" s="8">
        <f t="shared" si="0"/>
        <v>0</v>
      </c>
      <c r="G84" s="107">
        <f t="shared" si="1"/>
        <v>0</v>
      </c>
      <c r="H84" s="107">
        <f t="shared" si="2"/>
        <v>0.45865079477873316</v>
      </c>
      <c r="I84" s="107">
        <f t="shared" si="3"/>
        <v>0.45865079477873316</v>
      </c>
      <c r="J84" s="80"/>
      <c r="K84" s="25"/>
      <c r="L84" s="7"/>
      <c r="M84" s="7"/>
      <c r="N84" s="7"/>
      <c r="O84" s="21"/>
      <c r="P84" s="21"/>
    </row>
    <row r="85" spans="1:16" s="1" customFormat="1" x14ac:dyDescent="0.25">
      <c r="A85" s="105">
        <v>60</v>
      </c>
      <c r="B85" s="16">
        <v>43441058</v>
      </c>
      <c r="C85" s="106">
        <v>52.5</v>
      </c>
      <c r="D85" s="8">
        <v>3.2509999999999999</v>
      </c>
      <c r="E85" s="8">
        <v>3.2509999999999999</v>
      </c>
      <c r="F85" s="8">
        <f t="shared" si="0"/>
        <v>0</v>
      </c>
      <c r="G85" s="107">
        <f t="shared" si="1"/>
        <v>0</v>
      </c>
      <c r="H85" s="107">
        <f t="shared" si="2"/>
        <v>0.2822880038204395</v>
      </c>
      <c r="I85" s="107">
        <f t="shared" si="3"/>
        <v>0.2822880038204395</v>
      </c>
      <c r="K85" s="25"/>
      <c r="L85" s="7"/>
      <c r="M85" s="7"/>
      <c r="N85" s="7"/>
      <c r="O85" s="21"/>
      <c r="P85" s="21"/>
    </row>
    <row r="86" spans="1:16" s="1" customFormat="1" x14ac:dyDescent="0.25">
      <c r="A86" s="105">
        <v>61</v>
      </c>
      <c r="B86" s="16">
        <v>43441358</v>
      </c>
      <c r="C86" s="106">
        <v>52.3</v>
      </c>
      <c r="D86" s="8">
        <v>7.16</v>
      </c>
      <c r="E86" s="8">
        <v>8.9949999999999992</v>
      </c>
      <c r="F86" s="8">
        <f t="shared" si="0"/>
        <v>1.8349999999999991</v>
      </c>
      <c r="G86" s="107">
        <f t="shared" si="1"/>
        <v>1.5777329999999992</v>
      </c>
      <c r="H86" s="107">
        <f t="shared" si="2"/>
        <v>0.28121262094874261</v>
      </c>
      <c r="I86" s="107">
        <f t="shared" si="3"/>
        <v>1.8589456209487418</v>
      </c>
      <c r="K86" s="25"/>
      <c r="L86" s="7"/>
      <c r="M86" s="7"/>
      <c r="N86" s="7"/>
      <c r="O86" s="21"/>
      <c r="P86" s="21"/>
    </row>
    <row r="87" spans="1:16" s="1" customFormat="1" x14ac:dyDescent="0.25">
      <c r="A87" s="105">
        <v>62</v>
      </c>
      <c r="B87" s="16">
        <v>43441056</v>
      </c>
      <c r="C87" s="106">
        <v>100.5</v>
      </c>
      <c r="D87" s="8">
        <v>23.602</v>
      </c>
      <c r="E87" s="8">
        <v>23.949000000000002</v>
      </c>
      <c r="F87" s="8">
        <f t="shared" si="0"/>
        <v>0.34700000000000131</v>
      </c>
      <c r="G87" s="107">
        <f t="shared" si="1"/>
        <v>0.29835060000000113</v>
      </c>
      <c r="H87" s="107">
        <f t="shared" si="2"/>
        <v>0.54037989302769851</v>
      </c>
      <c r="I87" s="107">
        <f t="shared" si="3"/>
        <v>0.83873049302769964</v>
      </c>
      <c r="K87" s="25"/>
      <c r="L87" s="7"/>
      <c r="M87" s="7"/>
      <c r="N87" s="7"/>
      <c r="O87" s="21"/>
      <c r="P87" s="21"/>
    </row>
    <row r="88" spans="1:16" s="1" customFormat="1" x14ac:dyDescent="0.25">
      <c r="A88" s="105">
        <v>63</v>
      </c>
      <c r="B88" s="16">
        <v>43441064</v>
      </c>
      <c r="C88" s="106">
        <v>85.2</v>
      </c>
      <c r="D88" s="8">
        <v>9.7490000000000006</v>
      </c>
      <c r="E88" s="8">
        <v>10.840999999999999</v>
      </c>
      <c r="F88" s="8">
        <f t="shared" si="0"/>
        <v>1.0919999999999987</v>
      </c>
      <c r="G88" s="107">
        <f t="shared" si="1"/>
        <v>0.93890159999999889</v>
      </c>
      <c r="H88" s="107">
        <f t="shared" si="2"/>
        <v>0.45811310334288474</v>
      </c>
      <c r="I88" s="107">
        <f>G88+H88</f>
        <v>1.3970147033428837</v>
      </c>
      <c r="K88" s="25"/>
      <c r="L88" s="7"/>
      <c r="M88" s="7"/>
      <c r="N88" s="7"/>
      <c r="O88" s="21"/>
      <c r="P88" s="21"/>
    </row>
    <row r="89" spans="1:16" s="5" customFormat="1" x14ac:dyDescent="0.25">
      <c r="A89" s="4">
        <v>64</v>
      </c>
      <c r="B89" s="16">
        <v>43441061</v>
      </c>
      <c r="C89" s="106">
        <v>52.7</v>
      </c>
      <c r="D89" s="8">
        <v>16.135000000000002</v>
      </c>
      <c r="E89" s="8">
        <v>17.152999999999999</v>
      </c>
      <c r="F89" s="8">
        <f t="shared" si="0"/>
        <v>1.0179999999999971</v>
      </c>
      <c r="G89" s="107">
        <f t="shared" si="1"/>
        <v>0.87527639999999751</v>
      </c>
      <c r="H89" s="107">
        <f t="shared" si="2"/>
        <v>0.28336338669213645</v>
      </c>
      <c r="I89" s="107">
        <f t="shared" si="3"/>
        <v>1.1586397866921341</v>
      </c>
      <c r="K89" s="25"/>
      <c r="L89" s="7"/>
      <c r="M89" s="7"/>
      <c r="N89" s="7"/>
      <c r="O89" s="21"/>
      <c r="P89" s="21"/>
    </row>
    <row r="90" spans="1:16" s="1" customFormat="1" x14ac:dyDescent="0.25">
      <c r="A90" s="105">
        <v>65</v>
      </c>
      <c r="B90" s="16">
        <v>43441055</v>
      </c>
      <c r="C90" s="106">
        <v>53.1</v>
      </c>
      <c r="D90" s="8">
        <v>12.634</v>
      </c>
      <c r="E90" s="8">
        <v>13.086</v>
      </c>
      <c r="F90" s="8">
        <f t="shared" ref="F90:F153" si="4">E90-D90</f>
        <v>0.45199999999999996</v>
      </c>
      <c r="G90" s="107">
        <f t="shared" si="1"/>
        <v>0.38862959999999996</v>
      </c>
      <c r="H90" s="107">
        <f t="shared" si="2"/>
        <v>0.28551415243553024</v>
      </c>
      <c r="I90" s="107">
        <f t="shared" si="3"/>
        <v>0.67414375243553026</v>
      </c>
      <c r="K90" s="25"/>
      <c r="L90" s="7"/>
      <c r="M90" s="7"/>
      <c r="N90" s="7"/>
      <c r="O90" s="21"/>
      <c r="P90" s="21"/>
    </row>
    <row r="91" spans="1:16" s="5" customFormat="1" x14ac:dyDescent="0.25">
      <c r="A91" s="4">
        <v>66</v>
      </c>
      <c r="B91" s="16">
        <v>43441063</v>
      </c>
      <c r="C91" s="106">
        <v>101.1</v>
      </c>
      <c r="D91" s="8">
        <v>7.5579999999999998</v>
      </c>
      <c r="E91" s="8">
        <v>7.5579999999999998</v>
      </c>
      <c r="F91" s="8">
        <f t="shared" si="4"/>
        <v>0</v>
      </c>
      <c r="G91" s="107">
        <f t="shared" ref="G91:G105" si="5">F91*0.8598</f>
        <v>0</v>
      </c>
      <c r="H91" s="107">
        <f t="shared" ref="H91:H99" si="6">C91/5339.7*$H$10</f>
        <v>0.54360604164278925</v>
      </c>
      <c r="I91" s="107">
        <f t="shared" ref="I91:I154" si="7">G91+H91</f>
        <v>0.54360604164278925</v>
      </c>
      <c r="K91" s="25"/>
      <c r="L91" s="7"/>
      <c r="M91" s="7"/>
      <c r="N91" s="7"/>
      <c r="O91" s="21"/>
      <c r="P91" s="21"/>
    </row>
    <row r="92" spans="1:16" s="1" customFormat="1" x14ac:dyDescent="0.25">
      <c r="A92" s="105">
        <v>67</v>
      </c>
      <c r="B92" s="16">
        <v>43441067</v>
      </c>
      <c r="C92" s="106">
        <v>84.7</v>
      </c>
      <c r="D92" s="8">
        <v>9.7040000000000006</v>
      </c>
      <c r="E92" s="8">
        <v>9.7040000000000006</v>
      </c>
      <c r="F92" s="8">
        <f t="shared" si="4"/>
        <v>0</v>
      </c>
      <c r="G92" s="107">
        <f t="shared" si="5"/>
        <v>0</v>
      </c>
      <c r="H92" s="107">
        <f t="shared" si="6"/>
        <v>0.45542464616364242</v>
      </c>
      <c r="I92" s="107">
        <f t="shared" si="7"/>
        <v>0.45542464616364242</v>
      </c>
      <c r="K92" s="25"/>
      <c r="L92" s="7"/>
      <c r="M92" s="7"/>
      <c r="N92" s="7"/>
      <c r="O92" s="21"/>
      <c r="P92" s="21"/>
    </row>
    <row r="93" spans="1:16" s="1" customFormat="1" x14ac:dyDescent="0.25">
      <c r="A93" s="105">
        <v>68</v>
      </c>
      <c r="B93" s="16">
        <v>43441065</v>
      </c>
      <c r="C93" s="106">
        <v>52.7</v>
      </c>
      <c r="D93" s="8">
        <v>13.523</v>
      </c>
      <c r="E93" s="8">
        <f>13.523+1.705</f>
        <v>15.228</v>
      </c>
      <c r="F93" s="8">
        <f t="shared" si="4"/>
        <v>1.7050000000000001</v>
      </c>
      <c r="G93" s="107">
        <f t="shared" si="5"/>
        <v>1.465959</v>
      </c>
      <c r="H93" s="107">
        <f t="shared" si="6"/>
        <v>0.28336338669213645</v>
      </c>
      <c r="I93" s="107">
        <f t="shared" si="7"/>
        <v>1.7493223866921364</v>
      </c>
      <c r="J93" s="5"/>
      <c r="K93" s="25"/>
      <c r="L93" s="24"/>
      <c r="M93" s="24"/>
      <c r="N93" s="24"/>
      <c r="O93" s="24"/>
      <c r="P93" s="24"/>
    </row>
    <row r="94" spans="1:16" s="1" customFormat="1" x14ac:dyDescent="0.25">
      <c r="A94" s="105">
        <v>69</v>
      </c>
      <c r="B94" s="16">
        <v>43441060</v>
      </c>
      <c r="C94" s="106">
        <v>53.3</v>
      </c>
      <c r="D94" s="8">
        <v>11.862</v>
      </c>
      <c r="E94" s="8">
        <v>12.641</v>
      </c>
      <c r="F94" s="8">
        <f t="shared" si="4"/>
        <v>0.77899999999999991</v>
      </c>
      <c r="G94" s="107">
        <f t="shared" si="5"/>
        <v>0.66978419999999994</v>
      </c>
      <c r="H94" s="107">
        <f t="shared" si="6"/>
        <v>0.28658953530722714</v>
      </c>
      <c r="I94" s="107">
        <f t="shared" si="7"/>
        <v>0.95637373530722702</v>
      </c>
      <c r="K94" s="25"/>
      <c r="L94" s="7"/>
      <c r="M94" s="7"/>
      <c r="N94" s="7"/>
      <c r="O94" s="21"/>
      <c r="P94" s="21"/>
    </row>
    <row r="95" spans="1:16" s="1" customFormat="1" x14ac:dyDescent="0.25">
      <c r="A95" s="105">
        <v>70</v>
      </c>
      <c r="B95" s="16">
        <v>43441066</v>
      </c>
      <c r="C95" s="106">
        <v>101.3</v>
      </c>
      <c r="D95" s="8">
        <v>36.249000000000002</v>
      </c>
      <c r="E95" s="8">
        <v>37.820999999999998</v>
      </c>
      <c r="F95" s="8">
        <f t="shared" si="4"/>
        <v>1.5719999999999956</v>
      </c>
      <c r="G95" s="107">
        <f t="shared" si="5"/>
        <v>1.3516055999999963</v>
      </c>
      <c r="H95" s="107">
        <f t="shared" si="6"/>
        <v>0.5446814245144862</v>
      </c>
      <c r="I95" s="107">
        <f t="shared" si="7"/>
        <v>1.8962870245144825</v>
      </c>
      <c r="K95" s="25"/>
      <c r="L95" s="7"/>
      <c r="M95" s="24"/>
      <c r="N95" s="7"/>
      <c r="O95" s="5"/>
      <c r="P95" s="21"/>
    </row>
    <row r="96" spans="1:16" s="1" customFormat="1" x14ac:dyDescent="0.25">
      <c r="A96" s="105">
        <v>71</v>
      </c>
      <c r="B96" s="16">
        <v>43441350</v>
      </c>
      <c r="C96" s="106">
        <v>85.7</v>
      </c>
      <c r="D96" s="8">
        <v>40.25</v>
      </c>
      <c r="E96" s="8">
        <v>42.45</v>
      </c>
      <c r="F96" s="8">
        <f t="shared" si="4"/>
        <v>2.2000000000000028</v>
      </c>
      <c r="G96" s="107">
        <f t="shared" si="5"/>
        <v>1.8915600000000026</v>
      </c>
      <c r="H96" s="107">
        <f t="shared" si="6"/>
        <v>0.46080156052212695</v>
      </c>
      <c r="I96" s="107">
        <f t="shared" si="7"/>
        <v>2.3523615605221293</v>
      </c>
      <c r="K96" s="25"/>
      <c r="L96" s="14"/>
      <c r="M96" s="14"/>
      <c r="N96" s="14"/>
      <c r="O96" s="150"/>
      <c r="P96" s="21"/>
    </row>
    <row r="97" spans="1:16" s="1" customFormat="1" x14ac:dyDescent="0.25">
      <c r="A97" s="105">
        <v>72</v>
      </c>
      <c r="B97" s="16">
        <v>43441353</v>
      </c>
      <c r="C97" s="106">
        <v>52.8</v>
      </c>
      <c r="D97" s="8">
        <v>11.103</v>
      </c>
      <c r="E97" s="8">
        <v>12.099</v>
      </c>
      <c r="F97" s="8">
        <f t="shared" si="4"/>
        <v>0.99600000000000044</v>
      </c>
      <c r="G97" s="107">
        <f t="shared" si="5"/>
        <v>0.85636080000000037</v>
      </c>
      <c r="H97" s="107">
        <f t="shared" si="6"/>
        <v>0.28390107812798487</v>
      </c>
      <c r="I97" s="107">
        <f t="shared" si="7"/>
        <v>1.1402618781279852</v>
      </c>
      <c r="K97" s="25"/>
      <c r="L97" s="7"/>
      <c r="M97" s="7"/>
      <c r="N97" s="7"/>
      <c r="O97" s="21"/>
      <c r="P97" s="21"/>
    </row>
    <row r="98" spans="1:16" s="1" customFormat="1" x14ac:dyDescent="0.25">
      <c r="A98" s="105">
        <v>73</v>
      </c>
      <c r="B98" s="16">
        <v>43441062</v>
      </c>
      <c r="C98" s="106">
        <v>52.8</v>
      </c>
      <c r="D98" s="8">
        <v>7.1420000000000003</v>
      </c>
      <c r="E98" s="8">
        <v>7.258</v>
      </c>
      <c r="F98" s="8">
        <f t="shared" si="4"/>
        <v>0.11599999999999966</v>
      </c>
      <c r="G98" s="107">
        <f t="shared" si="5"/>
        <v>9.9736799999999709E-2</v>
      </c>
      <c r="H98" s="107">
        <f t="shared" si="6"/>
        <v>0.28390107812798487</v>
      </c>
      <c r="I98" s="107">
        <f t="shared" si="7"/>
        <v>0.38363787812798456</v>
      </c>
      <c r="K98" s="25"/>
      <c r="L98" s="7"/>
      <c r="M98" s="7"/>
      <c r="N98" s="7"/>
      <c r="O98" s="21"/>
      <c r="P98" s="21"/>
    </row>
    <row r="99" spans="1:16" s="5" customFormat="1" ht="15.75" thickBot="1" x14ac:dyDescent="0.3">
      <c r="A99" s="33">
        <v>74</v>
      </c>
      <c r="B99" s="20">
        <v>43441059</v>
      </c>
      <c r="C99" s="115">
        <v>100.6</v>
      </c>
      <c r="D99" s="12">
        <v>22.486999999999998</v>
      </c>
      <c r="E99" s="12">
        <v>23.702999999999999</v>
      </c>
      <c r="F99" s="12">
        <f t="shared" si="4"/>
        <v>1.2160000000000011</v>
      </c>
      <c r="G99" s="116">
        <f t="shared" si="5"/>
        <v>1.045516800000001</v>
      </c>
      <c r="H99" s="116">
        <f t="shared" si="6"/>
        <v>0.54091758446354687</v>
      </c>
      <c r="I99" s="116">
        <f t="shared" si="7"/>
        <v>1.5864343844635478</v>
      </c>
      <c r="K99" s="25"/>
      <c r="L99" s="14"/>
      <c r="M99" s="7"/>
      <c r="N99" s="7"/>
      <c r="O99" s="21"/>
      <c r="P99" s="21"/>
    </row>
    <row r="100" spans="1:16" s="1" customFormat="1" x14ac:dyDescent="0.25">
      <c r="A100" s="117">
        <v>75</v>
      </c>
      <c r="B100" s="19">
        <v>43441332</v>
      </c>
      <c r="C100" s="118">
        <v>85</v>
      </c>
      <c r="D100" s="9">
        <v>35.481999999999999</v>
      </c>
      <c r="E100" s="9">
        <v>38.124000000000002</v>
      </c>
      <c r="F100" s="9">
        <f t="shared" si="4"/>
        <v>2.642000000000003</v>
      </c>
      <c r="G100" s="119">
        <f t="shared" si="5"/>
        <v>2.2715916000000025</v>
      </c>
      <c r="H100" s="119">
        <f t="shared" ref="H100:H155" si="8">C100/3919*$H$13</f>
        <v>0.62839068512375573</v>
      </c>
      <c r="I100" s="119">
        <f t="shared" si="7"/>
        <v>2.899982285123758</v>
      </c>
      <c r="K100" s="25"/>
      <c r="L100" s="7"/>
      <c r="M100" s="7"/>
      <c r="N100" s="7"/>
      <c r="O100" s="21"/>
      <c r="P100" s="21"/>
    </row>
    <row r="101" spans="1:16" s="1" customFormat="1" x14ac:dyDescent="0.25">
      <c r="A101" s="105">
        <v>76</v>
      </c>
      <c r="B101" s="16">
        <v>43441335</v>
      </c>
      <c r="C101" s="106">
        <v>58.3</v>
      </c>
      <c r="D101" s="8">
        <v>18.47</v>
      </c>
      <c r="E101" s="8">
        <v>20.404</v>
      </c>
      <c r="F101" s="8">
        <f t="shared" si="4"/>
        <v>1.9340000000000011</v>
      </c>
      <c r="G101" s="107">
        <f t="shared" si="5"/>
        <v>1.6628532000000009</v>
      </c>
      <c r="H101" s="119">
        <f t="shared" si="8"/>
        <v>0.43100208167899956</v>
      </c>
      <c r="I101" s="107">
        <f t="shared" si="7"/>
        <v>2.0938552816790006</v>
      </c>
      <c r="K101" s="25"/>
      <c r="L101" s="7"/>
      <c r="M101" s="7"/>
      <c r="N101" s="7"/>
      <c r="O101" s="21"/>
      <c r="P101" s="21"/>
    </row>
    <row r="102" spans="1:16" s="5" customFormat="1" x14ac:dyDescent="0.25">
      <c r="A102" s="4">
        <v>77</v>
      </c>
      <c r="B102" s="16">
        <v>43441338</v>
      </c>
      <c r="C102" s="106">
        <v>58.5</v>
      </c>
      <c r="D102" s="8">
        <v>28.308</v>
      </c>
      <c r="E102" s="8">
        <v>30.202000000000002</v>
      </c>
      <c r="F102" s="8">
        <f t="shared" si="4"/>
        <v>1.8940000000000019</v>
      </c>
      <c r="G102" s="34">
        <f t="shared" si="5"/>
        <v>1.6284612000000016</v>
      </c>
      <c r="H102" s="42">
        <f t="shared" si="8"/>
        <v>0.43248064799693781</v>
      </c>
      <c r="I102" s="34">
        <f t="shared" si="7"/>
        <v>2.0609418479969395</v>
      </c>
      <c r="K102" s="25"/>
      <c r="L102" s="7"/>
      <c r="M102" s="7"/>
      <c r="N102" s="7"/>
      <c r="O102" s="21"/>
      <c r="P102" s="21"/>
    </row>
    <row r="103" spans="1:16" s="5" customFormat="1" x14ac:dyDescent="0.25">
      <c r="A103" s="4">
        <v>78</v>
      </c>
      <c r="B103" s="16">
        <v>43441333</v>
      </c>
      <c r="C103" s="106">
        <v>76.599999999999994</v>
      </c>
      <c r="D103" s="8">
        <v>26.361999999999998</v>
      </c>
      <c r="E103" s="8">
        <v>27.747</v>
      </c>
      <c r="F103" s="8">
        <f t="shared" si="4"/>
        <v>1.3850000000000016</v>
      </c>
      <c r="G103" s="107">
        <f t="shared" si="5"/>
        <v>1.1908230000000013</v>
      </c>
      <c r="H103" s="119">
        <f t="shared" si="8"/>
        <v>0.5662908997703493</v>
      </c>
      <c r="I103" s="107">
        <f t="shared" si="7"/>
        <v>1.7571138997703506</v>
      </c>
      <c r="K103" s="25"/>
      <c r="L103" s="7"/>
      <c r="M103" s="7"/>
      <c r="N103" s="7"/>
      <c r="O103" s="21"/>
      <c r="P103" s="21"/>
    </row>
    <row r="104" spans="1:16" s="1" customFormat="1" x14ac:dyDescent="0.25">
      <c r="A104" s="105">
        <v>79</v>
      </c>
      <c r="B104" s="16">
        <v>43441336</v>
      </c>
      <c r="C104" s="106">
        <v>85.7</v>
      </c>
      <c r="D104" s="8">
        <v>10.878</v>
      </c>
      <c r="E104" s="8">
        <v>11.439</v>
      </c>
      <c r="F104" s="8">
        <f t="shared" si="4"/>
        <v>0.56099999999999994</v>
      </c>
      <c r="G104" s="107">
        <f t="shared" si="5"/>
        <v>0.48234779999999994</v>
      </c>
      <c r="H104" s="119">
        <f t="shared" si="8"/>
        <v>0.63356566723653962</v>
      </c>
      <c r="I104" s="107">
        <f t="shared" si="7"/>
        <v>1.1159134672365396</v>
      </c>
      <c r="J104" s="5"/>
      <c r="K104" s="25"/>
      <c r="L104" s="7"/>
      <c r="M104" s="7"/>
      <c r="N104" s="7"/>
      <c r="O104" s="21"/>
      <c r="P104" s="21"/>
    </row>
    <row r="105" spans="1:16" s="1" customFormat="1" x14ac:dyDescent="0.25">
      <c r="A105" s="105">
        <v>80</v>
      </c>
      <c r="B105" s="16">
        <v>43441339</v>
      </c>
      <c r="C105" s="106">
        <v>58.3</v>
      </c>
      <c r="D105" s="8">
        <v>21.263999999999999</v>
      </c>
      <c r="E105" s="8">
        <v>22.145</v>
      </c>
      <c r="F105" s="8">
        <f t="shared" si="4"/>
        <v>0.88100000000000023</v>
      </c>
      <c r="G105" s="107">
        <f t="shared" si="5"/>
        <v>0.75748380000000015</v>
      </c>
      <c r="H105" s="119">
        <f t="shared" si="8"/>
        <v>0.43100208167899956</v>
      </c>
      <c r="I105" s="107">
        <f t="shared" si="7"/>
        <v>1.1884858816789996</v>
      </c>
      <c r="J105" s="5"/>
      <c r="K105" s="25"/>
      <c r="L105" s="7"/>
      <c r="M105" s="7"/>
      <c r="N105" s="7"/>
      <c r="O105" s="21"/>
      <c r="P105" s="21"/>
    </row>
    <row r="106" spans="1:16" s="1" customFormat="1" x14ac:dyDescent="0.25">
      <c r="A106" s="105">
        <v>81</v>
      </c>
      <c r="B106" s="16">
        <v>43441337</v>
      </c>
      <c r="C106" s="106">
        <v>58.4</v>
      </c>
      <c r="D106" s="8">
        <v>15.773</v>
      </c>
      <c r="E106" s="8">
        <v>16.625</v>
      </c>
      <c r="F106" s="8">
        <f t="shared" si="4"/>
        <v>0.85200000000000031</v>
      </c>
      <c r="G106" s="107">
        <f>F106*0.8598</f>
        <v>0.73254960000000025</v>
      </c>
      <c r="H106" s="119">
        <f t="shared" si="8"/>
        <v>0.43174136483796866</v>
      </c>
      <c r="I106" s="107">
        <f t="shared" si="7"/>
        <v>1.1642909648379689</v>
      </c>
      <c r="J106" s="5"/>
      <c r="K106" s="25"/>
      <c r="L106" s="7"/>
      <c r="M106" s="7"/>
      <c r="N106" s="7"/>
      <c r="O106" s="21"/>
      <c r="P106" s="21"/>
    </row>
    <row r="107" spans="1:16" s="1" customFormat="1" x14ac:dyDescent="0.25">
      <c r="A107" s="105">
        <v>82</v>
      </c>
      <c r="B107" s="16">
        <v>43441334</v>
      </c>
      <c r="C107" s="106">
        <v>76.400000000000006</v>
      </c>
      <c r="D107" s="8">
        <v>7.6050000000000004</v>
      </c>
      <c r="E107" s="8">
        <v>7.7039999999999997</v>
      </c>
      <c r="F107" s="8">
        <f t="shared" si="4"/>
        <v>9.8999999999999311E-2</v>
      </c>
      <c r="G107" s="107">
        <f t="shared" ref="G107:G135" si="9">F107*0.8598</f>
        <v>8.512019999999941E-2</v>
      </c>
      <c r="H107" s="119">
        <f t="shared" si="8"/>
        <v>0.56481233345241111</v>
      </c>
      <c r="I107" s="107">
        <f t="shared" si="7"/>
        <v>0.64993253345241053</v>
      </c>
      <c r="J107" s="5"/>
      <c r="K107" s="25"/>
      <c r="L107" s="7"/>
      <c r="M107" s="7"/>
      <c r="N107" s="7"/>
      <c r="O107" s="21"/>
      <c r="P107" s="21"/>
    </row>
    <row r="108" spans="1:16" s="1" customFormat="1" x14ac:dyDescent="0.25">
      <c r="A108" s="105">
        <v>83</v>
      </c>
      <c r="B108" s="16">
        <v>43441340</v>
      </c>
      <c r="C108" s="106">
        <v>85.5</v>
      </c>
      <c r="D108" s="8">
        <v>26.593</v>
      </c>
      <c r="E108" s="8">
        <v>28.85</v>
      </c>
      <c r="F108" s="8">
        <f t="shared" si="4"/>
        <v>2.2570000000000014</v>
      </c>
      <c r="G108" s="107">
        <f t="shared" si="9"/>
        <v>1.9405686000000013</v>
      </c>
      <c r="H108" s="119">
        <f t="shared" si="8"/>
        <v>0.63208710091860132</v>
      </c>
      <c r="I108" s="107">
        <f t="shared" si="7"/>
        <v>2.5726557009186024</v>
      </c>
      <c r="J108" s="5"/>
      <c r="K108" s="25"/>
      <c r="L108" s="7"/>
      <c r="M108" s="7"/>
      <c r="N108" s="7"/>
      <c r="O108" s="21"/>
      <c r="P108" s="21"/>
    </row>
    <row r="109" spans="1:16" s="1" customFormat="1" x14ac:dyDescent="0.25">
      <c r="A109" s="105">
        <v>84</v>
      </c>
      <c r="B109" s="16">
        <v>43441326</v>
      </c>
      <c r="C109" s="106">
        <v>58.6</v>
      </c>
      <c r="D109" s="8">
        <v>6.2130000000000001</v>
      </c>
      <c r="E109" s="8">
        <v>6.2130000000000001</v>
      </c>
      <c r="F109" s="8">
        <f t="shared" si="4"/>
        <v>0</v>
      </c>
      <c r="G109" s="107">
        <f t="shared" si="9"/>
        <v>0</v>
      </c>
      <c r="H109" s="119">
        <f t="shared" si="8"/>
        <v>0.4332199311559069</v>
      </c>
      <c r="I109" s="107">
        <f t="shared" si="7"/>
        <v>0.4332199311559069</v>
      </c>
      <c r="K109" s="25"/>
      <c r="L109" s="7"/>
      <c r="M109" s="7"/>
      <c r="N109" s="7"/>
      <c r="O109" s="21"/>
      <c r="P109" s="21"/>
    </row>
    <row r="110" spans="1:16" s="5" customFormat="1" x14ac:dyDescent="0.25">
      <c r="A110" s="4">
        <v>85</v>
      </c>
      <c r="B110" s="16">
        <v>43441323</v>
      </c>
      <c r="C110" s="106">
        <v>59.6</v>
      </c>
      <c r="D110" s="8">
        <v>9.048</v>
      </c>
      <c r="E110" s="8">
        <v>9.5869999999999997</v>
      </c>
      <c r="F110" s="8">
        <f t="shared" si="4"/>
        <v>0.5389999999999997</v>
      </c>
      <c r="G110" s="107">
        <f t="shared" si="9"/>
        <v>0.46343219999999974</v>
      </c>
      <c r="H110" s="119">
        <f t="shared" si="8"/>
        <v>0.44061276274559819</v>
      </c>
      <c r="I110" s="107">
        <f t="shared" si="7"/>
        <v>0.90404496274559798</v>
      </c>
      <c r="K110" s="25"/>
      <c r="L110" s="7"/>
      <c r="M110" s="7"/>
      <c r="N110" s="7"/>
      <c r="O110" s="21"/>
      <c r="P110" s="21"/>
    </row>
    <row r="111" spans="1:16" s="1" customFormat="1" x14ac:dyDescent="0.25">
      <c r="A111" s="105">
        <v>86</v>
      </c>
      <c r="B111" s="16">
        <v>43441329</v>
      </c>
      <c r="C111" s="106">
        <v>76.5</v>
      </c>
      <c r="D111" s="8">
        <v>7.4379999999999997</v>
      </c>
      <c r="E111" s="8">
        <v>7.4379999999999997</v>
      </c>
      <c r="F111" s="8">
        <f t="shared" si="4"/>
        <v>0</v>
      </c>
      <c r="G111" s="107">
        <f t="shared" si="9"/>
        <v>0</v>
      </c>
      <c r="H111" s="119">
        <f>C111/3919*$H$13</f>
        <v>0.5655516166113802</v>
      </c>
      <c r="I111" s="107">
        <f t="shared" si="7"/>
        <v>0.5655516166113802</v>
      </c>
      <c r="J111" s="5"/>
      <c r="K111" s="25"/>
      <c r="L111" s="7"/>
      <c r="M111" s="7"/>
      <c r="N111" s="7"/>
      <c r="O111" s="21"/>
      <c r="P111" s="21"/>
    </row>
    <row r="112" spans="1:16" s="1" customFormat="1" x14ac:dyDescent="0.25">
      <c r="A112" s="105">
        <v>87</v>
      </c>
      <c r="B112" s="16">
        <v>43441330</v>
      </c>
      <c r="C112" s="106">
        <v>85.1</v>
      </c>
      <c r="D112" s="8">
        <v>25.722000000000001</v>
      </c>
      <c r="E112" s="8">
        <v>27.216000000000001</v>
      </c>
      <c r="F112" s="8">
        <f t="shared" si="4"/>
        <v>1.4939999999999998</v>
      </c>
      <c r="G112" s="107">
        <f t="shared" si="9"/>
        <v>1.2845411999999998</v>
      </c>
      <c r="H112" s="119">
        <f t="shared" si="8"/>
        <v>0.62912996828272494</v>
      </c>
      <c r="I112" s="107">
        <f t="shared" si="7"/>
        <v>1.9136711682827248</v>
      </c>
      <c r="J112" s="5"/>
      <c r="K112" s="25"/>
      <c r="L112" s="7"/>
      <c r="M112" s="7"/>
      <c r="N112" s="7"/>
      <c r="O112" s="21"/>
      <c r="P112" s="21"/>
    </row>
    <row r="113" spans="1:25" s="1" customFormat="1" x14ac:dyDescent="0.25">
      <c r="A113" s="105">
        <v>88</v>
      </c>
      <c r="B113" s="16">
        <v>43441327</v>
      </c>
      <c r="C113" s="106">
        <v>58.4</v>
      </c>
      <c r="D113" s="8">
        <v>15.976000000000001</v>
      </c>
      <c r="E113" s="8">
        <v>16.673999999999999</v>
      </c>
      <c r="F113" s="8">
        <f t="shared" si="4"/>
        <v>0.69799999999999862</v>
      </c>
      <c r="G113" s="107">
        <f t="shared" si="9"/>
        <v>0.6001403999999988</v>
      </c>
      <c r="H113" s="119">
        <f t="shared" si="8"/>
        <v>0.43174136483796866</v>
      </c>
      <c r="I113" s="107">
        <f t="shared" si="7"/>
        <v>1.0318817648379675</v>
      </c>
      <c r="J113" s="5"/>
      <c r="K113" s="25"/>
      <c r="L113" s="7"/>
      <c r="M113" s="7"/>
      <c r="N113" s="7"/>
      <c r="O113" s="21"/>
      <c r="P113" s="21"/>
    </row>
    <row r="114" spans="1:25" s="1" customFormat="1" x14ac:dyDescent="0.25">
      <c r="A114" s="105">
        <v>89</v>
      </c>
      <c r="B114" s="16">
        <v>43441324</v>
      </c>
      <c r="C114" s="106">
        <v>58.7</v>
      </c>
      <c r="D114" s="8">
        <v>12.394</v>
      </c>
      <c r="E114" s="8">
        <v>13.487</v>
      </c>
      <c r="F114" s="8">
        <f t="shared" si="4"/>
        <v>1.093</v>
      </c>
      <c r="G114" s="107">
        <f t="shared" si="9"/>
        <v>0.93976139999999997</v>
      </c>
      <c r="H114" s="119">
        <f t="shared" si="8"/>
        <v>0.43395921431487605</v>
      </c>
      <c r="I114" s="107">
        <f t="shared" si="7"/>
        <v>1.3737206143148759</v>
      </c>
      <c r="K114" s="25"/>
      <c r="L114" s="7"/>
      <c r="M114" s="7"/>
      <c r="N114" s="7"/>
      <c r="O114" s="5"/>
      <c r="P114" s="5"/>
      <c r="Q114" s="5"/>
      <c r="R114" s="5"/>
      <c r="S114" s="5"/>
      <c r="T114" s="5"/>
      <c r="U114" s="5"/>
      <c r="V114" s="5"/>
      <c r="W114" s="5"/>
      <c r="X114" s="21"/>
      <c r="Y114" s="21"/>
    </row>
    <row r="115" spans="1:25" s="1" customFormat="1" x14ac:dyDescent="0.25">
      <c r="A115" s="105">
        <v>90</v>
      </c>
      <c r="B115" s="16">
        <v>43441325</v>
      </c>
      <c r="C115" s="106">
        <v>77.7</v>
      </c>
      <c r="D115" s="8">
        <v>20.695</v>
      </c>
      <c r="E115" s="8">
        <v>22.116</v>
      </c>
      <c r="F115" s="8">
        <f t="shared" si="4"/>
        <v>1.4209999999999994</v>
      </c>
      <c r="G115" s="107">
        <f t="shared" si="9"/>
        <v>1.2217757999999994</v>
      </c>
      <c r="H115" s="119">
        <f t="shared" si="8"/>
        <v>0.57442301451900979</v>
      </c>
      <c r="I115" s="107">
        <f t="shared" si="7"/>
        <v>1.7961988145190091</v>
      </c>
      <c r="K115" s="25"/>
      <c r="L115" s="7"/>
      <c r="M115" s="7"/>
      <c r="N115" s="7"/>
      <c r="O115" s="5"/>
      <c r="P115" s="5"/>
      <c r="Q115" s="5"/>
      <c r="R115" s="5"/>
      <c r="S115" s="5"/>
      <c r="T115" s="5"/>
      <c r="U115" s="5"/>
      <c r="V115" s="5"/>
      <c r="W115" s="5"/>
      <c r="X115" s="21"/>
      <c r="Y115" s="21"/>
    </row>
    <row r="116" spans="1:25" s="5" customFormat="1" x14ac:dyDescent="0.25">
      <c r="A116" s="4">
        <v>91</v>
      </c>
      <c r="B116" s="16">
        <v>43441328</v>
      </c>
      <c r="C116" s="106">
        <v>85.3</v>
      </c>
      <c r="D116" s="8">
        <v>14.193</v>
      </c>
      <c r="E116" s="8">
        <v>14.208</v>
      </c>
      <c r="F116" s="8">
        <f t="shared" si="4"/>
        <v>1.5000000000000568E-2</v>
      </c>
      <c r="G116" s="107">
        <f t="shared" si="9"/>
        <v>1.289700000000049E-2</v>
      </c>
      <c r="H116" s="119">
        <f t="shared" si="8"/>
        <v>0.63060853460066313</v>
      </c>
      <c r="I116" s="107">
        <f t="shared" si="7"/>
        <v>0.64350553460066362</v>
      </c>
      <c r="K116" s="25"/>
      <c r="L116" s="7"/>
      <c r="M116" s="7"/>
      <c r="N116" s="7"/>
      <c r="X116" s="21"/>
      <c r="Y116" s="21"/>
    </row>
    <row r="117" spans="1:25" s="1" customFormat="1" x14ac:dyDescent="0.25">
      <c r="A117" s="105">
        <v>92</v>
      </c>
      <c r="B117" s="16">
        <v>43441331</v>
      </c>
      <c r="C117" s="106">
        <v>58.5</v>
      </c>
      <c r="D117" s="8">
        <v>21.971</v>
      </c>
      <c r="E117" s="8">
        <v>23.510999999999999</v>
      </c>
      <c r="F117" s="8">
        <f t="shared" si="4"/>
        <v>1.5399999999999991</v>
      </c>
      <c r="G117" s="107">
        <f t="shared" si="9"/>
        <v>1.3240919999999994</v>
      </c>
      <c r="H117" s="119">
        <f t="shared" si="8"/>
        <v>0.43248064799693781</v>
      </c>
      <c r="I117" s="107">
        <f t="shared" si="7"/>
        <v>1.7565726479969372</v>
      </c>
      <c r="K117" s="25"/>
      <c r="L117" s="7"/>
      <c r="M117" s="7"/>
      <c r="N117" s="7"/>
      <c r="O117" s="5"/>
      <c r="P117" s="5"/>
      <c r="Q117" s="5"/>
      <c r="R117" s="5"/>
      <c r="S117" s="5"/>
      <c r="T117" s="5"/>
      <c r="U117" s="5"/>
      <c r="V117" s="5"/>
      <c r="W117" s="5"/>
      <c r="X117" s="21"/>
      <c r="Y117" s="21"/>
    </row>
    <row r="118" spans="1:25" s="5" customFormat="1" x14ac:dyDescent="0.25">
      <c r="A118" s="4">
        <v>93</v>
      </c>
      <c r="B118" s="16">
        <v>34242164</v>
      </c>
      <c r="C118" s="106">
        <v>59.3</v>
      </c>
      <c r="D118" s="8">
        <v>11.811999999999999</v>
      </c>
      <c r="E118" s="8">
        <v>13.034000000000001</v>
      </c>
      <c r="F118" s="8">
        <f t="shared" si="4"/>
        <v>1.2220000000000013</v>
      </c>
      <c r="G118" s="107">
        <f t="shared" si="9"/>
        <v>1.050675600000001</v>
      </c>
      <c r="H118" s="119">
        <f t="shared" si="8"/>
        <v>0.43839491326869073</v>
      </c>
      <c r="I118" s="107">
        <f t="shared" si="7"/>
        <v>1.4890705132686919</v>
      </c>
      <c r="K118" s="25"/>
      <c r="L118" s="7"/>
      <c r="M118" s="7"/>
      <c r="N118" s="7"/>
      <c r="X118" s="21"/>
      <c r="Y118" s="21"/>
    </row>
    <row r="119" spans="1:25" s="1" customFormat="1" x14ac:dyDescent="0.25">
      <c r="A119" s="105">
        <v>94</v>
      </c>
      <c r="B119" s="16">
        <v>34242158</v>
      </c>
      <c r="C119" s="88">
        <v>76.8</v>
      </c>
      <c r="D119" s="8">
        <v>17.277999999999999</v>
      </c>
      <c r="E119" s="8">
        <v>18.204000000000001</v>
      </c>
      <c r="F119" s="8">
        <f t="shared" si="4"/>
        <v>0.92600000000000193</v>
      </c>
      <c r="G119" s="107">
        <f t="shared" si="9"/>
        <v>0.79617480000000163</v>
      </c>
      <c r="H119" s="119">
        <f t="shared" si="8"/>
        <v>0.56776946608828749</v>
      </c>
      <c r="I119" s="107">
        <f t="shared" si="7"/>
        <v>1.3639442660882892</v>
      </c>
      <c r="K119" s="25"/>
      <c r="L119" s="7"/>
      <c r="M119" s="7"/>
      <c r="N119" s="7"/>
      <c r="O119" s="5"/>
      <c r="P119" s="5"/>
      <c r="Q119" s="5"/>
      <c r="R119" s="5"/>
      <c r="S119" s="5"/>
      <c r="T119" s="5"/>
      <c r="U119" s="5"/>
      <c r="V119" s="5"/>
      <c r="W119" s="5"/>
      <c r="X119" s="21"/>
      <c r="Y119" s="21"/>
    </row>
    <row r="120" spans="1:25" s="1" customFormat="1" x14ac:dyDescent="0.25">
      <c r="A120" s="105">
        <v>95</v>
      </c>
      <c r="B120" s="16">
        <v>34242124</v>
      </c>
      <c r="C120" s="88">
        <v>85.2</v>
      </c>
      <c r="D120" s="8">
        <v>20.268000000000001</v>
      </c>
      <c r="E120" s="8">
        <v>22.399000000000001</v>
      </c>
      <c r="F120" s="8">
        <f t="shared" si="4"/>
        <v>2.1310000000000002</v>
      </c>
      <c r="G120" s="107">
        <f t="shared" si="9"/>
        <v>1.8322338000000002</v>
      </c>
      <c r="H120" s="119">
        <f t="shared" si="8"/>
        <v>0.62986925144169403</v>
      </c>
      <c r="I120" s="107">
        <f t="shared" si="7"/>
        <v>2.4621030514416944</v>
      </c>
      <c r="J120" s="5"/>
      <c r="K120" s="25"/>
      <c r="L120" s="7"/>
      <c r="M120" s="7"/>
      <c r="N120" s="7"/>
      <c r="O120" s="5"/>
      <c r="P120" s="5"/>
      <c r="Q120" s="5"/>
      <c r="R120" s="5"/>
      <c r="S120" s="5"/>
      <c r="T120" s="5"/>
      <c r="U120" s="5"/>
      <c r="V120" s="5"/>
      <c r="W120" s="5"/>
      <c r="X120" s="21"/>
      <c r="Y120" s="21"/>
    </row>
    <row r="121" spans="1:25" s="1" customFormat="1" x14ac:dyDescent="0.25">
      <c r="A121" s="4">
        <v>96</v>
      </c>
      <c r="B121" s="16">
        <v>34242122</v>
      </c>
      <c r="C121" s="88">
        <v>58.1</v>
      </c>
      <c r="D121" s="8">
        <v>8.4290000000000003</v>
      </c>
      <c r="E121" s="8">
        <v>8.4290000000000003</v>
      </c>
      <c r="F121" s="8">
        <f t="shared" si="4"/>
        <v>0</v>
      </c>
      <c r="G121" s="34">
        <f t="shared" si="9"/>
        <v>0</v>
      </c>
      <c r="H121" s="42">
        <f t="shared" si="8"/>
        <v>0.42952351536106131</v>
      </c>
      <c r="I121" s="34">
        <f t="shared" si="7"/>
        <v>0.42952351536106131</v>
      </c>
      <c r="K121" s="25"/>
      <c r="L121" s="7"/>
      <c r="M121" s="7"/>
      <c r="N121" s="7"/>
      <c r="O121" s="5"/>
      <c r="P121" s="5"/>
      <c r="Q121" s="5"/>
      <c r="R121" s="5"/>
      <c r="S121" s="5"/>
      <c r="T121" s="5"/>
      <c r="U121" s="5"/>
      <c r="V121" s="5"/>
      <c r="W121" s="5"/>
      <c r="X121" s="21"/>
      <c r="Y121" s="21"/>
    </row>
    <row r="122" spans="1:25" s="5" customFormat="1" x14ac:dyDescent="0.25">
      <c r="A122" s="4">
        <v>97</v>
      </c>
      <c r="B122" s="16">
        <v>34242128</v>
      </c>
      <c r="C122" s="88">
        <v>57.5</v>
      </c>
      <c r="D122" s="8">
        <v>20.446999999999999</v>
      </c>
      <c r="E122" s="8">
        <v>22.021000000000001</v>
      </c>
      <c r="F122" s="8">
        <f t="shared" si="4"/>
        <v>1.5740000000000016</v>
      </c>
      <c r="G122" s="107">
        <f t="shared" si="9"/>
        <v>1.3533252000000013</v>
      </c>
      <c r="H122" s="119">
        <f t="shared" si="8"/>
        <v>0.42508781640724658</v>
      </c>
      <c r="I122" s="107">
        <f t="shared" si="7"/>
        <v>1.778413016407248</v>
      </c>
      <c r="K122" s="25"/>
      <c r="L122" s="7"/>
      <c r="M122" s="7"/>
      <c r="N122" s="7"/>
      <c r="X122" s="21"/>
      <c r="Y122" s="21"/>
    </row>
    <row r="123" spans="1:25" s="1" customFormat="1" x14ac:dyDescent="0.25">
      <c r="A123" s="105">
        <v>98</v>
      </c>
      <c r="B123" s="16">
        <v>34242159</v>
      </c>
      <c r="C123" s="88">
        <v>77</v>
      </c>
      <c r="D123" s="8">
        <v>18.739999999999998</v>
      </c>
      <c r="E123" s="8">
        <v>20.074000000000002</v>
      </c>
      <c r="F123" s="8">
        <f t="shared" si="4"/>
        <v>1.3340000000000032</v>
      </c>
      <c r="G123" s="107">
        <f t="shared" si="9"/>
        <v>1.1469732000000028</v>
      </c>
      <c r="H123" s="119">
        <f t="shared" si="8"/>
        <v>0.56924803240622579</v>
      </c>
      <c r="I123" s="107">
        <f t="shared" si="7"/>
        <v>1.7162212324062285</v>
      </c>
      <c r="K123" s="25"/>
      <c r="L123" s="7"/>
      <c r="M123" s="7"/>
      <c r="N123" s="7"/>
      <c r="O123" s="5"/>
      <c r="P123" s="5"/>
      <c r="Q123" s="5"/>
      <c r="R123" s="5"/>
      <c r="S123" s="5"/>
      <c r="T123" s="5"/>
      <c r="U123" s="5"/>
      <c r="V123" s="5"/>
      <c r="W123" s="5"/>
      <c r="X123" s="21"/>
      <c r="Y123" s="21"/>
    </row>
    <row r="124" spans="1:25" s="5" customFormat="1" x14ac:dyDescent="0.25">
      <c r="A124" s="4">
        <v>99</v>
      </c>
      <c r="B124" s="16">
        <v>34242441</v>
      </c>
      <c r="C124" s="88">
        <v>85.4</v>
      </c>
      <c r="D124" s="8">
        <v>13.282999999999999</v>
      </c>
      <c r="E124" s="8">
        <v>13.282999999999999</v>
      </c>
      <c r="F124" s="8">
        <f t="shared" si="4"/>
        <v>0</v>
      </c>
      <c r="G124" s="107">
        <f t="shared" si="9"/>
        <v>0</v>
      </c>
      <c r="H124" s="119">
        <f t="shared" si="8"/>
        <v>0.63134781775963222</v>
      </c>
      <c r="I124" s="107">
        <f t="shared" si="7"/>
        <v>0.63134781775963222</v>
      </c>
      <c r="K124" s="25"/>
      <c r="L124" s="7"/>
      <c r="M124" s="7"/>
      <c r="N124" s="7"/>
      <c r="X124" s="21"/>
      <c r="Y124" s="21"/>
    </row>
    <row r="125" spans="1:25" s="1" customFormat="1" x14ac:dyDescent="0.25">
      <c r="A125" s="4">
        <v>100</v>
      </c>
      <c r="B125" s="16">
        <v>34242395</v>
      </c>
      <c r="C125" s="88">
        <v>58.2</v>
      </c>
      <c r="D125" s="8">
        <v>9.6950000000000003</v>
      </c>
      <c r="E125" s="8">
        <v>10.856</v>
      </c>
      <c r="F125" s="8">
        <f t="shared" si="4"/>
        <v>1.1609999999999996</v>
      </c>
      <c r="G125" s="34">
        <f t="shared" si="9"/>
        <v>0.99822779999999967</v>
      </c>
      <c r="H125" s="42">
        <f t="shared" si="8"/>
        <v>0.43026279852003041</v>
      </c>
      <c r="I125" s="34">
        <f t="shared" si="7"/>
        <v>1.42849059852003</v>
      </c>
      <c r="K125" s="25"/>
      <c r="L125" s="7"/>
      <c r="M125" s="7"/>
      <c r="N125" s="7"/>
      <c r="O125" s="5"/>
      <c r="P125" s="5"/>
      <c r="Q125" s="5"/>
      <c r="R125" s="5"/>
      <c r="S125" s="5"/>
      <c r="T125" s="5"/>
      <c r="U125" s="5"/>
      <c r="V125" s="5"/>
      <c r="W125" s="5"/>
      <c r="X125" s="21"/>
      <c r="Y125" s="21"/>
    </row>
    <row r="126" spans="1:25" s="5" customFormat="1" x14ac:dyDescent="0.25">
      <c r="A126" s="4">
        <v>101</v>
      </c>
      <c r="B126" s="16">
        <v>34242120</v>
      </c>
      <c r="C126" s="88">
        <v>59</v>
      </c>
      <c r="D126" s="8">
        <v>14.33</v>
      </c>
      <c r="E126" s="8">
        <v>15.33</v>
      </c>
      <c r="F126" s="8">
        <f t="shared" si="4"/>
        <v>1</v>
      </c>
      <c r="G126" s="107">
        <f t="shared" si="9"/>
        <v>0.85980000000000001</v>
      </c>
      <c r="H126" s="119">
        <f t="shared" si="8"/>
        <v>0.43617706379178339</v>
      </c>
      <c r="I126" s="107">
        <f t="shared" si="7"/>
        <v>1.2959770637917833</v>
      </c>
      <c r="K126" s="25"/>
      <c r="L126" s="7"/>
      <c r="M126" s="7"/>
      <c r="N126" s="7"/>
      <c r="X126" s="21"/>
      <c r="Y126" s="21"/>
    </row>
    <row r="127" spans="1:25" s="1" customFormat="1" x14ac:dyDescent="0.25">
      <c r="A127" s="105">
        <v>102</v>
      </c>
      <c r="B127" s="16">
        <v>34242123</v>
      </c>
      <c r="C127" s="88">
        <v>77.599999999999994</v>
      </c>
      <c r="D127" s="8">
        <v>12.343999999999999</v>
      </c>
      <c r="E127" s="8">
        <v>12.46</v>
      </c>
      <c r="F127" s="8">
        <f t="shared" si="4"/>
        <v>0.11600000000000144</v>
      </c>
      <c r="G127" s="107">
        <f t="shared" si="9"/>
        <v>9.9736800000001236E-2</v>
      </c>
      <c r="H127" s="119">
        <f t="shared" si="8"/>
        <v>0.57368373136004047</v>
      </c>
      <c r="I127" s="107">
        <f t="shared" si="7"/>
        <v>0.67342053136004165</v>
      </c>
      <c r="K127" s="25"/>
      <c r="L127" s="7"/>
      <c r="M127" s="7"/>
      <c r="N127" s="7"/>
      <c r="O127" s="5"/>
      <c r="P127" s="5"/>
      <c r="Q127" s="5"/>
      <c r="R127" s="5"/>
      <c r="S127" s="5"/>
      <c r="T127" s="5"/>
      <c r="U127" s="5"/>
      <c r="V127" s="5"/>
      <c r="W127" s="5"/>
      <c r="X127" s="21"/>
      <c r="Y127" s="21"/>
    </row>
    <row r="128" spans="1:25" s="112" customFormat="1" x14ac:dyDescent="0.25">
      <c r="A128" s="4">
        <v>103</v>
      </c>
      <c r="B128" s="16">
        <v>34242126</v>
      </c>
      <c r="C128" s="88">
        <v>85.4</v>
      </c>
      <c r="D128" s="8">
        <v>30.34</v>
      </c>
      <c r="E128" s="8">
        <f>30.34+0.338</f>
        <v>30.678000000000001</v>
      </c>
      <c r="F128" s="8">
        <f t="shared" si="4"/>
        <v>0.33800000000000097</v>
      </c>
      <c r="G128" s="34">
        <f t="shared" si="9"/>
        <v>0.29061240000000083</v>
      </c>
      <c r="H128" s="42">
        <f t="shared" si="8"/>
        <v>0.63134781775963222</v>
      </c>
      <c r="I128" s="34">
        <f t="shared" si="7"/>
        <v>0.9219602177596331</v>
      </c>
      <c r="J128" s="5"/>
      <c r="K128" s="81"/>
      <c r="L128" s="24"/>
      <c r="M128" s="24"/>
      <c r="N128" s="24"/>
      <c r="O128" s="24"/>
      <c r="P128" s="24"/>
    </row>
    <row r="129" spans="1:25" s="112" customFormat="1" x14ac:dyDescent="0.25">
      <c r="A129" s="4">
        <v>104</v>
      </c>
      <c r="B129" s="18">
        <v>34242116</v>
      </c>
      <c r="C129" s="88">
        <v>58.8</v>
      </c>
      <c r="D129" s="8">
        <v>34.451000000000001</v>
      </c>
      <c r="E129" s="8">
        <v>36.381</v>
      </c>
      <c r="F129" s="8">
        <f t="shared" si="4"/>
        <v>1.9299999999999997</v>
      </c>
      <c r="G129" s="34">
        <f t="shared" si="9"/>
        <v>1.6594139999999997</v>
      </c>
      <c r="H129" s="42">
        <f t="shared" si="8"/>
        <v>0.43469849747384515</v>
      </c>
      <c r="I129" s="34">
        <f t="shared" si="7"/>
        <v>2.0941124974738448</v>
      </c>
      <c r="J129" s="5"/>
      <c r="K129" s="81"/>
      <c r="L129" s="120"/>
      <c r="M129" s="24"/>
      <c r="N129" s="150"/>
    </row>
    <row r="130" spans="1:25" s="1" customFormat="1" x14ac:dyDescent="0.25">
      <c r="A130" s="4">
        <v>105</v>
      </c>
      <c r="B130" s="16">
        <v>34242113</v>
      </c>
      <c r="C130" s="88">
        <v>59.2</v>
      </c>
      <c r="D130" s="8">
        <f>16.089+0.643+0.455</f>
        <v>17.186999999999998</v>
      </c>
      <c r="E130" s="8">
        <v>17.805</v>
      </c>
      <c r="F130" s="8">
        <f t="shared" si="4"/>
        <v>0.6180000000000021</v>
      </c>
      <c r="G130" s="34">
        <f t="shared" si="9"/>
        <v>0.53135640000000184</v>
      </c>
      <c r="H130" s="42">
        <f t="shared" si="8"/>
        <v>0.43765563010972169</v>
      </c>
      <c r="I130" s="34">
        <f t="shared" si="7"/>
        <v>0.96901203010972359</v>
      </c>
      <c r="J130" s="5"/>
      <c r="K130" s="25"/>
      <c r="L130" s="7"/>
      <c r="M130" s="24"/>
      <c r="N130" s="150"/>
      <c r="O130" s="5"/>
      <c r="P130" s="5"/>
      <c r="Q130" s="5"/>
      <c r="R130" s="5"/>
      <c r="S130" s="5"/>
      <c r="T130" s="5"/>
      <c r="U130" s="5"/>
      <c r="V130" s="5"/>
      <c r="W130" s="5"/>
      <c r="X130" s="21"/>
      <c r="Y130" s="21"/>
    </row>
    <row r="131" spans="1:25" s="1" customFormat="1" x14ac:dyDescent="0.25">
      <c r="A131" s="4">
        <v>106</v>
      </c>
      <c r="B131" s="17">
        <v>34242119</v>
      </c>
      <c r="C131" s="88">
        <v>76.8</v>
      </c>
      <c r="D131" s="8">
        <v>23.992999999999999</v>
      </c>
      <c r="E131" s="8">
        <v>25.925000000000001</v>
      </c>
      <c r="F131" s="8">
        <f t="shared" si="4"/>
        <v>1.9320000000000022</v>
      </c>
      <c r="G131" s="34">
        <f t="shared" si="9"/>
        <v>1.6611336000000019</v>
      </c>
      <c r="H131" s="42">
        <f t="shared" si="8"/>
        <v>0.56776946608828749</v>
      </c>
      <c r="I131" s="34">
        <f t="shared" si="7"/>
        <v>2.2289030660882894</v>
      </c>
      <c r="J131" s="133"/>
      <c r="K131" s="81"/>
      <c r="L131" s="7"/>
      <c r="M131" s="24"/>
      <c r="N131" s="150"/>
      <c r="O131" s="5"/>
      <c r="P131" s="5"/>
      <c r="Q131" s="5"/>
      <c r="R131" s="5"/>
      <c r="S131" s="5"/>
      <c r="T131" s="5"/>
      <c r="U131" s="5"/>
      <c r="V131" s="5"/>
      <c r="W131" s="5"/>
      <c r="X131" s="21"/>
      <c r="Y131" s="21"/>
    </row>
    <row r="132" spans="1:25" s="5" customFormat="1" x14ac:dyDescent="0.25">
      <c r="A132" s="4">
        <v>107</v>
      </c>
      <c r="B132" s="16">
        <v>34242112</v>
      </c>
      <c r="C132" s="88">
        <v>85.1</v>
      </c>
      <c r="D132" s="8">
        <v>17.911999999999999</v>
      </c>
      <c r="E132" s="8">
        <v>19.302</v>
      </c>
      <c r="F132" s="8">
        <f t="shared" si="4"/>
        <v>1.3900000000000006</v>
      </c>
      <c r="G132" s="107">
        <f t="shared" si="9"/>
        <v>1.1951220000000005</v>
      </c>
      <c r="H132" s="119">
        <f t="shared" si="8"/>
        <v>0.62912996828272494</v>
      </c>
      <c r="I132" s="107">
        <f t="shared" si="7"/>
        <v>1.8242519682827254</v>
      </c>
      <c r="K132" s="25"/>
      <c r="L132" s="7"/>
      <c r="M132" s="7"/>
      <c r="N132" s="7"/>
      <c r="X132" s="21"/>
      <c r="Y132" s="21"/>
    </row>
    <row r="133" spans="1:25" s="1" customFormat="1" x14ac:dyDescent="0.25">
      <c r="A133" s="105">
        <v>108</v>
      </c>
      <c r="B133" s="16">
        <v>34242115</v>
      </c>
      <c r="C133" s="88">
        <v>58.5</v>
      </c>
      <c r="D133" s="8">
        <v>11.964</v>
      </c>
      <c r="E133" s="8">
        <v>12.419</v>
      </c>
      <c r="F133" s="8">
        <f t="shared" si="4"/>
        <v>0.45500000000000007</v>
      </c>
      <c r="G133" s="107">
        <f t="shared" si="9"/>
        <v>0.39120900000000008</v>
      </c>
      <c r="H133" s="119">
        <f t="shared" si="8"/>
        <v>0.43248064799693781</v>
      </c>
      <c r="I133" s="107">
        <f t="shared" si="7"/>
        <v>0.82368964799693789</v>
      </c>
      <c r="J133" s="80"/>
      <c r="K133" s="25"/>
      <c r="L133" s="7"/>
      <c r="M133" s="7"/>
      <c r="N133" s="7"/>
      <c r="O133" s="5"/>
      <c r="P133" s="5"/>
      <c r="Q133" s="5"/>
      <c r="R133" s="5"/>
      <c r="S133" s="5"/>
      <c r="T133" s="5"/>
      <c r="U133" s="5"/>
      <c r="V133" s="5"/>
      <c r="W133" s="5"/>
      <c r="X133" s="21"/>
      <c r="Y133" s="21"/>
    </row>
    <row r="134" spans="1:25" s="5" customFormat="1" x14ac:dyDescent="0.25">
      <c r="A134" s="4">
        <v>109</v>
      </c>
      <c r="B134" s="16">
        <v>34242118</v>
      </c>
      <c r="C134" s="88">
        <v>59.1</v>
      </c>
      <c r="D134" s="8">
        <v>20.88</v>
      </c>
      <c r="E134" s="8">
        <v>21.997</v>
      </c>
      <c r="F134" s="8">
        <f t="shared" si="4"/>
        <v>1.1170000000000009</v>
      </c>
      <c r="G134" s="107">
        <f t="shared" si="9"/>
        <v>0.96039660000000082</v>
      </c>
      <c r="H134" s="119">
        <f t="shared" si="8"/>
        <v>0.43691634695075254</v>
      </c>
      <c r="I134" s="107">
        <f t="shared" si="7"/>
        <v>1.3973129469507533</v>
      </c>
      <c r="K134" s="25"/>
      <c r="L134" s="7"/>
      <c r="M134" s="7"/>
      <c r="N134" s="7"/>
      <c r="X134" s="21"/>
      <c r="Y134" s="21"/>
    </row>
    <row r="135" spans="1:25" s="5" customFormat="1" x14ac:dyDescent="0.25">
      <c r="A135" s="4">
        <v>110</v>
      </c>
      <c r="B135" s="16">
        <v>34242111</v>
      </c>
      <c r="C135" s="88">
        <v>77.099999999999994</v>
      </c>
      <c r="D135" s="8">
        <v>10.492000000000001</v>
      </c>
      <c r="E135" s="8">
        <v>11.335000000000001</v>
      </c>
      <c r="F135" s="8">
        <f t="shared" si="4"/>
        <v>0.84299999999999997</v>
      </c>
      <c r="G135" s="107">
        <f t="shared" si="9"/>
        <v>0.72481139999999999</v>
      </c>
      <c r="H135" s="119">
        <f t="shared" si="8"/>
        <v>0.56998731556519489</v>
      </c>
      <c r="I135" s="107">
        <f t="shared" si="7"/>
        <v>1.2947987155651948</v>
      </c>
      <c r="K135" s="25"/>
      <c r="L135" s="7"/>
      <c r="M135" s="7"/>
      <c r="N135" s="7"/>
      <c r="X135" s="21"/>
      <c r="Y135" s="21"/>
    </row>
    <row r="136" spans="1:25" s="1" customFormat="1" x14ac:dyDescent="0.25">
      <c r="A136" s="105">
        <v>111</v>
      </c>
      <c r="B136" s="16">
        <v>34242114</v>
      </c>
      <c r="C136" s="88">
        <v>85.1</v>
      </c>
      <c r="D136" s="8">
        <v>24.216000000000001</v>
      </c>
      <c r="E136" s="8">
        <v>25.771999999999998</v>
      </c>
      <c r="F136" s="8">
        <f t="shared" si="4"/>
        <v>1.5559999999999974</v>
      </c>
      <c r="G136" s="107">
        <f>F136*0.8598</f>
        <v>1.3378487999999977</v>
      </c>
      <c r="H136" s="119">
        <f t="shared" si="8"/>
        <v>0.62912996828272494</v>
      </c>
      <c r="I136" s="107">
        <f t="shared" si="7"/>
        <v>1.9669787682827227</v>
      </c>
      <c r="J136" s="5"/>
      <c r="K136" s="25"/>
      <c r="L136" s="7"/>
      <c r="M136" s="7"/>
      <c r="N136" s="7"/>
      <c r="O136" s="5"/>
      <c r="P136" s="5"/>
      <c r="Q136" s="5"/>
      <c r="R136" s="5"/>
      <c r="S136" s="5"/>
      <c r="T136" s="5"/>
      <c r="U136" s="5"/>
      <c r="V136" s="5"/>
      <c r="W136" s="5"/>
      <c r="X136" s="21"/>
      <c r="Y136" s="21"/>
    </row>
    <row r="137" spans="1:25" s="1" customFormat="1" x14ac:dyDescent="0.25">
      <c r="A137" s="105">
        <v>112</v>
      </c>
      <c r="B137" s="16">
        <v>34242117</v>
      </c>
      <c r="C137" s="106">
        <v>57.5</v>
      </c>
      <c r="D137" s="8">
        <v>6.7729999999999997</v>
      </c>
      <c r="E137" s="8">
        <v>7.4509999999999996</v>
      </c>
      <c r="F137" s="8">
        <f t="shared" si="4"/>
        <v>0.67799999999999994</v>
      </c>
      <c r="G137" s="107">
        <f t="shared" ref="G137:G165" si="10">F137*0.8598</f>
        <v>0.58294439999999992</v>
      </c>
      <c r="H137" s="119">
        <f t="shared" si="8"/>
        <v>0.42508781640724658</v>
      </c>
      <c r="I137" s="107">
        <f t="shared" si="7"/>
        <v>1.0080322164072464</v>
      </c>
      <c r="J137" s="5"/>
      <c r="K137" s="25"/>
      <c r="L137" s="7"/>
      <c r="M137" s="7"/>
      <c r="N137" s="7"/>
      <c r="O137" s="5"/>
      <c r="P137" s="5"/>
      <c r="Q137" s="5"/>
      <c r="R137" s="5"/>
      <c r="S137" s="5"/>
      <c r="T137" s="5"/>
      <c r="U137" s="5"/>
      <c r="V137" s="5"/>
      <c r="W137" s="5"/>
      <c r="X137" s="21"/>
      <c r="Y137" s="21"/>
    </row>
    <row r="138" spans="1:25" s="1" customFormat="1" x14ac:dyDescent="0.25">
      <c r="A138" s="105">
        <v>113</v>
      </c>
      <c r="B138" s="16">
        <v>34242125</v>
      </c>
      <c r="C138" s="106">
        <v>58.9</v>
      </c>
      <c r="D138" s="8">
        <v>12.579000000000001</v>
      </c>
      <c r="E138" s="8">
        <v>13.964</v>
      </c>
      <c r="F138" s="8">
        <f t="shared" si="4"/>
        <v>1.3849999999999998</v>
      </c>
      <c r="G138" s="107">
        <f t="shared" si="10"/>
        <v>1.1908229999999997</v>
      </c>
      <c r="H138" s="119">
        <f t="shared" si="8"/>
        <v>0.4354377806328143</v>
      </c>
      <c r="I138" s="107">
        <f t="shared" si="7"/>
        <v>1.626260780632814</v>
      </c>
      <c r="J138" s="5"/>
      <c r="K138" s="25"/>
      <c r="L138" s="7"/>
      <c r="M138" s="7"/>
      <c r="N138" s="7"/>
      <c r="O138" s="5"/>
      <c r="P138" s="5"/>
      <c r="Q138" s="5"/>
      <c r="R138" s="5"/>
      <c r="S138" s="5"/>
      <c r="T138" s="5"/>
      <c r="U138" s="5"/>
      <c r="V138" s="5"/>
      <c r="W138" s="5"/>
      <c r="X138" s="21"/>
      <c r="Y138" s="21"/>
    </row>
    <row r="139" spans="1:25" s="5" customFormat="1" x14ac:dyDescent="0.25">
      <c r="A139" s="4">
        <v>114</v>
      </c>
      <c r="B139" s="16">
        <v>34242154</v>
      </c>
      <c r="C139" s="106">
        <v>77.099999999999994</v>
      </c>
      <c r="D139" s="8">
        <v>6.423</v>
      </c>
      <c r="E139" s="8">
        <v>6.423</v>
      </c>
      <c r="F139" s="8">
        <f t="shared" si="4"/>
        <v>0</v>
      </c>
      <c r="G139" s="107">
        <f t="shared" si="10"/>
        <v>0</v>
      </c>
      <c r="H139" s="119">
        <f t="shared" si="8"/>
        <v>0.56998731556519489</v>
      </c>
      <c r="I139" s="107">
        <f t="shared" si="7"/>
        <v>0.56998731556519489</v>
      </c>
      <c r="K139" s="25"/>
      <c r="L139" s="7"/>
      <c r="M139" s="7"/>
      <c r="N139" s="7"/>
      <c r="X139" s="21"/>
      <c r="Y139" s="21"/>
    </row>
    <row r="140" spans="1:25" s="5" customFormat="1" x14ac:dyDescent="0.25">
      <c r="A140" s="4">
        <v>115</v>
      </c>
      <c r="B140" s="16">
        <v>34242149</v>
      </c>
      <c r="C140" s="106">
        <v>85.3</v>
      </c>
      <c r="D140" s="8">
        <v>14.747</v>
      </c>
      <c r="E140" s="8">
        <v>14.808999999999999</v>
      </c>
      <c r="F140" s="8">
        <f t="shared" si="4"/>
        <v>6.1999999999999389E-2</v>
      </c>
      <c r="G140" s="107">
        <f t="shared" si="10"/>
        <v>5.3307599999999476E-2</v>
      </c>
      <c r="H140" s="119">
        <f t="shared" si="8"/>
        <v>0.63060853460066313</v>
      </c>
      <c r="I140" s="107">
        <f t="shared" si="7"/>
        <v>0.68391613460066258</v>
      </c>
      <c r="K140" s="25"/>
      <c r="L140" s="7"/>
      <c r="M140" s="7"/>
      <c r="N140" s="7"/>
      <c r="X140" s="21"/>
      <c r="Y140" s="21"/>
    </row>
    <row r="141" spans="1:25" s="1" customFormat="1" x14ac:dyDescent="0.25">
      <c r="A141" s="105">
        <v>116</v>
      </c>
      <c r="B141" s="16">
        <v>34242157</v>
      </c>
      <c r="C141" s="106">
        <v>59.6</v>
      </c>
      <c r="D141" s="8">
        <v>13.879</v>
      </c>
      <c r="E141" s="8">
        <v>15.113</v>
      </c>
      <c r="F141" s="8">
        <f t="shared" si="4"/>
        <v>1.234</v>
      </c>
      <c r="G141" s="107">
        <f t="shared" si="10"/>
        <v>1.0609932</v>
      </c>
      <c r="H141" s="119">
        <f t="shared" si="8"/>
        <v>0.44061276274559819</v>
      </c>
      <c r="I141" s="107">
        <f t="shared" si="7"/>
        <v>1.5016059627455982</v>
      </c>
      <c r="J141" s="5"/>
      <c r="K141" s="25"/>
      <c r="L141" s="7"/>
      <c r="M141" s="7"/>
      <c r="N141" s="7"/>
      <c r="O141" s="5"/>
      <c r="P141" s="5"/>
      <c r="Q141" s="5"/>
      <c r="R141" s="5"/>
      <c r="S141" s="5"/>
      <c r="T141" s="5"/>
      <c r="U141" s="5"/>
      <c r="V141" s="5"/>
      <c r="W141" s="5"/>
      <c r="X141" s="21"/>
      <c r="Y141" s="21"/>
    </row>
    <row r="142" spans="1:25" s="1" customFormat="1" x14ac:dyDescent="0.25">
      <c r="A142" s="105">
        <v>117</v>
      </c>
      <c r="B142" s="16">
        <v>41341239</v>
      </c>
      <c r="C142" s="106">
        <v>59</v>
      </c>
      <c r="D142" s="8">
        <v>7.1749999999999998</v>
      </c>
      <c r="E142" s="8">
        <v>7.3579999999999997</v>
      </c>
      <c r="F142" s="8">
        <f t="shared" si="4"/>
        <v>0.18299999999999983</v>
      </c>
      <c r="G142" s="107">
        <f t="shared" si="10"/>
        <v>0.15734339999999986</v>
      </c>
      <c r="H142" s="119">
        <f t="shared" si="8"/>
        <v>0.43617706379178339</v>
      </c>
      <c r="I142" s="107">
        <f t="shared" si="7"/>
        <v>0.59352046379178325</v>
      </c>
      <c r="K142" s="25"/>
      <c r="L142" s="7"/>
      <c r="M142" s="7"/>
      <c r="N142" s="7"/>
      <c r="O142" s="5"/>
      <c r="P142" s="5"/>
      <c r="Q142" s="5"/>
      <c r="R142" s="5"/>
      <c r="S142" s="5"/>
      <c r="T142" s="5"/>
      <c r="U142" s="5"/>
      <c r="V142" s="5"/>
      <c r="W142" s="5"/>
      <c r="X142" s="21"/>
      <c r="Y142" s="21"/>
    </row>
    <row r="143" spans="1:25" s="1" customFormat="1" x14ac:dyDescent="0.25">
      <c r="A143" s="105">
        <v>118</v>
      </c>
      <c r="B143" s="16">
        <v>34242156</v>
      </c>
      <c r="C143" s="106">
        <v>78</v>
      </c>
      <c r="D143" s="8">
        <v>8.0510000000000002</v>
      </c>
      <c r="E143" s="8">
        <v>8.3450000000000006</v>
      </c>
      <c r="F143" s="8">
        <f t="shared" si="4"/>
        <v>0.29400000000000048</v>
      </c>
      <c r="G143" s="107">
        <f t="shared" si="10"/>
        <v>0.25278120000000043</v>
      </c>
      <c r="H143" s="119">
        <f t="shared" si="8"/>
        <v>0.57664086399591696</v>
      </c>
      <c r="I143" s="107">
        <f t="shared" si="7"/>
        <v>0.82942206399591734</v>
      </c>
      <c r="J143" s="5"/>
      <c r="K143" s="25"/>
      <c r="L143" s="7"/>
      <c r="M143" s="7"/>
      <c r="N143" s="7"/>
      <c r="O143" s="5"/>
      <c r="P143" s="5"/>
      <c r="Q143" s="5"/>
      <c r="R143" s="5"/>
      <c r="S143" s="5"/>
      <c r="T143" s="5"/>
      <c r="U143" s="5"/>
      <c r="V143" s="5"/>
      <c r="W143" s="5"/>
      <c r="X143" s="21"/>
      <c r="Y143" s="21"/>
    </row>
    <row r="144" spans="1:25" s="1" customFormat="1" x14ac:dyDescent="0.25">
      <c r="A144" s="105">
        <v>119</v>
      </c>
      <c r="B144" s="16">
        <v>34242162</v>
      </c>
      <c r="C144" s="106">
        <v>85.5</v>
      </c>
      <c r="D144" s="8">
        <v>21.460999999999999</v>
      </c>
      <c r="E144" s="8">
        <v>22.934000000000001</v>
      </c>
      <c r="F144" s="8">
        <f t="shared" si="4"/>
        <v>1.4730000000000025</v>
      </c>
      <c r="G144" s="107">
        <f t="shared" si="10"/>
        <v>1.2664854000000021</v>
      </c>
      <c r="H144" s="119">
        <f t="shared" si="8"/>
        <v>0.63208710091860132</v>
      </c>
      <c r="I144" s="107">
        <f t="shared" si="7"/>
        <v>1.8985725009186034</v>
      </c>
      <c r="K144" s="25"/>
      <c r="L144" s="7"/>
      <c r="M144" s="7"/>
      <c r="N144" s="7"/>
      <c r="O144" s="5"/>
      <c r="P144" s="5"/>
      <c r="Q144" s="5"/>
      <c r="R144" s="5"/>
      <c r="S144" s="5"/>
      <c r="T144" s="5"/>
      <c r="U144" s="5"/>
      <c r="V144" s="5"/>
      <c r="W144" s="5"/>
      <c r="X144" s="21"/>
      <c r="Y144" s="21"/>
    </row>
    <row r="145" spans="1:25" s="5" customFormat="1" x14ac:dyDescent="0.25">
      <c r="A145" s="4">
        <v>120</v>
      </c>
      <c r="B145" s="16">
        <v>20140179</v>
      </c>
      <c r="C145" s="106">
        <v>58.9</v>
      </c>
      <c r="D145" s="8">
        <v>14.875999999999999</v>
      </c>
      <c r="E145" s="8">
        <v>15.737</v>
      </c>
      <c r="F145" s="8">
        <f t="shared" si="4"/>
        <v>0.86100000000000065</v>
      </c>
      <c r="G145" s="107">
        <f t="shared" si="10"/>
        <v>0.74028780000000061</v>
      </c>
      <c r="H145" s="119">
        <f t="shared" si="8"/>
        <v>0.4354377806328143</v>
      </c>
      <c r="I145" s="107">
        <f t="shared" si="7"/>
        <v>1.1757255806328148</v>
      </c>
      <c r="K145" s="25"/>
      <c r="L145" s="7"/>
      <c r="M145" s="7"/>
      <c r="N145" s="7"/>
      <c r="X145" s="21"/>
      <c r="Y145" s="21"/>
    </row>
    <row r="146" spans="1:25" s="1" customFormat="1" x14ac:dyDescent="0.25">
      <c r="A146" s="105">
        <v>121</v>
      </c>
      <c r="B146" s="16">
        <v>34242161</v>
      </c>
      <c r="C146" s="106">
        <v>59.2</v>
      </c>
      <c r="D146" s="8">
        <v>17.489999999999998</v>
      </c>
      <c r="E146" s="8">
        <v>17.489999999999998</v>
      </c>
      <c r="F146" s="8">
        <f t="shared" si="4"/>
        <v>0</v>
      </c>
      <c r="G146" s="107">
        <f t="shared" si="10"/>
        <v>0</v>
      </c>
      <c r="H146" s="119">
        <f t="shared" si="8"/>
        <v>0.43765563010972169</v>
      </c>
      <c r="I146" s="107">
        <f t="shared" si="7"/>
        <v>0.43765563010972169</v>
      </c>
      <c r="K146" s="25"/>
      <c r="L146" s="7"/>
      <c r="M146" s="7"/>
      <c r="N146" s="7"/>
      <c r="O146" s="5"/>
      <c r="P146" s="5"/>
      <c r="Q146" s="5"/>
      <c r="R146" s="5"/>
      <c r="S146" s="5"/>
      <c r="T146" s="5"/>
      <c r="U146" s="5"/>
      <c r="V146" s="5"/>
      <c r="W146" s="5"/>
      <c r="X146" s="21"/>
      <c r="Y146" s="21"/>
    </row>
    <row r="147" spans="1:25" s="1" customFormat="1" x14ac:dyDescent="0.25">
      <c r="A147" s="105">
        <v>122</v>
      </c>
      <c r="B147" s="16">
        <v>34242151</v>
      </c>
      <c r="C147" s="106">
        <v>78.099999999999994</v>
      </c>
      <c r="D147" s="8">
        <v>6.8769999999999998</v>
      </c>
      <c r="E147" s="8">
        <v>7.9169999999999998</v>
      </c>
      <c r="F147" s="8">
        <f t="shared" si="4"/>
        <v>1.04</v>
      </c>
      <c r="G147" s="107">
        <f t="shared" si="10"/>
        <v>0.89419199999999999</v>
      </c>
      <c r="H147" s="119">
        <f t="shared" si="8"/>
        <v>0.57738014715488617</v>
      </c>
      <c r="I147" s="107">
        <f t="shared" si="7"/>
        <v>1.4715721471548862</v>
      </c>
      <c r="J147" s="5"/>
      <c r="K147" s="25"/>
      <c r="L147" s="7"/>
      <c r="M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21"/>
      <c r="Y147" s="21"/>
    </row>
    <row r="148" spans="1:25" s="5" customFormat="1" x14ac:dyDescent="0.25">
      <c r="A148" s="4">
        <v>123</v>
      </c>
      <c r="B148" s="16">
        <v>34242148</v>
      </c>
      <c r="C148" s="106">
        <v>85.2</v>
      </c>
      <c r="D148" s="8">
        <f>9.31+0.247</f>
        <v>9.5570000000000004</v>
      </c>
      <c r="E148" s="8">
        <v>9.9589999999999996</v>
      </c>
      <c r="F148" s="8">
        <f>E148-D148</f>
        <v>0.40199999999999925</v>
      </c>
      <c r="G148" s="107">
        <f t="shared" si="10"/>
        <v>0.34563959999999938</v>
      </c>
      <c r="H148" s="119">
        <f>C148/3919*$H$13</f>
        <v>0.62986925144169403</v>
      </c>
      <c r="I148" s="107">
        <f t="shared" si="7"/>
        <v>0.97550885144169341</v>
      </c>
      <c r="K148" s="25"/>
      <c r="L148" s="7"/>
      <c r="M148" s="7"/>
      <c r="N148" s="7"/>
      <c r="X148" s="21"/>
      <c r="Y148" s="21"/>
    </row>
    <row r="149" spans="1:25" s="1" customFormat="1" x14ac:dyDescent="0.25">
      <c r="A149" s="105">
        <v>124</v>
      </c>
      <c r="B149" s="16">
        <v>34242163</v>
      </c>
      <c r="C149" s="106">
        <v>59.3</v>
      </c>
      <c r="D149" s="8">
        <v>20.254000000000001</v>
      </c>
      <c r="E149" s="8">
        <v>21.248000000000001</v>
      </c>
      <c r="F149" s="8">
        <f>E149-D149</f>
        <v>0.99399999999999977</v>
      </c>
      <c r="G149" s="107">
        <f t="shared" si="10"/>
        <v>0.85464119999999977</v>
      </c>
      <c r="H149" s="119">
        <f t="shared" si="8"/>
        <v>0.43839491326869073</v>
      </c>
      <c r="I149" s="107">
        <f t="shared" si="7"/>
        <v>1.2930361132686905</v>
      </c>
      <c r="K149" s="25"/>
      <c r="L149" s="7"/>
      <c r="M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21"/>
      <c r="Y149" s="21"/>
    </row>
    <row r="150" spans="1:25" s="1" customFormat="1" x14ac:dyDescent="0.25">
      <c r="A150" s="105">
        <v>125</v>
      </c>
      <c r="B150" s="16">
        <v>34242153</v>
      </c>
      <c r="C150" s="106">
        <v>59.2</v>
      </c>
      <c r="D150" s="8">
        <v>18.350000000000001</v>
      </c>
      <c r="E150" s="8">
        <f>18.35+0.617</f>
        <v>18.967000000000002</v>
      </c>
      <c r="F150" s="8">
        <f>E150-D150</f>
        <v>0.61700000000000088</v>
      </c>
      <c r="G150" s="107">
        <f t="shared" si="10"/>
        <v>0.53049660000000076</v>
      </c>
      <c r="H150" s="119">
        <f t="shared" si="8"/>
        <v>0.43765563010972169</v>
      </c>
      <c r="I150" s="107">
        <f t="shared" si="7"/>
        <v>0.96815223010972251</v>
      </c>
      <c r="K150" s="25"/>
      <c r="L150" s="24"/>
      <c r="M150" s="24"/>
      <c r="N150" s="24"/>
      <c r="O150" s="24"/>
      <c r="P150" s="24"/>
      <c r="Q150" s="5"/>
      <c r="R150" s="5"/>
      <c r="S150" s="5"/>
      <c r="T150" s="5"/>
      <c r="U150" s="5"/>
      <c r="V150" s="5"/>
      <c r="W150" s="5"/>
      <c r="X150" s="21"/>
      <c r="Y150" s="21"/>
    </row>
    <row r="151" spans="1:25" s="1" customFormat="1" x14ac:dyDescent="0.25">
      <c r="A151" s="105">
        <v>126</v>
      </c>
      <c r="B151" s="16">
        <v>20140213</v>
      </c>
      <c r="C151" s="106">
        <v>77.599999999999994</v>
      </c>
      <c r="D151" s="8">
        <v>6.8150000000000004</v>
      </c>
      <c r="E151" s="8">
        <v>6.8150000000000004</v>
      </c>
      <c r="F151" s="8">
        <f>E151-D151</f>
        <v>0</v>
      </c>
      <c r="G151" s="107">
        <f t="shared" si="10"/>
        <v>0</v>
      </c>
      <c r="H151" s="119">
        <f t="shared" si="8"/>
        <v>0.57368373136004047</v>
      </c>
      <c r="I151" s="107">
        <f t="shared" si="7"/>
        <v>0.57368373136004047</v>
      </c>
      <c r="K151" s="25"/>
      <c r="L151" s="7"/>
      <c r="M151" s="7"/>
      <c r="N151" s="7"/>
      <c r="O151" s="5"/>
      <c r="P151" s="5"/>
      <c r="Q151" s="5"/>
      <c r="R151" s="5"/>
      <c r="S151" s="5"/>
      <c r="T151" s="5"/>
      <c r="U151" s="5"/>
      <c r="V151" s="5"/>
      <c r="W151" s="5"/>
      <c r="X151" s="21"/>
      <c r="Y151" s="21"/>
    </row>
    <row r="152" spans="1:25" s="5" customFormat="1" x14ac:dyDescent="0.25">
      <c r="A152" s="4">
        <v>127</v>
      </c>
      <c r="B152" s="16">
        <v>34242152</v>
      </c>
      <c r="C152" s="106">
        <v>85.2</v>
      </c>
      <c r="D152" s="8">
        <v>40.744999999999997</v>
      </c>
      <c r="E152" s="8">
        <v>43.637</v>
      </c>
      <c r="F152" s="8">
        <f t="shared" si="4"/>
        <v>2.892000000000003</v>
      </c>
      <c r="G152" s="107">
        <f t="shared" si="10"/>
        <v>2.4865416000000025</v>
      </c>
      <c r="H152" s="119">
        <f t="shared" si="8"/>
        <v>0.62986925144169403</v>
      </c>
      <c r="I152" s="107">
        <f t="shared" si="7"/>
        <v>3.1164108514416964</v>
      </c>
      <c r="K152" s="25"/>
      <c r="L152" s="7"/>
      <c r="M152" s="7"/>
      <c r="N152" s="7"/>
      <c r="X152" s="21"/>
      <c r="Y152" s="21"/>
    </row>
    <row r="153" spans="1:25" s="5" customFormat="1" x14ac:dyDescent="0.25">
      <c r="A153" s="4">
        <v>128</v>
      </c>
      <c r="B153" s="16">
        <v>34242147</v>
      </c>
      <c r="C153" s="106">
        <v>58.9</v>
      </c>
      <c r="D153" s="8">
        <v>13.331</v>
      </c>
      <c r="E153" s="8">
        <v>14.122999999999999</v>
      </c>
      <c r="F153" s="8">
        <f t="shared" si="4"/>
        <v>0.79199999999999982</v>
      </c>
      <c r="G153" s="107">
        <f t="shared" si="10"/>
        <v>0.68096159999999983</v>
      </c>
      <c r="H153" s="119">
        <f t="shared" si="8"/>
        <v>0.4354377806328143</v>
      </c>
      <c r="I153" s="107">
        <f t="shared" si="7"/>
        <v>1.1163993806328141</v>
      </c>
      <c r="K153" s="25"/>
      <c r="L153" s="7"/>
      <c r="M153" s="7"/>
      <c r="N153" s="7"/>
      <c r="X153" s="21"/>
      <c r="Y153" s="21"/>
    </row>
    <row r="154" spans="1:25" s="1" customFormat="1" x14ac:dyDescent="0.25">
      <c r="A154" s="105">
        <v>129</v>
      </c>
      <c r="B154" s="16">
        <v>34242155</v>
      </c>
      <c r="C154" s="106">
        <v>58.6</v>
      </c>
      <c r="D154" s="8">
        <v>15.436999999999999</v>
      </c>
      <c r="E154" s="8">
        <v>16.617000000000001</v>
      </c>
      <c r="F154" s="8">
        <f t="shared" ref="F154:F217" si="11">E154-D154</f>
        <v>1.1800000000000015</v>
      </c>
      <c r="G154" s="107">
        <f t="shared" si="10"/>
        <v>1.0145640000000014</v>
      </c>
      <c r="H154" s="119">
        <f t="shared" si="8"/>
        <v>0.4332199311559069</v>
      </c>
      <c r="I154" s="107">
        <f t="shared" si="7"/>
        <v>1.4477839311559082</v>
      </c>
      <c r="K154" s="25"/>
      <c r="L154" s="7"/>
      <c r="M154" s="7"/>
      <c r="N154" s="7"/>
      <c r="O154" s="5"/>
      <c r="P154" s="5"/>
      <c r="Q154" s="5"/>
      <c r="R154" s="5"/>
      <c r="S154" s="5"/>
      <c r="T154" s="5"/>
      <c r="U154" s="5"/>
      <c r="V154" s="5"/>
      <c r="W154" s="5"/>
      <c r="X154" s="21"/>
      <c r="Y154" s="21"/>
    </row>
    <row r="155" spans="1:25" s="1" customFormat="1" ht="15.75" thickBot="1" x14ac:dyDescent="0.3">
      <c r="A155" s="121">
        <v>130</v>
      </c>
      <c r="B155" s="20">
        <v>34242150</v>
      </c>
      <c r="C155" s="115">
        <v>77.599999999999994</v>
      </c>
      <c r="D155" s="12">
        <v>6.7809999999999997</v>
      </c>
      <c r="E155" s="12">
        <v>6.7809999999999997</v>
      </c>
      <c r="F155" s="12">
        <f t="shared" si="11"/>
        <v>0</v>
      </c>
      <c r="G155" s="116">
        <f t="shared" si="10"/>
        <v>0</v>
      </c>
      <c r="H155" s="116">
        <f t="shared" si="8"/>
        <v>0.57368373136004047</v>
      </c>
      <c r="I155" s="116">
        <f t="shared" ref="I155:I218" si="12">G155+H155</f>
        <v>0.57368373136004047</v>
      </c>
      <c r="K155" s="25"/>
      <c r="L155" s="14"/>
      <c r="M155" s="7"/>
      <c r="N155" s="7"/>
      <c r="O155" s="5"/>
      <c r="P155" s="5"/>
      <c r="Q155" s="5"/>
      <c r="R155" s="5"/>
      <c r="S155" s="5"/>
      <c r="T155" s="5"/>
      <c r="U155" s="5"/>
      <c r="V155" s="5"/>
      <c r="W155" s="5"/>
      <c r="X155" s="21"/>
      <c r="Y155" s="21"/>
    </row>
    <row r="156" spans="1:25" s="1" customFormat="1" x14ac:dyDescent="0.25">
      <c r="A156" s="117">
        <v>131</v>
      </c>
      <c r="B156" s="19">
        <v>20442446</v>
      </c>
      <c r="C156" s="118">
        <v>84.1</v>
      </c>
      <c r="D156" s="9">
        <v>37.299999999999997</v>
      </c>
      <c r="E156" s="9">
        <v>39.299999999999997</v>
      </c>
      <c r="F156" s="9">
        <f t="shared" si="11"/>
        <v>2</v>
      </c>
      <c r="G156" s="119">
        <f>F156*0.8598</f>
        <v>1.7196</v>
      </c>
      <c r="H156" s="119">
        <f t="shared" ref="H156:H207" si="13">C156/3672.6*$H$16</f>
        <v>0.72006621971899987</v>
      </c>
      <c r="I156" s="119">
        <f t="shared" si="12"/>
        <v>2.4396662197189998</v>
      </c>
      <c r="K156" s="24"/>
      <c r="L156" s="7"/>
      <c r="M156" s="7"/>
      <c r="N156" s="7"/>
      <c r="O156" s="5"/>
      <c r="P156" s="5"/>
      <c r="Q156" s="5"/>
      <c r="R156" s="5"/>
      <c r="S156" s="5"/>
      <c r="T156" s="5"/>
      <c r="U156" s="5"/>
      <c r="V156" s="5"/>
      <c r="W156" s="5"/>
      <c r="X156" s="21"/>
      <c r="Y156" s="21"/>
    </row>
    <row r="157" spans="1:25" s="1" customFormat="1" x14ac:dyDescent="0.25">
      <c r="A157" s="105">
        <v>132</v>
      </c>
      <c r="B157" s="16">
        <v>43242256</v>
      </c>
      <c r="C157" s="106">
        <v>56.3</v>
      </c>
      <c r="D157" s="8">
        <v>17.899999999999999</v>
      </c>
      <c r="E157" s="8">
        <v>18.899999999999999</v>
      </c>
      <c r="F157" s="8">
        <f t="shared" si="11"/>
        <v>1</v>
      </c>
      <c r="G157" s="107">
        <f t="shared" si="10"/>
        <v>0.85980000000000001</v>
      </c>
      <c r="H157" s="107">
        <f t="shared" si="13"/>
        <v>0.48204195208299278</v>
      </c>
      <c r="I157" s="107">
        <f t="shared" si="12"/>
        <v>1.3418419520829927</v>
      </c>
      <c r="K157" s="25"/>
      <c r="L157" s="7"/>
      <c r="M157" s="7"/>
      <c r="N157" s="7"/>
      <c r="O157" s="5"/>
      <c r="P157" s="5"/>
      <c r="Q157" s="5"/>
      <c r="R157" s="5"/>
      <c r="S157" s="5"/>
      <c r="T157" s="5"/>
      <c r="U157" s="5"/>
      <c r="V157" s="5"/>
      <c r="W157" s="5"/>
      <c r="X157" s="21"/>
      <c r="Y157" s="21"/>
    </row>
    <row r="158" spans="1:25" s="1" customFormat="1" x14ac:dyDescent="0.25">
      <c r="A158" s="105">
        <v>133</v>
      </c>
      <c r="B158" s="16">
        <v>43242235</v>
      </c>
      <c r="C158" s="106">
        <v>56.1</v>
      </c>
      <c r="D158" s="8">
        <v>11.250999999999999</v>
      </c>
      <c r="E158" s="8">
        <v>11.558</v>
      </c>
      <c r="F158" s="8">
        <f t="shared" si="11"/>
        <v>0.30700000000000038</v>
      </c>
      <c r="G158" s="107">
        <f t="shared" si="10"/>
        <v>0.26395860000000032</v>
      </c>
      <c r="H158" s="107">
        <f t="shared" si="13"/>
        <v>0.48032954727985605</v>
      </c>
      <c r="I158" s="107">
        <f t="shared" si="12"/>
        <v>0.74428814727985637</v>
      </c>
      <c r="K158" s="25"/>
      <c r="L158" s="7"/>
      <c r="M158" s="7"/>
      <c r="N158" s="7"/>
      <c r="O158" s="5"/>
      <c r="P158" s="5"/>
      <c r="Q158" s="5"/>
      <c r="R158" s="5"/>
      <c r="S158" s="5"/>
      <c r="T158" s="5"/>
      <c r="U158" s="5"/>
      <c r="V158" s="5"/>
      <c r="W158" s="5"/>
      <c r="X158" s="21"/>
      <c r="Y158" s="21"/>
    </row>
    <row r="159" spans="1:25" s="1" customFormat="1" x14ac:dyDescent="0.25">
      <c r="A159" s="105">
        <v>134</v>
      </c>
      <c r="B159" s="16">
        <v>43242250</v>
      </c>
      <c r="C159" s="106">
        <v>85.2</v>
      </c>
      <c r="D159" s="8">
        <v>16.933</v>
      </c>
      <c r="E159" s="8">
        <v>18.277000000000001</v>
      </c>
      <c r="F159" s="8">
        <f t="shared" si="11"/>
        <v>1.3440000000000012</v>
      </c>
      <c r="G159" s="107">
        <f t="shared" si="10"/>
        <v>1.1555712000000011</v>
      </c>
      <c r="H159" s="107">
        <f t="shared" si="13"/>
        <v>0.72948444613625196</v>
      </c>
      <c r="I159" s="107">
        <f t="shared" si="12"/>
        <v>1.8850556461362531</v>
      </c>
      <c r="K159" s="25"/>
      <c r="L159" s="7"/>
      <c r="M159" s="7"/>
      <c r="N159" s="7"/>
      <c r="O159" s="5"/>
      <c r="P159" s="5"/>
      <c r="Q159" s="5"/>
      <c r="R159" s="5"/>
      <c r="S159" s="5"/>
      <c r="T159" s="5"/>
      <c r="U159" s="5"/>
      <c r="V159" s="5"/>
      <c r="W159" s="5"/>
      <c r="X159" s="21"/>
      <c r="Y159" s="21"/>
    </row>
    <row r="160" spans="1:25" s="5" customFormat="1" x14ac:dyDescent="0.25">
      <c r="A160" s="4">
        <v>135</v>
      </c>
      <c r="B160" s="16">
        <v>34242382</v>
      </c>
      <c r="C160" s="106">
        <v>84.4</v>
      </c>
      <c r="D160" s="8">
        <v>30.004000000000001</v>
      </c>
      <c r="E160" s="8">
        <v>31.872</v>
      </c>
      <c r="F160" s="8">
        <f t="shared" si="11"/>
        <v>1.8679999999999986</v>
      </c>
      <c r="G160" s="107">
        <f t="shared" si="10"/>
        <v>1.6061063999999987</v>
      </c>
      <c r="H160" s="107">
        <f t="shared" si="13"/>
        <v>0.72263482692370495</v>
      </c>
      <c r="I160" s="107">
        <f t="shared" si="12"/>
        <v>2.3287412269237038</v>
      </c>
      <c r="K160" s="25"/>
      <c r="L160" s="7"/>
      <c r="M160" s="7"/>
      <c r="N160" s="7"/>
      <c r="X160" s="21"/>
      <c r="Y160" s="21"/>
    </row>
    <row r="161" spans="1:25" s="1" customFormat="1" x14ac:dyDescent="0.25">
      <c r="A161" s="105">
        <v>136</v>
      </c>
      <c r="B161" s="16">
        <v>43242379</v>
      </c>
      <c r="C161" s="106">
        <v>56.2</v>
      </c>
      <c r="D161" s="8">
        <v>22.457999999999998</v>
      </c>
      <c r="E161" s="8">
        <v>23.792000000000002</v>
      </c>
      <c r="F161" s="8">
        <f t="shared" si="11"/>
        <v>1.3340000000000032</v>
      </c>
      <c r="G161" s="107">
        <f t="shared" si="10"/>
        <v>1.1469732000000028</v>
      </c>
      <c r="H161" s="107">
        <f t="shared" si="13"/>
        <v>0.48118574968142441</v>
      </c>
      <c r="I161" s="107">
        <f t="shared" si="12"/>
        <v>1.6281589496814273</v>
      </c>
      <c r="K161" s="25"/>
      <c r="L161" s="7"/>
      <c r="M161" s="7"/>
      <c r="N161" s="7"/>
      <c r="O161" s="5"/>
      <c r="P161" s="5"/>
      <c r="Q161" s="5"/>
      <c r="R161" s="5"/>
      <c r="S161" s="5"/>
      <c r="T161" s="5"/>
      <c r="U161" s="5"/>
      <c r="V161" s="5"/>
      <c r="W161" s="5"/>
      <c r="X161" s="21"/>
      <c r="Y161" s="21"/>
    </row>
    <row r="162" spans="1:25" s="1" customFormat="1" x14ac:dyDescent="0.25">
      <c r="A162" s="105">
        <v>137</v>
      </c>
      <c r="B162" s="16">
        <v>43242240</v>
      </c>
      <c r="C162" s="106">
        <v>55.7</v>
      </c>
      <c r="D162" s="8">
        <v>14.914</v>
      </c>
      <c r="E162" s="8">
        <v>15.97</v>
      </c>
      <c r="F162" s="8">
        <f t="shared" si="11"/>
        <v>1.0560000000000009</v>
      </c>
      <c r="G162" s="107">
        <f t="shared" si="10"/>
        <v>0.90794880000000078</v>
      </c>
      <c r="H162" s="107">
        <f t="shared" si="13"/>
        <v>0.4769047376735826</v>
      </c>
      <c r="I162" s="107">
        <f t="shared" si="12"/>
        <v>1.3848535376735833</v>
      </c>
      <c r="K162" s="25"/>
      <c r="L162" s="7"/>
      <c r="M162" s="7"/>
      <c r="N162" s="7"/>
      <c r="O162" s="5"/>
      <c r="P162" s="5"/>
      <c r="Q162" s="5"/>
      <c r="R162" s="5"/>
      <c r="S162" s="5"/>
      <c r="T162" s="5"/>
      <c r="U162" s="5"/>
      <c r="V162" s="5"/>
      <c r="W162" s="5"/>
      <c r="X162" s="21"/>
      <c r="Y162" s="21"/>
    </row>
    <row r="163" spans="1:25" s="1" customFormat="1" x14ac:dyDescent="0.25">
      <c r="A163" s="105">
        <v>138</v>
      </c>
      <c r="B163" s="16">
        <v>43242241</v>
      </c>
      <c r="C163" s="106">
        <v>84.3</v>
      </c>
      <c r="D163" s="8">
        <v>31.797000000000001</v>
      </c>
      <c r="E163" s="8">
        <v>33.347000000000001</v>
      </c>
      <c r="F163" s="8">
        <f t="shared" si="11"/>
        <v>1.5500000000000007</v>
      </c>
      <c r="G163" s="107">
        <f t="shared" si="10"/>
        <v>1.3326900000000006</v>
      </c>
      <c r="H163" s="107">
        <f t="shared" si="13"/>
        <v>0.72177862452213659</v>
      </c>
      <c r="I163" s="107">
        <f t="shared" si="12"/>
        <v>2.0544686245221371</v>
      </c>
      <c r="K163" s="25"/>
      <c r="L163" s="7"/>
      <c r="M163" s="7"/>
      <c r="N163" s="7"/>
      <c r="O163" s="5"/>
      <c r="P163" s="5"/>
      <c r="Q163" s="5"/>
      <c r="R163" s="5"/>
      <c r="S163" s="5"/>
      <c r="T163" s="5"/>
      <c r="U163" s="5"/>
      <c r="V163" s="5"/>
      <c r="W163" s="5"/>
      <c r="X163" s="21"/>
      <c r="Y163" s="21"/>
    </row>
    <row r="164" spans="1:25" s="1" customFormat="1" x14ac:dyDescent="0.25">
      <c r="A164" s="4">
        <v>139</v>
      </c>
      <c r="B164" s="16">
        <v>34242385</v>
      </c>
      <c r="C164" s="106">
        <v>84</v>
      </c>
      <c r="D164" s="8">
        <v>9.9779999999999998</v>
      </c>
      <c r="E164" s="8">
        <v>10.361000000000001</v>
      </c>
      <c r="F164" s="8">
        <f t="shared" si="11"/>
        <v>0.3830000000000009</v>
      </c>
      <c r="G164" s="107">
        <f t="shared" si="10"/>
        <v>0.32930340000000075</v>
      </c>
      <c r="H164" s="107">
        <f t="shared" si="13"/>
        <v>0.7192100173174315</v>
      </c>
      <c r="I164" s="107">
        <f t="shared" si="12"/>
        <v>1.0485134173174322</v>
      </c>
      <c r="K164" s="25"/>
      <c r="L164" s="7"/>
      <c r="M164" s="7"/>
      <c r="N164" s="7"/>
      <c r="O164" s="5"/>
      <c r="P164" s="5"/>
      <c r="Q164" s="5"/>
      <c r="R164" s="5"/>
      <c r="S164" s="5"/>
      <c r="T164" s="5"/>
      <c r="U164" s="5"/>
      <c r="V164" s="5"/>
      <c r="W164" s="5"/>
      <c r="X164" s="21"/>
      <c r="Y164" s="21"/>
    </row>
    <row r="165" spans="1:25" s="1" customFormat="1" x14ac:dyDescent="0.25">
      <c r="A165" s="105">
        <v>140</v>
      </c>
      <c r="B165" s="16">
        <v>34242381</v>
      </c>
      <c r="C165" s="106">
        <v>55.6</v>
      </c>
      <c r="D165" s="8">
        <v>15.644</v>
      </c>
      <c r="E165" s="8">
        <v>16.28</v>
      </c>
      <c r="F165" s="8">
        <f t="shared" si="11"/>
        <v>0.63600000000000101</v>
      </c>
      <c r="G165" s="107">
        <f t="shared" si="10"/>
        <v>0.5468328000000009</v>
      </c>
      <c r="H165" s="107">
        <f t="shared" si="13"/>
        <v>0.47604853527201424</v>
      </c>
      <c r="I165" s="107">
        <f t="shared" si="12"/>
        <v>1.0228813352720152</v>
      </c>
      <c r="K165" s="25"/>
      <c r="L165" s="7"/>
      <c r="M165" s="7"/>
      <c r="N165" s="7"/>
      <c r="O165" s="5"/>
      <c r="P165" s="5"/>
      <c r="Q165" s="5"/>
      <c r="R165" s="5"/>
      <c r="S165" s="5"/>
      <c r="T165" s="5"/>
      <c r="U165" s="5"/>
      <c r="V165" s="5"/>
      <c r="W165" s="5"/>
      <c r="X165" s="21"/>
      <c r="Y165" s="21"/>
    </row>
    <row r="166" spans="1:25" s="1" customFormat="1" x14ac:dyDescent="0.25">
      <c r="A166" s="105">
        <v>141</v>
      </c>
      <c r="B166" s="16">
        <v>34242390</v>
      </c>
      <c r="C166" s="106">
        <v>56.4</v>
      </c>
      <c r="D166" s="8">
        <v>10.547000000000001</v>
      </c>
      <c r="E166" s="8">
        <v>10.958</v>
      </c>
      <c r="F166" s="8">
        <f t="shared" si="11"/>
        <v>0.41099999999999959</v>
      </c>
      <c r="G166" s="107">
        <f>F166*0.8598</f>
        <v>0.35337779999999963</v>
      </c>
      <c r="H166" s="107">
        <f t="shared" si="13"/>
        <v>0.48289815448456114</v>
      </c>
      <c r="I166" s="107">
        <f t="shared" si="12"/>
        <v>0.83627595448456082</v>
      </c>
      <c r="K166" s="25"/>
      <c r="L166" s="7"/>
      <c r="M166" s="7"/>
      <c r="N166" s="7"/>
      <c r="O166" s="5"/>
      <c r="P166" s="5"/>
      <c r="Q166" s="5"/>
      <c r="R166" s="5"/>
      <c r="S166" s="5"/>
      <c r="T166" s="5"/>
      <c r="U166" s="5"/>
      <c r="V166" s="5"/>
      <c r="W166" s="5"/>
      <c r="X166" s="21"/>
      <c r="Y166" s="21"/>
    </row>
    <row r="167" spans="1:25" s="1" customFormat="1" x14ac:dyDescent="0.25">
      <c r="A167" s="105">
        <v>142</v>
      </c>
      <c r="B167" s="16">
        <v>34242387</v>
      </c>
      <c r="C167" s="106">
        <v>84.1</v>
      </c>
      <c r="D167" s="8">
        <v>18.48</v>
      </c>
      <c r="E167" s="8">
        <v>20.042999999999999</v>
      </c>
      <c r="F167" s="8">
        <f t="shared" si="11"/>
        <v>1.5629999999999988</v>
      </c>
      <c r="G167" s="107">
        <f t="shared" ref="G167:G196" si="14">F167*0.8598</f>
        <v>1.343867399999999</v>
      </c>
      <c r="H167" s="107">
        <f t="shared" si="13"/>
        <v>0.72006621971899987</v>
      </c>
      <c r="I167" s="107">
        <f t="shared" si="12"/>
        <v>2.0639336197189988</v>
      </c>
      <c r="K167" s="25"/>
      <c r="L167" s="7"/>
      <c r="M167" s="7"/>
      <c r="N167" s="7"/>
      <c r="O167" s="5"/>
      <c r="P167" s="5"/>
      <c r="Q167" s="5"/>
      <c r="R167" s="5"/>
      <c r="S167" s="5"/>
      <c r="T167" s="5"/>
      <c r="U167" s="5"/>
      <c r="V167" s="5"/>
      <c r="W167" s="5"/>
      <c r="X167" s="21"/>
      <c r="Y167" s="21"/>
    </row>
    <row r="168" spans="1:25" s="1" customFormat="1" x14ac:dyDescent="0.25">
      <c r="A168" s="4">
        <v>143</v>
      </c>
      <c r="B168" s="16">
        <v>34242383</v>
      </c>
      <c r="C168" s="106">
        <v>83.5</v>
      </c>
      <c r="D168" s="8">
        <v>16.742000000000001</v>
      </c>
      <c r="E168" s="8">
        <v>17.795000000000002</v>
      </c>
      <c r="F168" s="8">
        <f t="shared" si="11"/>
        <v>1.0530000000000008</v>
      </c>
      <c r="G168" s="107">
        <f t="shared" si="14"/>
        <v>0.90536940000000077</v>
      </c>
      <c r="H168" s="107">
        <f t="shared" si="13"/>
        <v>0.71492900530958969</v>
      </c>
      <c r="I168" s="107">
        <f t="shared" si="12"/>
        <v>1.6202984053095904</v>
      </c>
      <c r="K168" s="25"/>
      <c r="L168" s="7"/>
      <c r="M168" s="7"/>
      <c r="N168" s="7"/>
      <c r="O168" s="5"/>
      <c r="P168" s="5"/>
      <c r="Q168" s="5"/>
      <c r="R168" s="5"/>
      <c r="S168" s="5"/>
      <c r="T168" s="5"/>
      <c r="U168" s="5"/>
      <c r="V168" s="5"/>
      <c r="W168" s="5"/>
      <c r="X168" s="21"/>
      <c r="Y168" s="21"/>
    </row>
    <row r="169" spans="1:25" s="1" customFormat="1" x14ac:dyDescent="0.25">
      <c r="A169" s="4">
        <v>144</v>
      </c>
      <c r="B169" s="16">
        <v>34242379</v>
      </c>
      <c r="C169" s="106">
        <v>56.3</v>
      </c>
      <c r="D169" s="8">
        <v>8.7620000000000005</v>
      </c>
      <c r="E169" s="8">
        <v>8.9710000000000001</v>
      </c>
      <c r="F169" s="8">
        <f t="shared" si="11"/>
        <v>0.20899999999999963</v>
      </c>
      <c r="G169" s="107">
        <f t="shared" si="14"/>
        <v>0.1796981999999997</v>
      </c>
      <c r="H169" s="107">
        <f t="shared" si="13"/>
        <v>0.48204195208299278</v>
      </c>
      <c r="I169" s="107">
        <f t="shared" si="12"/>
        <v>0.66174015208299242</v>
      </c>
      <c r="K169" s="25"/>
      <c r="L169" s="7"/>
      <c r="M169" s="25"/>
      <c r="N169" s="7"/>
      <c r="O169" s="5"/>
      <c r="P169" s="5"/>
      <c r="Q169" s="5"/>
      <c r="R169" s="5"/>
      <c r="S169" s="5"/>
      <c r="T169" s="5"/>
      <c r="U169" s="5"/>
      <c r="V169" s="5"/>
      <c r="W169" s="5"/>
      <c r="X169" s="21"/>
      <c r="Y169" s="21"/>
    </row>
    <row r="170" spans="1:25" s="1" customFormat="1" x14ac:dyDescent="0.25">
      <c r="A170" s="105">
        <v>145</v>
      </c>
      <c r="B170" s="16">
        <v>34242386</v>
      </c>
      <c r="C170" s="106">
        <v>56.6</v>
      </c>
      <c r="D170" s="8">
        <v>9.1449999999999996</v>
      </c>
      <c r="E170" s="8">
        <v>9.1620000000000008</v>
      </c>
      <c r="F170" s="8">
        <f t="shared" si="11"/>
        <v>1.7000000000001236E-2</v>
      </c>
      <c r="G170" s="107">
        <f t="shared" si="14"/>
        <v>1.4616600000001064E-2</v>
      </c>
      <c r="H170" s="107">
        <f t="shared" si="13"/>
        <v>0.48461055928769792</v>
      </c>
      <c r="I170" s="107">
        <f t="shared" si="12"/>
        <v>0.49922715928769901</v>
      </c>
      <c r="K170" s="25"/>
      <c r="L170" s="7"/>
      <c r="M170" s="7"/>
      <c r="N170" s="7"/>
      <c r="O170" s="5"/>
      <c r="P170" s="5"/>
      <c r="Q170" s="5"/>
      <c r="R170" s="5"/>
      <c r="S170" s="5"/>
      <c r="T170" s="5"/>
      <c r="U170" s="5"/>
      <c r="V170" s="5"/>
      <c r="W170" s="5"/>
      <c r="X170" s="21"/>
      <c r="Y170" s="21"/>
    </row>
    <row r="171" spans="1:25" s="1" customFormat="1" x14ac:dyDescent="0.25">
      <c r="A171" s="105">
        <v>146</v>
      </c>
      <c r="B171" s="16">
        <v>34242384</v>
      </c>
      <c r="C171" s="106">
        <v>84.3</v>
      </c>
      <c r="D171" s="8">
        <v>14.147</v>
      </c>
      <c r="E171" s="8">
        <v>14.147</v>
      </c>
      <c r="F171" s="8">
        <f t="shared" si="11"/>
        <v>0</v>
      </c>
      <c r="G171" s="107">
        <f t="shared" si="14"/>
        <v>0</v>
      </c>
      <c r="H171" s="107">
        <f t="shared" si="13"/>
        <v>0.72177862452213659</v>
      </c>
      <c r="I171" s="107">
        <f t="shared" si="12"/>
        <v>0.72177862452213659</v>
      </c>
      <c r="K171" s="25"/>
      <c r="L171" s="7"/>
      <c r="M171" s="7"/>
      <c r="N171" s="7"/>
      <c r="O171" s="5"/>
      <c r="P171" s="5"/>
      <c r="Q171" s="5"/>
      <c r="R171" s="5"/>
      <c r="S171" s="5"/>
      <c r="T171" s="5"/>
      <c r="U171" s="5"/>
      <c r="V171" s="5"/>
      <c r="W171" s="5"/>
      <c r="X171" s="21"/>
      <c r="Y171" s="21"/>
    </row>
    <row r="172" spans="1:25" s="1" customFormat="1" x14ac:dyDescent="0.25">
      <c r="A172" s="4">
        <v>147</v>
      </c>
      <c r="B172" s="16">
        <v>34242301</v>
      </c>
      <c r="C172" s="106">
        <v>84.7</v>
      </c>
      <c r="D172" s="8">
        <v>15.9</v>
      </c>
      <c r="E172" s="8">
        <v>16.748000000000001</v>
      </c>
      <c r="F172" s="8">
        <f t="shared" si="11"/>
        <v>0.84800000000000075</v>
      </c>
      <c r="G172" s="107">
        <f t="shared" si="14"/>
        <v>0.7291104000000006</v>
      </c>
      <c r="H172" s="107">
        <f t="shared" si="13"/>
        <v>0.72520343412841004</v>
      </c>
      <c r="I172" s="107">
        <f t="shared" si="12"/>
        <v>1.4543138341284108</v>
      </c>
      <c r="K172" s="25"/>
      <c r="L172" s="7"/>
      <c r="M172" s="7"/>
      <c r="N172" s="7"/>
      <c r="O172" s="5"/>
      <c r="P172" s="5"/>
      <c r="Q172" s="5"/>
      <c r="R172" s="5"/>
      <c r="S172" s="5"/>
      <c r="T172" s="5"/>
      <c r="U172" s="5"/>
      <c r="V172" s="5"/>
      <c r="W172" s="5"/>
      <c r="X172" s="21"/>
      <c r="Y172" s="21"/>
    </row>
    <row r="173" spans="1:25" s="1" customFormat="1" x14ac:dyDescent="0.25">
      <c r="A173" s="105">
        <v>148</v>
      </c>
      <c r="B173" s="16">
        <v>34242298</v>
      </c>
      <c r="C173" s="106">
        <v>56.4</v>
      </c>
      <c r="D173" s="8">
        <v>9.327</v>
      </c>
      <c r="E173" s="8">
        <v>10.098000000000001</v>
      </c>
      <c r="F173" s="8">
        <f t="shared" si="11"/>
        <v>0.7710000000000008</v>
      </c>
      <c r="G173" s="107">
        <f t="shared" si="14"/>
        <v>0.66290580000000066</v>
      </c>
      <c r="H173" s="107">
        <f t="shared" si="13"/>
        <v>0.48289815448456114</v>
      </c>
      <c r="I173" s="107">
        <f t="shared" si="12"/>
        <v>1.1458039544845617</v>
      </c>
      <c r="K173" s="25"/>
      <c r="L173" s="7"/>
      <c r="M173" s="7"/>
      <c r="N173" s="7"/>
      <c r="O173" s="5"/>
      <c r="P173" s="5"/>
      <c r="Q173" s="5"/>
      <c r="R173" s="5"/>
      <c r="S173" s="5"/>
      <c r="T173" s="5"/>
      <c r="U173" s="5"/>
      <c r="V173" s="5"/>
      <c r="W173" s="5"/>
      <c r="X173" s="21"/>
      <c r="Y173" s="21"/>
    </row>
    <row r="174" spans="1:25" s="1" customFormat="1" x14ac:dyDescent="0.25">
      <c r="A174" s="105">
        <v>149</v>
      </c>
      <c r="B174" s="16">
        <v>34242302</v>
      </c>
      <c r="C174" s="106">
        <v>56.7</v>
      </c>
      <c r="D174" s="8">
        <v>15.02</v>
      </c>
      <c r="E174" s="8">
        <v>16.895</v>
      </c>
      <c r="F174" s="8">
        <f t="shared" si="11"/>
        <v>1.875</v>
      </c>
      <c r="G174" s="107">
        <f t="shared" si="14"/>
        <v>1.612125</v>
      </c>
      <c r="H174" s="119">
        <f t="shared" si="13"/>
        <v>0.48546676168926628</v>
      </c>
      <c r="I174" s="107">
        <f t="shared" si="12"/>
        <v>2.0975917616892663</v>
      </c>
      <c r="K174" s="25"/>
      <c r="L174" s="7"/>
      <c r="M174" s="7"/>
      <c r="N174" s="7"/>
      <c r="O174" s="5"/>
      <c r="P174" s="5"/>
      <c r="Q174" s="5"/>
      <c r="R174" s="5"/>
      <c r="S174" s="5"/>
      <c r="T174" s="5"/>
      <c r="U174" s="5"/>
      <c r="V174" s="5"/>
      <c r="W174" s="5"/>
      <c r="X174" s="21"/>
      <c r="Y174" s="21"/>
    </row>
    <row r="175" spans="1:25" s="1" customFormat="1" x14ac:dyDescent="0.25">
      <c r="A175" s="105">
        <v>150</v>
      </c>
      <c r="B175" s="16">
        <v>34242299</v>
      </c>
      <c r="C175" s="106">
        <v>84.6</v>
      </c>
      <c r="D175" s="8">
        <v>13.752000000000001</v>
      </c>
      <c r="E175" s="8">
        <v>14.752000000000001</v>
      </c>
      <c r="F175" s="8">
        <f t="shared" si="11"/>
        <v>1</v>
      </c>
      <c r="G175" s="107">
        <f t="shared" si="14"/>
        <v>0.85980000000000001</v>
      </c>
      <c r="H175" s="119">
        <f t="shared" si="13"/>
        <v>0.72434723172684168</v>
      </c>
      <c r="I175" s="107">
        <f t="shared" si="12"/>
        <v>1.5841472317268417</v>
      </c>
      <c r="K175" s="25"/>
      <c r="L175" s="7"/>
      <c r="M175" s="7"/>
      <c r="N175" s="7"/>
      <c r="O175" s="5"/>
      <c r="P175" s="5"/>
      <c r="Q175" s="5"/>
      <c r="R175" s="5"/>
      <c r="S175" s="5"/>
      <c r="T175" s="5"/>
      <c r="U175" s="5"/>
      <c r="V175" s="5"/>
      <c r="W175" s="5"/>
      <c r="X175" s="21"/>
      <c r="Y175" s="21"/>
    </row>
    <row r="176" spans="1:25" s="1" customFormat="1" x14ac:dyDescent="0.25">
      <c r="A176" s="4">
        <v>151</v>
      </c>
      <c r="B176" s="16">
        <v>34242300</v>
      </c>
      <c r="C176" s="88">
        <v>84.6</v>
      </c>
      <c r="D176" s="8">
        <v>22.495000000000001</v>
      </c>
      <c r="E176" s="8">
        <v>23.190999999999999</v>
      </c>
      <c r="F176" s="8">
        <f t="shared" si="11"/>
        <v>0.69599999999999795</v>
      </c>
      <c r="G176" s="34">
        <f t="shared" si="14"/>
        <v>0.5984207999999982</v>
      </c>
      <c r="H176" s="42">
        <f t="shared" si="13"/>
        <v>0.72434723172684168</v>
      </c>
      <c r="I176" s="34">
        <f t="shared" si="12"/>
        <v>1.3227680317268398</v>
      </c>
      <c r="K176" s="25"/>
      <c r="L176" s="7"/>
      <c r="M176" s="7"/>
      <c r="N176" s="7"/>
      <c r="O176" s="5"/>
      <c r="P176" s="5"/>
      <c r="Q176" s="5"/>
      <c r="R176" s="5"/>
      <c r="S176" s="5"/>
      <c r="T176" s="5"/>
      <c r="U176" s="5"/>
      <c r="V176" s="5"/>
      <c r="W176" s="5"/>
      <c r="X176" s="21"/>
      <c r="Y176" s="21"/>
    </row>
    <row r="177" spans="1:25" s="1" customFormat="1" x14ac:dyDescent="0.25">
      <c r="A177" s="105">
        <v>152</v>
      </c>
      <c r="B177" s="16">
        <v>34242303</v>
      </c>
      <c r="C177" s="106">
        <v>56.3</v>
      </c>
      <c r="D177" s="8">
        <v>3.5859999999999999</v>
      </c>
      <c r="E177" s="8">
        <v>3.6629999999999998</v>
      </c>
      <c r="F177" s="8">
        <f t="shared" si="11"/>
        <v>7.6999999999999957E-2</v>
      </c>
      <c r="G177" s="107">
        <f t="shared" si="14"/>
        <v>6.6204599999999961E-2</v>
      </c>
      <c r="H177" s="107">
        <f t="shared" si="13"/>
        <v>0.48204195208299278</v>
      </c>
      <c r="I177" s="107">
        <f t="shared" si="12"/>
        <v>0.54824655208299278</v>
      </c>
      <c r="K177" s="25"/>
      <c r="L177" s="7"/>
      <c r="M177" s="7"/>
      <c r="N177" s="7"/>
      <c r="O177" s="5"/>
      <c r="P177" s="5"/>
      <c r="Q177" s="5"/>
      <c r="R177" s="5"/>
      <c r="S177" s="5"/>
      <c r="T177" s="5"/>
      <c r="U177" s="5"/>
      <c r="V177" s="5"/>
      <c r="W177" s="5"/>
      <c r="X177" s="21"/>
      <c r="Y177" s="21"/>
    </row>
    <row r="178" spans="1:25" s="1" customFormat="1" x14ac:dyDescent="0.25">
      <c r="A178" s="105">
        <v>153</v>
      </c>
      <c r="B178" s="16">
        <v>34242306</v>
      </c>
      <c r="C178" s="106">
        <v>56.9</v>
      </c>
      <c r="D178" s="8">
        <v>12.840999999999999</v>
      </c>
      <c r="E178" s="8">
        <v>13.9</v>
      </c>
      <c r="F178" s="8">
        <f t="shared" si="11"/>
        <v>1.0590000000000011</v>
      </c>
      <c r="G178" s="107">
        <f t="shared" si="14"/>
        <v>0.9105282000000009</v>
      </c>
      <c r="H178" s="107">
        <f t="shared" si="13"/>
        <v>0.487179166492403</v>
      </c>
      <c r="I178" s="107">
        <f t="shared" si="12"/>
        <v>1.397707366492404</v>
      </c>
      <c r="K178" s="25"/>
      <c r="L178" s="7"/>
      <c r="M178" s="7"/>
      <c r="N178" s="7"/>
      <c r="O178" s="5"/>
      <c r="P178" s="5"/>
      <c r="Q178" s="5"/>
      <c r="R178" s="5"/>
      <c r="S178" s="5"/>
      <c r="T178" s="5"/>
      <c r="U178" s="5"/>
      <c r="V178" s="5"/>
      <c r="W178" s="5"/>
      <c r="X178" s="21"/>
      <c r="Y178" s="21"/>
    </row>
    <row r="179" spans="1:25" s="1" customFormat="1" x14ac:dyDescent="0.25">
      <c r="A179" s="105">
        <v>154</v>
      </c>
      <c r="B179" s="16">
        <v>34242305</v>
      </c>
      <c r="C179" s="106">
        <v>85.7</v>
      </c>
      <c r="D179" s="8">
        <v>25.966999999999999</v>
      </c>
      <c r="E179" s="8">
        <v>26.157</v>
      </c>
      <c r="F179" s="8">
        <f t="shared" si="11"/>
        <v>0.19000000000000128</v>
      </c>
      <c r="G179" s="107">
        <f t="shared" si="14"/>
        <v>0.16336200000000109</v>
      </c>
      <c r="H179" s="107">
        <f t="shared" si="13"/>
        <v>0.73376545814409389</v>
      </c>
      <c r="I179" s="107">
        <f t="shared" si="12"/>
        <v>0.897127458144095</v>
      </c>
      <c r="K179" s="25"/>
      <c r="L179" s="7"/>
      <c r="M179" s="7"/>
      <c r="N179" s="7"/>
      <c r="O179" s="5"/>
      <c r="P179" s="5"/>
      <c r="Q179" s="5"/>
      <c r="R179" s="5"/>
      <c r="S179" s="5"/>
      <c r="T179" s="5"/>
      <c r="U179" s="5"/>
      <c r="V179" s="5"/>
      <c r="W179" s="5"/>
      <c r="X179" s="21"/>
      <c r="Y179" s="21"/>
    </row>
    <row r="180" spans="1:25" s="1" customFormat="1" x14ac:dyDescent="0.25">
      <c r="A180" s="4">
        <v>155</v>
      </c>
      <c r="B180" s="16">
        <v>34242323</v>
      </c>
      <c r="C180" s="106">
        <v>84.9</v>
      </c>
      <c r="D180" s="8">
        <v>27.01</v>
      </c>
      <c r="E180" s="8">
        <f>27.01+3.034</f>
        <v>30.044</v>
      </c>
      <c r="F180" s="8">
        <f t="shared" si="11"/>
        <v>3.0339999999999989</v>
      </c>
      <c r="G180" s="107">
        <f t="shared" si="14"/>
        <v>2.608633199999999</v>
      </c>
      <c r="H180" s="107">
        <f t="shared" si="13"/>
        <v>0.72691583893154688</v>
      </c>
      <c r="I180" s="107">
        <f t="shared" si="12"/>
        <v>3.3355490389315459</v>
      </c>
      <c r="K180" s="25"/>
      <c r="L180" s="24"/>
      <c r="M180" s="24"/>
      <c r="N180" s="24"/>
      <c r="O180" s="24"/>
      <c r="P180" s="24"/>
      <c r="Q180" s="5"/>
      <c r="R180" s="5"/>
      <c r="S180" s="5"/>
      <c r="T180" s="5"/>
      <c r="U180" s="5"/>
      <c r="V180" s="5"/>
      <c r="W180" s="5"/>
      <c r="X180" s="21"/>
      <c r="Y180" s="21"/>
    </row>
    <row r="181" spans="1:25" s="1" customFormat="1" x14ac:dyDescent="0.25">
      <c r="A181" s="105">
        <v>156</v>
      </c>
      <c r="B181" s="16">
        <v>34242320</v>
      </c>
      <c r="C181" s="106">
        <v>56.8</v>
      </c>
      <c r="D181" s="8">
        <v>21.4</v>
      </c>
      <c r="E181" s="8">
        <f>21.4+1.63</f>
        <v>23.029999999999998</v>
      </c>
      <c r="F181" s="8">
        <f t="shared" si="11"/>
        <v>1.629999999999999</v>
      </c>
      <c r="G181" s="107">
        <f t="shared" si="14"/>
        <v>1.4014739999999992</v>
      </c>
      <c r="H181" s="107">
        <f t="shared" si="13"/>
        <v>0.48632296409083464</v>
      </c>
      <c r="I181" s="107">
        <f t="shared" si="12"/>
        <v>1.8877969640908339</v>
      </c>
      <c r="K181" s="25"/>
      <c r="L181" s="24"/>
      <c r="M181" s="24"/>
      <c r="N181" s="24"/>
      <c r="O181" s="24"/>
      <c r="P181" s="24"/>
      <c r="Q181" s="5"/>
      <c r="R181" s="5"/>
      <c r="S181" s="5"/>
      <c r="T181" s="5"/>
      <c r="U181" s="5"/>
      <c r="V181" s="5"/>
      <c r="W181" s="5"/>
      <c r="X181" s="21"/>
      <c r="Y181" s="21"/>
    </row>
    <row r="182" spans="1:25" s="1" customFormat="1" x14ac:dyDescent="0.25">
      <c r="A182" s="105">
        <v>157</v>
      </c>
      <c r="B182" s="16">
        <v>34242321</v>
      </c>
      <c r="C182" s="106">
        <v>57.1</v>
      </c>
      <c r="D182" s="8">
        <v>15.273999999999999</v>
      </c>
      <c r="E182" s="8">
        <f>15.274+1.36</f>
        <v>16.634</v>
      </c>
      <c r="F182" s="8">
        <f t="shared" si="11"/>
        <v>1.3600000000000012</v>
      </c>
      <c r="G182" s="107">
        <f t="shared" si="14"/>
        <v>1.169328000000001</v>
      </c>
      <c r="H182" s="107">
        <f t="shared" si="13"/>
        <v>0.48889157129553978</v>
      </c>
      <c r="I182" s="107">
        <f t="shared" si="12"/>
        <v>1.6582195712955408</v>
      </c>
      <c r="K182" s="25"/>
      <c r="L182" s="24"/>
      <c r="M182" s="24"/>
      <c r="N182" s="24"/>
      <c r="O182" s="24"/>
      <c r="P182" s="24"/>
      <c r="Q182" s="5"/>
      <c r="R182" s="5"/>
      <c r="S182" s="5"/>
      <c r="T182" s="5"/>
      <c r="U182" s="5"/>
      <c r="V182" s="5"/>
      <c r="W182" s="5"/>
      <c r="X182" s="21"/>
      <c r="Y182" s="21"/>
    </row>
    <row r="183" spans="1:25" s="1" customFormat="1" x14ac:dyDescent="0.25">
      <c r="A183" s="105">
        <v>158</v>
      </c>
      <c r="B183" s="16">
        <v>34242304</v>
      </c>
      <c r="C183" s="106">
        <v>85.5</v>
      </c>
      <c r="D183" s="8">
        <v>22.146999999999998</v>
      </c>
      <c r="E183" s="8">
        <f>22.147+1.51</f>
        <v>23.657</v>
      </c>
      <c r="F183" s="8">
        <f t="shared" si="11"/>
        <v>1.5100000000000016</v>
      </c>
      <c r="G183" s="107">
        <f t="shared" si="14"/>
        <v>1.2982980000000013</v>
      </c>
      <c r="H183" s="107">
        <f t="shared" si="13"/>
        <v>0.73205305334095705</v>
      </c>
      <c r="I183" s="107">
        <f t="shared" si="12"/>
        <v>2.0303510533409583</v>
      </c>
      <c r="K183" s="25"/>
      <c r="L183" s="24"/>
      <c r="M183" s="24"/>
      <c r="N183" s="24"/>
      <c r="O183" s="24"/>
      <c r="P183" s="24"/>
      <c r="Q183" s="5"/>
      <c r="R183" s="5"/>
      <c r="S183" s="5"/>
      <c r="T183" s="5"/>
      <c r="U183" s="5"/>
      <c r="V183" s="5"/>
      <c r="W183" s="5"/>
      <c r="X183" s="21"/>
      <c r="Y183" s="21"/>
    </row>
    <row r="184" spans="1:25" s="1" customFormat="1" x14ac:dyDescent="0.25">
      <c r="A184" s="4">
        <v>159</v>
      </c>
      <c r="B184" s="16">
        <v>34242308</v>
      </c>
      <c r="C184" s="106">
        <v>84.6</v>
      </c>
      <c r="D184" s="8">
        <v>23.574000000000002</v>
      </c>
      <c r="E184" s="225">
        <v>24.983000000000001</v>
      </c>
      <c r="F184" s="8">
        <f t="shared" si="11"/>
        <v>1.4089999999999989</v>
      </c>
      <c r="G184" s="107">
        <f t="shared" si="14"/>
        <v>1.2114581999999992</v>
      </c>
      <c r="H184" s="107">
        <f t="shared" si="13"/>
        <v>0.72434723172684168</v>
      </c>
      <c r="I184" s="147">
        <f>G184+H184</f>
        <v>1.9358054317268407</v>
      </c>
      <c r="K184" s="25"/>
      <c r="L184" s="7"/>
      <c r="N184" s="7"/>
      <c r="O184" s="5"/>
      <c r="P184" s="5"/>
      <c r="Q184" s="5"/>
      <c r="R184" s="5"/>
      <c r="S184" s="5"/>
      <c r="T184" s="5"/>
      <c r="U184" s="5"/>
      <c r="V184" s="5"/>
      <c r="W184" s="5"/>
      <c r="X184" s="21"/>
      <c r="Y184" s="21"/>
    </row>
    <row r="185" spans="1:25" s="1" customFormat="1" x14ac:dyDescent="0.25">
      <c r="A185" s="4">
        <v>160</v>
      </c>
      <c r="B185" s="16">
        <v>34242307</v>
      </c>
      <c r="C185" s="106">
        <v>56.3</v>
      </c>
      <c r="D185" s="8">
        <v>0.26800000000000002</v>
      </c>
      <c r="E185" s="8">
        <v>0.26800000000000002</v>
      </c>
      <c r="F185" s="8">
        <f t="shared" si="11"/>
        <v>0</v>
      </c>
      <c r="G185" s="107">
        <f t="shared" si="14"/>
        <v>0</v>
      </c>
      <c r="H185" s="107">
        <f t="shared" si="13"/>
        <v>0.48204195208299278</v>
      </c>
      <c r="I185" s="140">
        <f>G185+H185</f>
        <v>0.48204195208299278</v>
      </c>
      <c r="K185" s="25"/>
      <c r="L185" s="7"/>
      <c r="N185" s="7"/>
      <c r="O185" s="5"/>
      <c r="P185" s="5"/>
      <c r="Q185" s="5"/>
      <c r="R185" s="5"/>
      <c r="S185" s="5"/>
      <c r="T185" s="5"/>
      <c r="U185" s="5"/>
      <c r="V185" s="5"/>
      <c r="W185" s="5"/>
      <c r="X185" s="21"/>
      <c r="Y185" s="21"/>
    </row>
    <row r="186" spans="1:25" s="1" customFormat="1" x14ac:dyDescent="0.25">
      <c r="A186" s="105">
        <v>161</v>
      </c>
      <c r="B186" s="16">
        <v>34242312</v>
      </c>
      <c r="C186" s="106">
        <v>56.8</v>
      </c>
      <c r="D186" s="8">
        <v>6.7619999999999996</v>
      </c>
      <c r="E186" s="8">
        <v>7.1459999999999999</v>
      </c>
      <c r="F186" s="8">
        <f t="shared" si="11"/>
        <v>0.38400000000000034</v>
      </c>
      <c r="G186" s="107">
        <f t="shared" si="14"/>
        <v>0.33016320000000032</v>
      </c>
      <c r="H186" s="107">
        <f t="shared" si="13"/>
        <v>0.48632296409083464</v>
      </c>
      <c r="I186" s="107">
        <f t="shared" si="12"/>
        <v>0.81648616409083496</v>
      </c>
      <c r="K186" s="25"/>
      <c r="L186" s="7"/>
      <c r="N186" s="7"/>
      <c r="O186" s="5"/>
      <c r="P186" s="5"/>
      <c r="Q186" s="5"/>
      <c r="R186" s="5"/>
      <c r="S186" s="5"/>
      <c r="T186" s="5"/>
      <c r="U186" s="5"/>
      <c r="V186" s="5"/>
      <c r="W186" s="5"/>
      <c r="X186" s="21"/>
      <c r="Y186" s="21"/>
    </row>
    <row r="187" spans="1:25" s="1" customFormat="1" x14ac:dyDescent="0.25">
      <c r="A187" s="105">
        <v>162</v>
      </c>
      <c r="B187" s="16">
        <v>34242309</v>
      </c>
      <c r="C187" s="106">
        <v>85.2</v>
      </c>
      <c r="D187" s="8">
        <v>18.687999999999999</v>
      </c>
      <c r="E187" s="8">
        <v>19.518999999999998</v>
      </c>
      <c r="F187" s="8">
        <f t="shared" si="11"/>
        <v>0.83099999999999952</v>
      </c>
      <c r="G187" s="107">
        <f t="shared" si="14"/>
        <v>0.71449379999999962</v>
      </c>
      <c r="H187" s="107">
        <f>C187/3672.6*$H$16</f>
        <v>0.72948444613625196</v>
      </c>
      <c r="I187" s="107">
        <f t="shared" si="12"/>
        <v>1.4439782461362516</v>
      </c>
      <c r="K187" s="25"/>
      <c r="L187" s="7"/>
      <c r="N187" s="7"/>
      <c r="O187" s="5"/>
      <c r="P187" s="5"/>
      <c r="Q187" s="5"/>
      <c r="R187" s="5"/>
      <c r="S187" s="5"/>
      <c r="T187" s="5"/>
      <c r="U187" s="5"/>
      <c r="V187" s="5"/>
      <c r="W187" s="5"/>
      <c r="X187" s="21"/>
      <c r="Y187" s="21"/>
    </row>
    <row r="188" spans="1:25" s="1" customFormat="1" x14ac:dyDescent="0.25">
      <c r="A188" s="4">
        <v>163</v>
      </c>
      <c r="B188" s="16">
        <v>34242188</v>
      </c>
      <c r="C188" s="106">
        <v>84.4</v>
      </c>
      <c r="D188" s="8">
        <v>5.8150000000000004</v>
      </c>
      <c r="E188" s="8">
        <v>5.8150000000000004</v>
      </c>
      <c r="F188" s="8">
        <f t="shared" si="11"/>
        <v>0</v>
      </c>
      <c r="G188" s="107">
        <f>F188*0.8598</f>
        <v>0</v>
      </c>
      <c r="H188" s="107">
        <f t="shared" si="13"/>
        <v>0.72263482692370495</v>
      </c>
      <c r="I188" s="107">
        <f>G188+H188</f>
        <v>0.72263482692370495</v>
      </c>
      <c r="K188" s="25"/>
      <c r="L188" s="7"/>
      <c r="N188" s="7"/>
      <c r="O188" s="5"/>
      <c r="P188" s="5"/>
      <c r="Q188" s="5"/>
      <c r="R188" s="5"/>
      <c r="S188" s="5"/>
      <c r="T188" s="5"/>
      <c r="U188" s="5"/>
      <c r="V188" s="5"/>
      <c r="W188" s="5"/>
      <c r="X188" s="21"/>
      <c r="Y188" s="21"/>
    </row>
    <row r="189" spans="1:25" s="1" customFormat="1" x14ac:dyDescent="0.25">
      <c r="A189" s="105">
        <v>164</v>
      </c>
      <c r="B189" s="16">
        <v>34242185</v>
      </c>
      <c r="C189" s="106">
        <v>55.9</v>
      </c>
      <c r="D189" s="8">
        <v>11.503</v>
      </c>
      <c r="E189" s="8">
        <v>11.52</v>
      </c>
      <c r="F189" s="8">
        <f t="shared" si="11"/>
        <v>1.699999999999946E-2</v>
      </c>
      <c r="G189" s="107">
        <f>F189*0.8598</f>
        <v>1.4616599999999536E-2</v>
      </c>
      <c r="H189" s="107">
        <f t="shared" si="13"/>
        <v>0.47861714247671933</v>
      </c>
      <c r="I189" s="107">
        <f t="shared" si="12"/>
        <v>0.49323374247671886</v>
      </c>
      <c r="K189" s="25"/>
      <c r="L189" s="7"/>
      <c r="N189" s="7"/>
      <c r="O189" s="5"/>
      <c r="P189" s="5"/>
      <c r="Q189" s="5"/>
      <c r="R189" s="5"/>
      <c r="S189" s="5"/>
      <c r="T189" s="5"/>
      <c r="U189" s="5"/>
      <c r="V189" s="5"/>
      <c r="W189" s="5"/>
      <c r="X189" s="21"/>
      <c r="Y189" s="21"/>
    </row>
    <row r="190" spans="1:25" s="1" customFormat="1" x14ac:dyDescent="0.25">
      <c r="A190" s="105">
        <v>165</v>
      </c>
      <c r="B190" s="16">
        <v>43441088</v>
      </c>
      <c r="C190" s="106">
        <v>56.7</v>
      </c>
      <c r="D190" s="8">
        <v>9.8989999999999991</v>
      </c>
      <c r="E190" s="8">
        <v>10.42</v>
      </c>
      <c r="F190" s="8">
        <f t="shared" si="11"/>
        <v>0.5210000000000008</v>
      </c>
      <c r="G190" s="107">
        <f t="shared" si="14"/>
        <v>0.44795580000000068</v>
      </c>
      <c r="H190" s="107">
        <f t="shared" si="13"/>
        <v>0.48546676168926628</v>
      </c>
      <c r="I190" s="107">
        <f t="shared" si="12"/>
        <v>0.93342256168926696</v>
      </c>
      <c r="K190" s="25"/>
      <c r="L190" s="7"/>
      <c r="N190" s="7"/>
      <c r="O190" s="5"/>
      <c r="P190" s="5"/>
      <c r="Q190" s="5"/>
      <c r="R190" s="5"/>
      <c r="S190" s="5"/>
      <c r="T190" s="5"/>
      <c r="U190" s="5"/>
      <c r="V190" s="5"/>
      <c r="W190" s="5"/>
      <c r="X190" s="21"/>
      <c r="Y190" s="21"/>
    </row>
    <row r="191" spans="1:25" s="1" customFormat="1" x14ac:dyDescent="0.25">
      <c r="A191" s="105">
        <v>166</v>
      </c>
      <c r="B191" s="16">
        <v>34242310</v>
      </c>
      <c r="C191" s="106">
        <v>85.2</v>
      </c>
      <c r="D191" s="8">
        <v>19.3</v>
      </c>
      <c r="E191" s="8">
        <v>21.52</v>
      </c>
      <c r="F191" s="8">
        <f t="shared" si="11"/>
        <v>2.2199999999999989</v>
      </c>
      <c r="G191" s="107">
        <f t="shared" si="14"/>
        <v>1.908755999999999</v>
      </c>
      <c r="H191" s="107">
        <f t="shared" si="13"/>
        <v>0.72948444613625196</v>
      </c>
      <c r="I191" s="107">
        <f t="shared" si="12"/>
        <v>2.6382404461362512</v>
      </c>
      <c r="K191" s="25"/>
      <c r="L191" s="7"/>
      <c r="N191" s="7"/>
      <c r="O191" s="5"/>
      <c r="P191" s="5"/>
      <c r="Q191" s="5"/>
      <c r="R191" s="5"/>
      <c r="S191" s="5"/>
      <c r="T191" s="5"/>
      <c r="U191" s="5"/>
      <c r="V191" s="5"/>
      <c r="W191" s="5"/>
      <c r="X191" s="21"/>
      <c r="Y191" s="21"/>
    </row>
    <row r="192" spans="1:25" s="1" customFormat="1" x14ac:dyDescent="0.25">
      <c r="A192" s="4">
        <v>167</v>
      </c>
      <c r="B192" s="16">
        <v>34242187</v>
      </c>
      <c r="C192" s="106">
        <v>84.9</v>
      </c>
      <c r="D192" s="8">
        <v>19.507000000000001</v>
      </c>
      <c r="E192" s="8">
        <v>21.335999999999999</v>
      </c>
      <c r="F192" s="8">
        <f t="shared" si="11"/>
        <v>1.8289999999999971</v>
      </c>
      <c r="G192" s="107">
        <f t="shared" si="14"/>
        <v>1.5725741999999976</v>
      </c>
      <c r="H192" s="107">
        <f t="shared" si="13"/>
        <v>0.72691583893154688</v>
      </c>
      <c r="I192" s="107">
        <f t="shared" si="12"/>
        <v>2.2994900389315447</v>
      </c>
      <c r="K192" s="25"/>
      <c r="L192" s="7"/>
      <c r="N192" s="7"/>
      <c r="O192" s="5"/>
      <c r="P192" s="5"/>
      <c r="Q192" s="5"/>
      <c r="R192" s="5"/>
      <c r="S192" s="5"/>
      <c r="T192" s="5"/>
      <c r="U192" s="5"/>
      <c r="V192" s="5"/>
      <c r="W192" s="5"/>
      <c r="X192" s="21"/>
      <c r="Y192" s="21"/>
    </row>
    <row r="193" spans="1:25" s="1" customFormat="1" x14ac:dyDescent="0.25">
      <c r="A193" s="105">
        <v>168</v>
      </c>
      <c r="B193" s="16">
        <v>34242189</v>
      </c>
      <c r="C193" s="106">
        <v>56.4</v>
      </c>
      <c r="D193" s="8">
        <v>5.01</v>
      </c>
      <c r="E193" s="8">
        <v>5.01</v>
      </c>
      <c r="F193" s="8">
        <f t="shared" si="11"/>
        <v>0</v>
      </c>
      <c r="G193" s="107">
        <f t="shared" si="14"/>
        <v>0</v>
      </c>
      <c r="H193" s="107">
        <f t="shared" si="13"/>
        <v>0.48289815448456114</v>
      </c>
      <c r="I193" s="107">
        <f t="shared" si="12"/>
        <v>0.48289815448456114</v>
      </c>
      <c r="K193" s="25"/>
      <c r="L193" s="7"/>
      <c r="N193" s="7"/>
      <c r="O193" s="5"/>
      <c r="P193" s="5"/>
      <c r="Q193" s="5"/>
      <c r="R193" s="5"/>
      <c r="S193" s="5"/>
      <c r="T193" s="5"/>
      <c r="U193" s="5"/>
      <c r="V193" s="5"/>
      <c r="W193" s="5"/>
      <c r="X193" s="21"/>
      <c r="Y193" s="21"/>
    </row>
    <row r="194" spans="1:25" s="1" customFormat="1" x14ac:dyDescent="0.25">
      <c r="A194" s="105">
        <v>169</v>
      </c>
      <c r="B194" s="16">
        <v>34242191</v>
      </c>
      <c r="C194" s="106">
        <v>57</v>
      </c>
      <c r="D194" s="8">
        <v>17.364999999999998</v>
      </c>
      <c r="E194" s="8">
        <v>18.166</v>
      </c>
      <c r="F194" s="8">
        <f t="shared" si="11"/>
        <v>0.80100000000000193</v>
      </c>
      <c r="G194" s="107">
        <f t="shared" si="14"/>
        <v>0.68869980000000164</v>
      </c>
      <c r="H194" s="107">
        <f t="shared" si="13"/>
        <v>0.48803536889397142</v>
      </c>
      <c r="I194" s="107">
        <f t="shared" si="12"/>
        <v>1.1767351688939731</v>
      </c>
      <c r="K194" s="25"/>
      <c r="L194" s="7"/>
      <c r="N194" s="7"/>
      <c r="O194" s="5"/>
      <c r="P194" s="5"/>
      <c r="Q194" s="5"/>
      <c r="R194" s="5"/>
      <c r="S194" s="5"/>
      <c r="T194" s="5"/>
      <c r="U194" s="5"/>
      <c r="V194" s="5"/>
      <c r="W194" s="5"/>
      <c r="X194" s="21"/>
      <c r="Y194" s="21"/>
    </row>
    <row r="195" spans="1:25" s="1" customFormat="1" x14ac:dyDescent="0.25">
      <c r="A195" s="105">
        <v>170</v>
      </c>
      <c r="B195" s="16">
        <v>34242190</v>
      </c>
      <c r="C195" s="106">
        <v>85.3</v>
      </c>
      <c r="D195" s="8">
        <v>24.209</v>
      </c>
      <c r="E195" s="8">
        <v>24.905000000000001</v>
      </c>
      <c r="F195" s="8">
        <f t="shared" si="11"/>
        <v>0.69600000000000151</v>
      </c>
      <c r="G195" s="107">
        <f t="shared" si="14"/>
        <v>0.59842080000000131</v>
      </c>
      <c r="H195" s="107">
        <f t="shared" si="13"/>
        <v>0.73034064853782033</v>
      </c>
      <c r="I195" s="107">
        <f t="shared" si="12"/>
        <v>1.3287614485378216</v>
      </c>
      <c r="K195" s="25"/>
      <c r="L195" s="7"/>
      <c r="N195" s="7"/>
      <c r="O195" s="5"/>
      <c r="P195" s="5"/>
      <c r="Q195" s="5"/>
      <c r="R195" s="5"/>
      <c r="S195" s="5"/>
      <c r="T195" s="5"/>
      <c r="U195" s="5"/>
      <c r="V195" s="5"/>
      <c r="W195" s="5"/>
      <c r="X195" s="21"/>
      <c r="Y195" s="21"/>
    </row>
    <row r="196" spans="1:25" s="1" customFormat="1" x14ac:dyDescent="0.25">
      <c r="A196" s="4">
        <v>171</v>
      </c>
      <c r="B196" s="16">
        <v>34242184</v>
      </c>
      <c r="C196" s="106">
        <v>84.3</v>
      </c>
      <c r="D196" s="8">
        <v>7.93</v>
      </c>
      <c r="E196" s="8">
        <v>7.93</v>
      </c>
      <c r="F196" s="8">
        <f t="shared" si="11"/>
        <v>0</v>
      </c>
      <c r="G196" s="107">
        <f t="shared" si="14"/>
        <v>0</v>
      </c>
      <c r="H196" s="107">
        <f t="shared" si="13"/>
        <v>0.72177862452213659</v>
      </c>
      <c r="I196" s="107">
        <f t="shared" si="12"/>
        <v>0.72177862452213659</v>
      </c>
      <c r="K196" s="25"/>
      <c r="L196" s="7"/>
      <c r="N196" s="7"/>
      <c r="O196" s="5"/>
      <c r="P196" s="5"/>
      <c r="Q196" s="5"/>
      <c r="R196" s="5"/>
      <c r="S196" s="5"/>
      <c r="T196" s="5"/>
      <c r="U196" s="5"/>
      <c r="V196" s="5"/>
      <c r="W196" s="5"/>
      <c r="X196" s="21"/>
      <c r="Y196" s="21"/>
    </row>
    <row r="197" spans="1:25" s="1" customFormat="1" x14ac:dyDescent="0.25">
      <c r="A197" s="105">
        <v>172</v>
      </c>
      <c r="B197" s="16">
        <v>34242195</v>
      </c>
      <c r="C197" s="106">
        <v>56.4</v>
      </c>
      <c r="D197" s="8">
        <v>9.2270000000000003</v>
      </c>
      <c r="E197" s="8">
        <v>9.4179999999999993</v>
      </c>
      <c r="F197" s="8">
        <f t="shared" si="11"/>
        <v>0.19099999999999895</v>
      </c>
      <c r="G197" s="107">
        <f>F197*0.8598</f>
        <v>0.16422179999999909</v>
      </c>
      <c r="H197" s="107">
        <f t="shared" si="13"/>
        <v>0.48289815448456114</v>
      </c>
      <c r="I197" s="107">
        <f t="shared" si="12"/>
        <v>0.64711995448456028</v>
      </c>
      <c r="K197" s="25"/>
      <c r="L197" s="7"/>
      <c r="N197" s="7"/>
      <c r="O197" s="5"/>
      <c r="P197" s="5"/>
      <c r="Q197" s="5"/>
      <c r="R197" s="5"/>
      <c r="S197" s="5"/>
      <c r="T197" s="5"/>
      <c r="U197" s="5"/>
      <c r="V197" s="5"/>
      <c r="W197" s="5"/>
      <c r="X197" s="21"/>
      <c r="Y197" s="21"/>
    </row>
    <row r="198" spans="1:25" s="1" customFormat="1" x14ac:dyDescent="0.25">
      <c r="A198" s="105">
        <v>173</v>
      </c>
      <c r="B198" s="16">
        <v>34242186</v>
      </c>
      <c r="C198" s="106">
        <v>56.9</v>
      </c>
      <c r="D198" s="8">
        <v>9.0030000000000001</v>
      </c>
      <c r="E198" s="8">
        <f>9.003+0.853</f>
        <v>9.8559999999999999</v>
      </c>
      <c r="F198" s="8">
        <f t="shared" si="11"/>
        <v>0.85299999999999976</v>
      </c>
      <c r="G198" s="107">
        <f t="shared" ref="G198:G219" si="15">F198*0.8598</f>
        <v>0.73340939999999977</v>
      </c>
      <c r="H198" s="107">
        <f t="shared" si="13"/>
        <v>0.487179166492403</v>
      </c>
      <c r="I198" s="107">
        <f t="shared" si="12"/>
        <v>1.2205885664924028</v>
      </c>
      <c r="K198" s="25"/>
      <c r="L198" s="24"/>
      <c r="M198" s="226"/>
      <c r="N198" s="24"/>
      <c r="O198" s="24"/>
      <c r="P198" s="24"/>
      <c r="Q198" s="5"/>
      <c r="R198" s="5"/>
      <c r="S198" s="5"/>
      <c r="T198" s="5"/>
      <c r="U198" s="5"/>
      <c r="V198" s="5"/>
      <c r="W198" s="5"/>
      <c r="X198" s="21"/>
      <c r="Y198" s="21"/>
    </row>
    <row r="199" spans="1:25" s="1" customFormat="1" x14ac:dyDescent="0.25">
      <c r="A199" s="105">
        <v>174</v>
      </c>
      <c r="B199" s="16">
        <v>34242183</v>
      </c>
      <c r="C199" s="106">
        <v>85.9</v>
      </c>
      <c r="D199" s="8">
        <v>20.684999999999999</v>
      </c>
      <c r="E199" s="8">
        <f>20.685+1.157</f>
        <v>21.841999999999999</v>
      </c>
      <c r="F199" s="8">
        <f t="shared" si="11"/>
        <v>1.157</v>
      </c>
      <c r="G199" s="107">
        <f t="shared" si="15"/>
        <v>0.99478860000000002</v>
      </c>
      <c r="H199" s="107">
        <f t="shared" si="13"/>
        <v>0.73547786294723061</v>
      </c>
      <c r="I199" s="107">
        <f t="shared" si="12"/>
        <v>1.7302664629472306</v>
      </c>
      <c r="K199" s="25"/>
      <c r="L199" s="24"/>
      <c r="M199" s="24"/>
      <c r="N199" s="24"/>
      <c r="O199" s="24"/>
      <c r="P199" s="24"/>
      <c r="Q199" s="5"/>
      <c r="R199" s="5"/>
      <c r="S199" s="5"/>
      <c r="T199" s="5"/>
      <c r="U199" s="5"/>
      <c r="V199" s="5"/>
      <c r="W199" s="5"/>
      <c r="X199" s="21"/>
      <c r="Y199" s="21"/>
    </row>
    <row r="200" spans="1:25" s="1" customFormat="1" x14ac:dyDescent="0.25">
      <c r="A200" s="4">
        <v>175</v>
      </c>
      <c r="B200" s="16">
        <v>34242196</v>
      </c>
      <c r="C200" s="106">
        <v>84.5</v>
      </c>
      <c r="D200" s="8">
        <v>22.395</v>
      </c>
      <c r="E200" s="8">
        <f>22.395+0.517</f>
        <v>22.911999999999999</v>
      </c>
      <c r="F200" s="8">
        <f t="shared" si="11"/>
        <v>0.51699999999999946</v>
      </c>
      <c r="G200" s="107">
        <f t="shared" si="15"/>
        <v>0.44451659999999954</v>
      </c>
      <c r="H200" s="107">
        <f t="shared" si="13"/>
        <v>0.72349102932527332</v>
      </c>
      <c r="I200" s="107">
        <f t="shared" si="12"/>
        <v>1.1680076293252728</v>
      </c>
      <c r="K200" s="25"/>
      <c r="L200" s="24"/>
      <c r="M200" s="24"/>
      <c r="N200" s="24"/>
      <c r="O200" s="24"/>
      <c r="P200" s="24"/>
      <c r="Q200" s="5"/>
      <c r="R200" s="5"/>
      <c r="S200" s="5"/>
      <c r="T200" s="5"/>
      <c r="U200" s="5"/>
      <c r="V200" s="5"/>
      <c r="W200" s="5"/>
      <c r="X200" s="21"/>
      <c r="Y200" s="21"/>
    </row>
    <row r="201" spans="1:25" s="1" customFormat="1" x14ac:dyDescent="0.25">
      <c r="A201" s="105">
        <v>176</v>
      </c>
      <c r="B201" s="16">
        <v>34242199</v>
      </c>
      <c r="C201" s="106">
        <v>56.5</v>
      </c>
      <c r="D201" s="8">
        <v>12.883000000000001</v>
      </c>
      <c r="E201" s="8">
        <f>12.883+0.224</f>
        <v>13.106999999999999</v>
      </c>
      <c r="F201" s="8">
        <f t="shared" si="11"/>
        <v>0.22399999999999842</v>
      </c>
      <c r="G201" s="107">
        <f t="shared" si="15"/>
        <v>0.19259519999999863</v>
      </c>
      <c r="H201" s="107">
        <f t="shared" si="13"/>
        <v>0.4837543568861295</v>
      </c>
      <c r="I201" s="107">
        <f t="shared" si="12"/>
        <v>0.67634955688612819</v>
      </c>
      <c r="K201" s="25"/>
      <c r="L201" s="24"/>
      <c r="M201" s="24"/>
      <c r="N201" s="24"/>
      <c r="O201" s="24"/>
      <c r="P201" s="24"/>
      <c r="Q201" s="5"/>
      <c r="R201" s="5"/>
      <c r="S201" s="5"/>
      <c r="T201" s="5"/>
      <c r="U201" s="5"/>
      <c r="V201" s="5"/>
      <c r="W201" s="5"/>
      <c r="X201" s="21"/>
      <c r="Y201" s="21"/>
    </row>
    <row r="202" spans="1:25" s="1" customFormat="1" x14ac:dyDescent="0.25">
      <c r="A202" s="105">
        <v>177</v>
      </c>
      <c r="B202" s="16">
        <v>34242192</v>
      </c>
      <c r="C202" s="106">
        <v>57</v>
      </c>
      <c r="D202" s="8">
        <v>17.635000000000002</v>
      </c>
      <c r="E202" s="8">
        <f>17.635+0</f>
        <v>17.635000000000002</v>
      </c>
      <c r="F202" s="8">
        <f t="shared" si="11"/>
        <v>0</v>
      </c>
      <c r="G202" s="34">
        <f t="shared" si="15"/>
        <v>0</v>
      </c>
      <c r="H202" s="34">
        <f t="shared" si="13"/>
        <v>0.48803536889397142</v>
      </c>
      <c r="I202" s="34">
        <f>G202+H202</f>
        <v>0.48803536889397142</v>
      </c>
      <c r="K202" s="25"/>
      <c r="L202" s="24"/>
      <c r="M202" s="24"/>
      <c r="N202" s="24"/>
      <c r="O202" s="24"/>
      <c r="P202" s="24"/>
      <c r="Q202" s="5"/>
      <c r="R202" s="5"/>
      <c r="S202" s="5"/>
      <c r="T202" s="5"/>
      <c r="U202" s="5"/>
      <c r="V202" s="5"/>
      <c r="W202" s="5"/>
      <c r="X202" s="21"/>
      <c r="Y202" s="21"/>
    </row>
    <row r="203" spans="1:25" s="1" customFormat="1" x14ac:dyDescent="0.25">
      <c r="A203" s="105">
        <v>178</v>
      </c>
      <c r="B203" s="16">
        <v>34242198</v>
      </c>
      <c r="C203" s="106">
        <v>85.8</v>
      </c>
      <c r="D203" s="8">
        <v>15.957000000000001</v>
      </c>
      <c r="E203" s="8">
        <f>15.957+0.389</f>
        <v>16.346</v>
      </c>
      <c r="F203" s="8">
        <f>E203-D203</f>
        <v>0.38899999999999935</v>
      </c>
      <c r="G203" s="107">
        <f t="shared" si="15"/>
        <v>0.33446219999999943</v>
      </c>
      <c r="H203" s="107">
        <f t="shared" si="13"/>
        <v>0.73462166054566214</v>
      </c>
      <c r="I203" s="107">
        <f t="shared" si="12"/>
        <v>1.0690838605456616</v>
      </c>
      <c r="K203" s="25"/>
      <c r="L203" s="24"/>
      <c r="M203" s="24"/>
      <c r="N203" s="24"/>
      <c r="O203" s="24"/>
      <c r="P203" s="24"/>
      <c r="Q203" s="5"/>
      <c r="R203" s="5"/>
      <c r="S203" s="5"/>
      <c r="T203" s="5"/>
      <c r="U203" s="5"/>
      <c r="V203" s="5"/>
      <c r="W203" s="5"/>
      <c r="X203" s="21"/>
      <c r="Y203" s="21"/>
    </row>
    <row r="204" spans="1:25" s="1" customFormat="1" x14ac:dyDescent="0.25">
      <c r="A204" s="4">
        <v>179</v>
      </c>
      <c r="B204" s="16">
        <v>34242200</v>
      </c>
      <c r="C204" s="106">
        <v>84.7</v>
      </c>
      <c r="D204" s="8">
        <v>31.824999999999999</v>
      </c>
      <c r="E204" s="8">
        <v>33.793999999999997</v>
      </c>
      <c r="F204" s="8">
        <f t="shared" si="11"/>
        <v>1.9689999999999976</v>
      </c>
      <c r="G204" s="107">
        <f t="shared" si="15"/>
        <v>1.692946199999998</v>
      </c>
      <c r="H204" s="107">
        <f t="shared" si="13"/>
        <v>0.72520343412841004</v>
      </c>
      <c r="I204" s="107">
        <f t="shared" si="12"/>
        <v>2.4181496341284081</v>
      </c>
      <c r="K204" s="25"/>
      <c r="L204" s="7"/>
      <c r="M204" s="7"/>
      <c r="N204" s="7"/>
      <c r="O204" s="5"/>
      <c r="P204" s="5"/>
      <c r="Q204" s="5"/>
      <c r="R204" s="5"/>
      <c r="S204" s="5"/>
      <c r="T204" s="5"/>
      <c r="U204" s="5"/>
      <c r="V204" s="5"/>
      <c r="W204" s="5"/>
      <c r="X204" s="21"/>
      <c r="Y204" s="21"/>
    </row>
    <row r="205" spans="1:25" s="1" customFormat="1" x14ac:dyDescent="0.25">
      <c r="A205" s="4">
        <v>180</v>
      </c>
      <c r="B205" s="16">
        <v>34242197</v>
      </c>
      <c r="C205" s="106">
        <v>55.8</v>
      </c>
      <c r="D205" s="8">
        <v>12.006</v>
      </c>
      <c r="E205" s="8">
        <v>13.343</v>
      </c>
      <c r="F205" s="8">
        <f t="shared" si="11"/>
        <v>1.3369999999999997</v>
      </c>
      <c r="G205" s="107">
        <f t="shared" si="15"/>
        <v>1.1495525999999998</v>
      </c>
      <c r="H205" s="107">
        <f t="shared" si="13"/>
        <v>0.47776094007515091</v>
      </c>
      <c r="I205" s="107">
        <f t="shared" si="12"/>
        <v>1.6273135400751508</v>
      </c>
      <c r="K205" s="7"/>
      <c r="L205" s="7"/>
      <c r="M205" s="25"/>
      <c r="O205" s="5"/>
      <c r="P205" s="5"/>
      <c r="Q205" s="5"/>
      <c r="R205" s="5"/>
      <c r="S205" s="5"/>
      <c r="T205" s="5"/>
      <c r="U205" s="5"/>
      <c r="V205" s="5"/>
      <c r="W205" s="5"/>
      <c r="X205" s="21"/>
      <c r="Y205" s="21"/>
    </row>
    <row r="206" spans="1:25" s="1" customFormat="1" x14ac:dyDescent="0.25">
      <c r="A206" s="105">
        <v>181</v>
      </c>
      <c r="B206" s="16">
        <v>34242193</v>
      </c>
      <c r="C206" s="106">
        <v>57</v>
      </c>
      <c r="D206" s="8">
        <v>3.4660000000000002</v>
      </c>
      <c r="E206" s="8">
        <v>4.4059999999999997</v>
      </c>
      <c r="F206" s="8">
        <f t="shared" si="11"/>
        <v>0.9399999999999995</v>
      </c>
      <c r="G206" s="107">
        <f t="shared" si="15"/>
        <v>0.8082119999999996</v>
      </c>
      <c r="H206" s="119">
        <f t="shared" si="13"/>
        <v>0.48803536889397142</v>
      </c>
      <c r="I206" s="107">
        <f t="shared" si="12"/>
        <v>1.2962473688939711</v>
      </c>
      <c r="K206" s="25"/>
      <c r="L206" s="7"/>
      <c r="M206" s="7"/>
      <c r="N206" s="7"/>
      <c r="O206" s="5"/>
      <c r="P206" s="5"/>
      <c r="Q206" s="5"/>
      <c r="R206" s="5"/>
      <c r="S206" s="5"/>
      <c r="T206" s="5"/>
      <c r="U206" s="5"/>
      <c r="V206" s="5"/>
      <c r="W206" s="5"/>
      <c r="X206" s="21"/>
      <c r="Y206" s="21"/>
    </row>
    <row r="207" spans="1:25" s="1" customFormat="1" ht="15.75" thickBot="1" x14ac:dyDescent="0.3">
      <c r="A207" s="121">
        <v>182</v>
      </c>
      <c r="B207" s="20">
        <v>34242194</v>
      </c>
      <c r="C207" s="115">
        <v>85.8</v>
      </c>
      <c r="D207" s="12">
        <v>18.056999999999999</v>
      </c>
      <c r="E207" s="12">
        <v>19.538</v>
      </c>
      <c r="F207" s="12">
        <f t="shared" si="11"/>
        <v>1.4810000000000016</v>
      </c>
      <c r="G207" s="116">
        <f t="shared" si="15"/>
        <v>1.2733638000000014</v>
      </c>
      <c r="H207" s="116">
        <f t="shared" si="13"/>
        <v>0.73462166054566214</v>
      </c>
      <c r="I207" s="116">
        <f t="shared" si="12"/>
        <v>2.0079854605456635</v>
      </c>
      <c r="K207" s="81"/>
      <c r="L207" s="14"/>
      <c r="M207" s="7"/>
      <c r="N207" s="7"/>
      <c r="O207" s="5"/>
      <c r="P207" s="5"/>
      <c r="Q207" s="5"/>
      <c r="R207" s="5"/>
      <c r="S207" s="5"/>
      <c r="T207" s="5"/>
      <c r="U207" s="5"/>
      <c r="V207" s="5"/>
      <c r="W207" s="5"/>
      <c r="X207" s="21"/>
      <c r="Y207" s="21"/>
    </row>
    <row r="208" spans="1:25" s="1" customFormat="1" x14ac:dyDescent="0.25">
      <c r="A208" s="13">
        <v>183</v>
      </c>
      <c r="B208" s="19">
        <v>34242339</v>
      </c>
      <c r="C208" s="118">
        <v>117.2</v>
      </c>
      <c r="D208" s="9">
        <v>35.945</v>
      </c>
      <c r="E208" s="9">
        <v>37.268000000000001</v>
      </c>
      <c r="F208" s="9">
        <f t="shared" si="11"/>
        <v>1.3230000000000004</v>
      </c>
      <c r="G208" s="119">
        <f t="shared" si="15"/>
        <v>1.1375154000000003</v>
      </c>
      <c r="H208" s="119">
        <f t="shared" ref="H208:H270" si="16">C208/4660.2*$H$19</f>
        <v>0.64147067801381952</v>
      </c>
      <c r="I208" s="119">
        <f t="shared" si="12"/>
        <v>1.7789860780138198</v>
      </c>
      <c r="K208" s="25"/>
      <c r="L208" s="25"/>
      <c r="M208" s="25"/>
      <c r="N208" s="7"/>
      <c r="O208" s="5"/>
      <c r="P208" s="5"/>
      <c r="Q208" s="5"/>
      <c r="R208" s="5"/>
      <c r="S208" s="5"/>
      <c r="T208" s="5"/>
      <c r="U208" s="5"/>
      <c r="V208" s="5"/>
      <c r="Y208" s="21"/>
    </row>
    <row r="209" spans="1:25" s="1" customFormat="1" x14ac:dyDescent="0.25">
      <c r="A209" s="105">
        <v>184</v>
      </c>
      <c r="B209" s="16">
        <v>34242341</v>
      </c>
      <c r="C209" s="106">
        <v>58.1</v>
      </c>
      <c r="D209" s="8">
        <v>14.624000000000001</v>
      </c>
      <c r="E209" s="8">
        <v>16.177</v>
      </c>
      <c r="F209" s="8">
        <f t="shared" si="11"/>
        <v>1.552999999999999</v>
      </c>
      <c r="G209" s="107">
        <f t="shared" si="15"/>
        <v>1.3352693999999992</v>
      </c>
      <c r="H209" s="119">
        <f t="shared" si="16"/>
        <v>0.31799868935668013</v>
      </c>
      <c r="I209" s="107">
        <f t="shared" si="12"/>
        <v>1.6532680893566793</v>
      </c>
      <c r="K209" s="25"/>
      <c r="L209" s="7"/>
      <c r="M209" s="7"/>
      <c r="N209" s="7"/>
      <c r="O209" s="5"/>
      <c r="P209" s="5"/>
      <c r="Q209" s="5"/>
      <c r="R209" s="5"/>
      <c r="S209" s="5"/>
      <c r="T209" s="5"/>
      <c r="U209" s="5"/>
      <c r="V209" s="5"/>
      <c r="Y209" s="21"/>
    </row>
    <row r="210" spans="1:25" s="1" customFormat="1" x14ac:dyDescent="0.25">
      <c r="A210" s="105">
        <v>185</v>
      </c>
      <c r="B210" s="16">
        <v>34242160</v>
      </c>
      <c r="C210" s="106">
        <v>58.4</v>
      </c>
      <c r="D210" s="8">
        <v>11.265000000000001</v>
      </c>
      <c r="E210" s="8">
        <v>11.266</v>
      </c>
      <c r="F210" s="8">
        <f t="shared" si="11"/>
        <v>9.9999999999944578E-4</v>
      </c>
      <c r="G210" s="107">
        <f t="shared" si="15"/>
        <v>8.5979999999952347E-4</v>
      </c>
      <c r="H210" s="119">
        <f t="shared" si="16"/>
        <v>0.31964067914681793</v>
      </c>
      <c r="I210" s="107">
        <f t="shared" si="12"/>
        <v>0.32050047914681745</v>
      </c>
      <c r="K210" s="25"/>
      <c r="L210" s="7"/>
      <c r="M210" s="7"/>
      <c r="N210" s="7"/>
      <c r="O210" s="5"/>
      <c r="P210" s="5"/>
      <c r="Q210" s="5"/>
      <c r="R210" s="5"/>
      <c r="S210" s="5"/>
      <c r="T210" s="5"/>
      <c r="U210" s="5"/>
      <c r="V210" s="5"/>
      <c r="Y210" s="21"/>
    </row>
    <row r="211" spans="1:25" s="1" customFormat="1" x14ac:dyDescent="0.25">
      <c r="A211" s="105">
        <v>186</v>
      </c>
      <c r="B211" s="16">
        <v>43441091</v>
      </c>
      <c r="C211" s="108">
        <v>46.7</v>
      </c>
      <c r="D211" s="8">
        <v>17.837</v>
      </c>
      <c r="E211" s="8">
        <v>19.149000000000001</v>
      </c>
      <c r="F211" s="8">
        <f t="shared" si="11"/>
        <v>1.3120000000000012</v>
      </c>
      <c r="G211" s="107">
        <f t="shared" si="15"/>
        <v>1.1280576000000011</v>
      </c>
      <c r="H211" s="119">
        <f t="shared" si="16"/>
        <v>0.25560307733144516</v>
      </c>
      <c r="I211" s="107">
        <f t="shared" si="12"/>
        <v>1.3836606773314464</v>
      </c>
      <c r="K211" s="25"/>
      <c r="L211" s="7"/>
      <c r="M211" s="7"/>
      <c r="N211" s="7"/>
      <c r="O211" s="5"/>
      <c r="P211" s="5"/>
      <c r="Q211" s="5"/>
      <c r="R211" s="5"/>
      <c r="Y211" s="21"/>
    </row>
    <row r="212" spans="1:25" s="1" customFormat="1" x14ac:dyDescent="0.25">
      <c r="A212" s="4">
        <v>187</v>
      </c>
      <c r="B212" s="16">
        <v>34242342</v>
      </c>
      <c r="C212" s="92">
        <v>77.400000000000006</v>
      </c>
      <c r="D212" s="8">
        <v>28.541</v>
      </c>
      <c r="E212" s="8">
        <v>29.978000000000002</v>
      </c>
      <c r="F212" s="8">
        <f t="shared" si="11"/>
        <v>1.4370000000000012</v>
      </c>
      <c r="G212" s="107">
        <f t="shared" si="15"/>
        <v>1.2355326000000011</v>
      </c>
      <c r="H212" s="119">
        <f t="shared" si="16"/>
        <v>0.42363336585554295</v>
      </c>
      <c r="I212" s="107">
        <f t="shared" si="12"/>
        <v>1.659165965855544</v>
      </c>
      <c r="K212" s="25"/>
      <c r="L212" s="7"/>
      <c r="M212" s="7"/>
      <c r="N212" s="7"/>
      <c r="O212" s="5"/>
      <c r="P212" s="5"/>
      <c r="Q212" s="5"/>
      <c r="R212" s="5"/>
      <c r="Y212" s="21"/>
    </row>
    <row r="213" spans="1:25" s="1" customFormat="1" x14ac:dyDescent="0.25">
      <c r="A213" s="105">
        <v>188</v>
      </c>
      <c r="B213" s="16">
        <v>34242334</v>
      </c>
      <c r="C213" s="108">
        <v>117.2</v>
      </c>
      <c r="D213" s="8">
        <v>9.65</v>
      </c>
      <c r="E213" s="8">
        <v>11.920999999999999</v>
      </c>
      <c r="F213" s="8">
        <f t="shared" si="11"/>
        <v>2.270999999999999</v>
      </c>
      <c r="G213" s="107">
        <f t="shared" si="15"/>
        <v>1.9526057999999993</v>
      </c>
      <c r="H213" s="119">
        <f t="shared" si="16"/>
        <v>0.64147067801381952</v>
      </c>
      <c r="I213" s="107">
        <f t="shared" si="12"/>
        <v>2.594076478013819</v>
      </c>
      <c r="K213" s="25"/>
      <c r="L213" s="7"/>
      <c r="M213" s="7"/>
      <c r="N213" s="7"/>
      <c r="O213" s="5"/>
      <c r="P213" s="5"/>
      <c r="Q213" s="5"/>
      <c r="R213" s="5"/>
      <c r="Y213" s="21"/>
    </row>
    <row r="214" spans="1:25" s="1" customFormat="1" x14ac:dyDescent="0.25">
      <c r="A214" s="105">
        <v>189</v>
      </c>
      <c r="B214" s="16">
        <v>34242338</v>
      </c>
      <c r="C214" s="108">
        <v>58.7</v>
      </c>
      <c r="D214" s="8">
        <v>17.622</v>
      </c>
      <c r="E214" s="8">
        <v>19.111000000000001</v>
      </c>
      <c r="F214" s="8">
        <f t="shared" si="11"/>
        <v>1.4890000000000008</v>
      </c>
      <c r="G214" s="107">
        <f t="shared" si="15"/>
        <v>1.2802422000000007</v>
      </c>
      <c r="H214" s="119">
        <f t="shared" si="16"/>
        <v>0.32128266893695567</v>
      </c>
      <c r="I214" s="107">
        <f t="shared" si="12"/>
        <v>1.6015248689369563</v>
      </c>
      <c r="K214" s="25"/>
      <c r="L214" s="7"/>
      <c r="M214" s="7"/>
      <c r="N214" s="7"/>
      <c r="O214" s="5"/>
      <c r="P214" s="5"/>
      <c r="Q214" s="5"/>
      <c r="R214" s="5"/>
      <c r="Y214" s="21"/>
    </row>
    <row r="215" spans="1:25" s="1" customFormat="1" x14ac:dyDescent="0.25">
      <c r="A215" s="105">
        <v>190</v>
      </c>
      <c r="B215" s="16">
        <v>34242340</v>
      </c>
      <c r="C215" s="108">
        <v>58.2</v>
      </c>
      <c r="D215" s="8">
        <v>16.539000000000001</v>
      </c>
      <c r="E215" s="8">
        <v>18.02</v>
      </c>
      <c r="F215" s="8">
        <f t="shared" si="11"/>
        <v>1.4809999999999981</v>
      </c>
      <c r="G215" s="107">
        <f t="shared" si="15"/>
        <v>1.2733637999999983</v>
      </c>
      <c r="H215" s="119">
        <f t="shared" si="16"/>
        <v>0.3185460192867261</v>
      </c>
      <c r="I215" s="107">
        <f t="shared" si="12"/>
        <v>1.5919098192867245</v>
      </c>
      <c r="K215" s="25"/>
      <c r="L215" s="7"/>
      <c r="M215" s="7"/>
      <c r="N215" s="25"/>
      <c r="O215" s="5"/>
      <c r="P215" s="5"/>
      <c r="Q215" s="5"/>
      <c r="R215" s="5"/>
      <c r="Y215" s="21"/>
    </row>
    <row r="216" spans="1:25" s="1" customFormat="1" x14ac:dyDescent="0.25">
      <c r="A216" s="4">
        <v>191</v>
      </c>
      <c r="B216" s="16">
        <v>34242335</v>
      </c>
      <c r="C216" s="108">
        <v>46.6</v>
      </c>
      <c r="D216" s="8">
        <v>3.7989999999999999</v>
      </c>
      <c r="E216" s="8">
        <v>3.8159999999999998</v>
      </c>
      <c r="F216" s="8">
        <f t="shared" si="11"/>
        <v>1.6999999999999904E-2</v>
      </c>
      <c r="G216" s="107">
        <f t="shared" si="15"/>
        <v>1.4616599999999917E-2</v>
      </c>
      <c r="H216" s="119">
        <f t="shared" si="16"/>
        <v>0.25505574740139925</v>
      </c>
      <c r="I216" s="107">
        <f t="shared" si="12"/>
        <v>0.26967234740139917</v>
      </c>
      <c r="K216" s="25"/>
      <c r="L216" s="7"/>
      <c r="M216" s="7"/>
      <c r="N216" s="7"/>
      <c r="O216" s="5"/>
      <c r="P216" s="5"/>
      <c r="Q216" s="5"/>
      <c r="R216" s="5"/>
      <c r="Y216" s="21"/>
    </row>
    <row r="217" spans="1:25" s="1" customFormat="1" x14ac:dyDescent="0.25">
      <c r="A217" s="105">
        <v>192</v>
      </c>
      <c r="B217" s="16">
        <v>34242337</v>
      </c>
      <c r="C217" s="108">
        <v>77.3</v>
      </c>
      <c r="D217" s="8">
        <v>15.397</v>
      </c>
      <c r="E217" s="8">
        <v>15.859</v>
      </c>
      <c r="F217" s="8">
        <f t="shared" si="11"/>
        <v>0.46199999999999974</v>
      </c>
      <c r="G217" s="107">
        <f t="shared" si="15"/>
        <v>0.39722759999999979</v>
      </c>
      <c r="H217" s="119">
        <f t="shared" si="16"/>
        <v>0.42308603592549704</v>
      </c>
      <c r="I217" s="107">
        <f t="shared" si="12"/>
        <v>0.82031363592549678</v>
      </c>
      <c r="K217" s="25"/>
      <c r="L217" s="7"/>
      <c r="M217" s="7"/>
      <c r="N217" s="7"/>
      <c r="O217" s="5"/>
      <c r="P217" s="5"/>
      <c r="Q217" s="5"/>
      <c r="R217" s="5"/>
      <c r="Y217" s="21"/>
    </row>
    <row r="218" spans="1:25" s="1" customFormat="1" x14ac:dyDescent="0.25">
      <c r="A218" s="105">
        <v>193</v>
      </c>
      <c r="B218" s="16">
        <v>34242324</v>
      </c>
      <c r="C218" s="108">
        <v>116.7</v>
      </c>
      <c r="D218" s="8">
        <v>10.590999999999999</v>
      </c>
      <c r="E218" s="8">
        <v>10.746</v>
      </c>
      <c r="F218" s="8">
        <f t="shared" ref="F218:F273" si="17">E218-D218</f>
        <v>0.15500000000000114</v>
      </c>
      <c r="G218" s="107">
        <f t="shared" si="15"/>
        <v>0.13326900000000097</v>
      </c>
      <c r="H218" s="119">
        <f t="shared" si="16"/>
        <v>0.63873402836358995</v>
      </c>
      <c r="I218" s="107">
        <f t="shared" si="12"/>
        <v>0.77200302836359092</v>
      </c>
      <c r="K218" s="25"/>
      <c r="L218" s="7"/>
      <c r="M218" s="7"/>
      <c r="N218" s="7"/>
      <c r="O218" s="5"/>
      <c r="P218" s="5"/>
      <c r="Q218" s="5"/>
      <c r="R218" s="5"/>
      <c r="Y218" s="21"/>
    </row>
    <row r="219" spans="1:25" s="1" customFormat="1" x14ac:dyDescent="0.25">
      <c r="A219" s="126">
        <v>194</v>
      </c>
      <c r="B219" s="18">
        <v>34242331</v>
      </c>
      <c r="C219" s="162">
        <v>58</v>
      </c>
      <c r="D219" s="8">
        <v>3.5920000000000001</v>
      </c>
      <c r="E219" s="8">
        <v>3.6070000000000002</v>
      </c>
      <c r="F219" s="8">
        <f t="shared" si="17"/>
        <v>1.5000000000000124E-2</v>
      </c>
      <c r="G219" s="107">
        <f t="shared" si="15"/>
        <v>1.2897000000000106E-2</v>
      </c>
      <c r="H219" s="119">
        <f t="shared" si="16"/>
        <v>0.31745135942663427</v>
      </c>
      <c r="I219" s="107">
        <f t="shared" ref="I219:I272" si="18">G219+H219</f>
        <v>0.33034835942663437</v>
      </c>
      <c r="K219" s="25"/>
      <c r="L219" s="7"/>
      <c r="M219" s="7"/>
      <c r="N219" s="7"/>
      <c r="O219" s="5"/>
      <c r="P219" s="5"/>
      <c r="Q219" s="5"/>
      <c r="R219" s="5"/>
      <c r="Y219" s="21"/>
    </row>
    <row r="220" spans="1:25" s="1" customFormat="1" x14ac:dyDescent="0.25">
      <c r="A220" s="4">
        <v>195</v>
      </c>
      <c r="B220" s="16">
        <v>34242336</v>
      </c>
      <c r="C220" s="108">
        <v>58.1</v>
      </c>
      <c r="D220" s="8">
        <v>8.5289999999999999</v>
      </c>
      <c r="E220" s="8">
        <v>8.9740000000000002</v>
      </c>
      <c r="F220" s="8">
        <f t="shared" si="17"/>
        <v>0.44500000000000028</v>
      </c>
      <c r="G220" s="107">
        <f>F220*0.8598</f>
        <v>0.38261100000000026</v>
      </c>
      <c r="H220" s="119">
        <f t="shared" si="16"/>
        <v>0.31799868935668013</v>
      </c>
      <c r="I220" s="107">
        <f t="shared" si="18"/>
        <v>0.70060968935668044</v>
      </c>
      <c r="K220" s="25"/>
      <c r="L220" s="7"/>
      <c r="M220" s="7"/>
      <c r="N220" s="7"/>
      <c r="O220" s="5"/>
      <c r="P220" s="5"/>
      <c r="Q220" s="5"/>
      <c r="R220" s="5"/>
      <c r="Y220" s="21"/>
    </row>
    <row r="221" spans="1:25" s="1" customFormat="1" x14ac:dyDescent="0.25">
      <c r="A221" s="109">
        <v>196</v>
      </c>
      <c r="B221" s="16">
        <v>34242332</v>
      </c>
      <c r="C221" s="108">
        <v>46.7</v>
      </c>
      <c r="D221" s="8">
        <v>10.303000000000001</v>
      </c>
      <c r="E221" s="8">
        <v>11.21</v>
      </c>
      <c r="F221" s="8">
        <f t="shared" si="17"/>
        <v>0.90700000000000003</v>
      </c>
      <c r="G221" s="107">
        <f t="shared" ref="G221:G244" si="19">F221*0.8598</f>
        <v>0.77983860000000005</v>
      </c>
      <c r="H221" s="119">
        <f t="shared" si="16"/>
        <v>0.25560307733144516</v>
      </c>
      <c r="I221" s="107">
        <f t="shared" si="18"/>
        <v>1.0354416773314452</v>
      </c>
      <c r="J221" s="80"/>
      <c r="K221" s="25"/>
      <c r="L221" s="7"/>
      <c r="M221" s="7"/>
      <c r="N221" s="7"/>
      <c r="O221" s="5"/>
      <c r="P221" s="5"/>
      <c r="Q221" s="5"/>
      <c r="R221" s="5"/>
      <c r="Y221" s="21"/>
    </row>
    <row r="222" spans="1:25" s="1" customFormat="1" x14ac:dyDescent="0.25">
      <c r="A222" s="117">
        <v>197</v>
      </c>
      <c r="B222" s="19">
        <v>34242328</v>
      </c>
      <c r="C222" s="161">
        <v>77.5</v>
      </c>
      <c r="D222" s="8">
        <v>22.809000000000001</v>
      </c>
      <c r="E222" s="8">
        <v>23.858000000000001</v>
      </c>
      <c r="F222" s="8">
        <f t="shared" si="17"/>
        <v>1.0489999999999995</v>
      </c>
      <c r="G222" s="107">
        <f t="shared" si="19"/>
        <v>0.90193019999999957</v>
      </c>
      <c r="H222" s="119">
        <f t="shared" si="16"/>
        <v>0.42418069578558881</v>
      </c>
      <c r="I222" s="107">
        <f t="shared" si="18"/>
        <v>1.3261108957855883</v>
      </c>
      <c r="J222" s="80"/>
      <c r="K222" s="25"/>
      <c r="L222" s="7"/>
      <c r="M222" s="7"/>
      <c r="N222" s="7"/>
      <c r="O222" s="5"/>
      <c r="P222" s="5"/>
      <c r="Q222" s="5"/>
      <c r="R222" s="5"/>
      <c r="Y222" s="21"/>
    </row>
    <row r="223" spans="1:25" s="1" customFormat="1" x14ac:dyDescent="0.25">
      <c r="A223" s="105">
        <v>198</v>
      </c>
      <c r="B223" s="16">
        <v>34242333</v>
      </c>
      <c r="C223" s="108">
        <v>116.5</v>
      </c>
      <c r="D223" s="8">
        <v>18.763000000000002</v>
      </c>
      <c r="E223" s="8">
        <v>18.878</v>
      </c>
      <c r="F223" s="8">
        <f t="shared" si="17"/>
        <v>0.11499999999999844</v>
      </c>
      <c r="G223" s="107">
        <f t="shared" si="19"/>
        <v>9.887699999999866E-2</v>
      </c>
      <c r="H223" s="119">
        <f t="shared" si="16"/>
        <v>0.63763936850349812</v>
      </c>
      <c r="I223" s="107">
        <f t="shared" si="18"/>
        <v>0.73651636850349678</v>
      </c>
      <c r="J223" s="80"/>
      <c r="K223" s="25"/>
      <c r="L223" s="7"/>
      <c r="M223" s="7"/>
      <c r="N223" s="7"/>
      <c r="O223" s="5"/>
      <c r="P223" s="5"/>
      <c r="Q223" s="5"/>
      <c r="R223" s="5"/>
      <c r="Y223" s="21"/>
    </row>
    <row r="224" spans="1:25" s="1" customFormat="1" x14ac:dyDescent="0.25">
      <c r="A224" s="4">
        <v>199</v>
      </c>
      <c r="B224" s="16">
        <v>34242330</v>
      </c>
      <c r="C224" s="108">
        <v>58.8</v>
      </c>
      <c r="D224" s="8">
        <v>21.355</v>
      </c>
      <c r="E224" s="8">
        <v>23.245000000000001</v>
      </c>
      <c r="F224" s="8">
        <f t="shared" si="17"/>
        <v>1.8900000000000006</v>
      </c>
      <c r="G224" s="107">
        <f t="shared" si="19"/>
        <v>1.6250220000000004</v>
      </c>
      <c r="H224" s="119">
        <f t="shared" si="16"/>
        <v>0.32182999886700159</v>
      </c>
      <c r="I224" s="107">
        <f t="shared" si="18"/>
        <v>1.9468519988670021</v>
      </c>
      <c r="K224" s="25"/>
      <c r="L224" s="7"/>
      <c r="M224" s="7"/>
      <c r="N224" s="7"/>
      <c r="O224" s="5"/>
      <c r="P224" s="5"/>
      <c r="Q224" s="5"/>
      <c r="R224" s="5"/>
      <c r="Y224" s="21"/>
    </row>
    <row r="225" spans="1:25" s="1" customFormat="1" x14ac:dyDescent="0.25">
      <c r="A225" s="4">
        <v>200</v>
      </c>
      <c r="B225" s="16">
        <v>34242329</v>
      </c>
      <c r="C225" s="108">
        <v>58.6</v>
      </c>
      <c r="D225" s="8">
        <v>3.226</v>
      </c>
      <c r="E225" s="8">
        <v>3.226</v>
      </c>
      <c r="F225" s="8">
        <f t="shared" si="17"/>
        <v>0</v>
      </c>
      <c r="G225" s="107">
        <f t="shared" si="19"/>
        <v>0</v>
      </c>
      <c r="H225" s="119">
        <f t="shared" si="16"/>
        <v>0.32073533900690976</v>
      </c>
      <c r="I225" s="125">
        <f t="shared" si="18"/>
        <v>0.32073533900690976</v>
      </c>
      <c r="K225" s="25"/>
      <c r="L225" s="7"/>
      <c r="M225" s="7"/>
      <c r="N225" s="7"/>
      <c r="O225" s="5"/>
      <c r="P225" s="5"/>
      <c r="Q225" s="5"/>
      <c r="R225" s="5"/>
      <c r="Y225" s="21"/>
    </row>
    <row r="226" spans="1:25" s="1" customFormat="1" x14ac:dyDescent="0.25">
      <c r="A226" s="105">
        <v>201</v>
      </c>
      <c r="B226" s="16">
        <v>34242326</v>
      </c>
      <c r="C226" s="108">
        <v>46.4</v>
      </c>
      <c r="D226" s="8">
        <v>17.161000000000001</v>
      </c>
      <c r="E226" s="8">
        <v>18.736999999999998</v>
      </c>
      <c r="F226" s="8">
        <f t="shared" si="17"/>
        <v>1.575999999999997</v>
      </c>
      <c r="G226" s="107">
        <f t="shared" si="19"/>
        <v>1.3550447999999975</v>
      </c>
      <c r="H226" s="119">
        <f t="shared" si="16"/>
        <v>0.25396108754130736</v>
      </c>
      <c r="I226" s="107">
        <f t="shared" si="18"/>
        <v>1.6090058875413049</v>
      </c>
      <c r="K226" s="25"/>
      <c r="L226" s="7"/>
      <c r="M226" s="7"/>
      <c r="N226" s="7"/>
      <c r="O226" s="5"/>
      <c r="P226" s="5"/>
      <c r="Q226" s="5"/>
      <c r="R226" s="5"/>
      <c r="Y226" s="21"/>
    </row>
    <row r="227" spans="1:25" s="1" customFormat="1" x14ac:dyDescent="0.25">
      <c r="A227" s="105">
        <v>202</v>
      </c>
      <c r="B227" s="16">
        <v>34242327</v>
      </c>
      <c r="C227" s="108">
        <v>77.5</v>
      </c>
      <c r="D227" s="8">
        <v>21.742999999999999</v>
      </c>
      <c r="E227" s="8">
        <v>23.216000000000001</v>
      </c>
      <c r="F227" s="8">
        <f t="shared" si="17"/>
        <v>1.4730000000000025</v>
      </c>
      <c r="G227" s="107">
        <f t="shared" si="19"/>
        <v>1.2664854000000021</v>
      </c>
      <c r="H227" s="119">
        <f t="shared" si="16"/>
        <v>0.42418069578558881</v>
      </c>
      <c r="I227" s="107">
        <f t="shared" si="18"/>
        <v>1.6906660957855908</v>
      </c>
      <c r="K227" s="25"/>
      <c r="L227" s="7"/>
      <c r="M227" s="7"/>
      <c r="N227" s="7"/>
      <c r="O227" s="5"/>
      <c r="P227" s="5"/>
      <c r="Q227" s="5"/>
      <c r="R227" s="5"/>
      <c r="Y227" s="21"/>
    </row>
    <row r="228" spans="1:25" s="1" customFormat="1" x14ac:dyDescent="0.25">
      <c r="A228" s="4">
        <v>203</v>
      </c>
      <c r="B228" s="16">
        <v>43441405</v>
      </c>
      <c r="C228" s="108">
        <v>117.4</v>
      </c>
      <c r="D228" s="8">
        <v>28.977</v>
      </c>
      <c r="E228" s="8">
        <v>30.373000000000001</v>
      </c>
      <c r="F228" s="8">
        <f t="shared" si="17"/>
        <v>1.3960000000000008</v>
      </c>
      <c r="G228" s="107">
        <f t="shared" si="19"/>
        <v>1.2002808000000007</v>
      </c>
      <c r="H228" s="119">
        <f t="shared" si="16"/>
        <v>0.64256533787391135</v>
      </c>
      <c r="I228" s="107">
        <f t="shared" si="18"/>
        <v>1.842846137873912</v>
      </c>
      <c r="K228" s="25"/>
      <c r="L228" s="7"/>
      <c r="M228" s="7"/>
      <c r="N228" s="7"/>
      <c r="O228" s="5"/>
      <c r="P228" s="5"/>
      <c r="Q228" s="5"/>
      <c r="R228" s="5"/>
      <c r="W228" s="5"/>
      <c r="X228" s="21"/>
      <c r="Y228" s="21"/>
    </row>
    <row r="229" spans="1:25" s="1" customFormat="1" x14ac:dyDescent="0.25">
      <c r="A229" s="105">
        <v>204</v>
      </c>
      <c r="B229" s="16">
        <v>43441406</v>
      </c>
      <c r="C229" s="108">
        <v>57.9</v>
      </c>
      <c r="D229" s="8">
        <v>3.95</v>
      </c>
      <c r="E229" s="8">
        <v>3.9540000000000002</v>
      </c>
      <c r="F229" s="8">
        <f t="shared" si="17"/>
        <v>4.0000000000000036E-3</v>
      </c>
      <c r="G229" s="107">
        <f t="shared" si="19"/>
        <v>3.4392000000000029E-3</v>
      </c>
      <c r="H229" s="119">
        <f t="shared" si="16"/>
        <v>0.3169040294965883</v>
      </c>
      <c r="I229" s="107">
        <f t="shared" si="18"/>
        <v>0.32034322949658828</v>
      </c>
      <c r="K229" s="25"/>
      <c r="L229" s="7"/>
      <c r="M229" s="7"/>
      <c r="N229" s="7"/>
      <c r="O229" s="5"/>
      <c r="P229" s="5"/>
      <c r="Q229" s="5"/>
      <c r="R229" s="5"/>
      <c r="W229" s="5"/>
      <c r="X229" s="21"/>
      <c r="Y229" s="21"/>
    </row>
    <row r="230" spans="1:25" s="1" customFormat="1" x14ac:dyDescent="0.25">
      <c r="A230" s="105">
        <v>205</v>
      </c>
      <c r="B230" s="16">
        <v>43441089</v>
      </c>
      <c r="C230" s="108">
        <v>58.3</v>
      </c>
      <c r="D230" s="8">
        <v>15.744</v>
      </c>
      <c r="E230" s="8">
        <v>16.661999999999999</v>
      </c>
      <c r="F230" s="8">
        <f t="shared" si="17"/>
        <v>0.91799999999999926</v>
      </c>
      <c r="G230" s="107">
        <f t="shared" si="19"/>
        <v>0.78929639999999934</v>
      </c>
      <c r="H230" s="119">
        <f t="shared" si="16"/>
        <v>0.31909334921677196</v>
      </c>
      <c r="I230" s="107">
        <f t="shared" si="18"/>
        <v>1.1083897492167714</v>
      </c>
      <c r="K230" s="25"/>
      <c r="L230" s="7"/>
      <c r="M230" s="7"/>
      <c r="N230" s="7"/>
      <c r="O230" s="5"/>
      <c r="P230" s="5"/>
      <c r="Q230" s="5"/>
      <c r="R230" s="5"/>
      <c r="W230" s="5"/>
      <c r="X230" s="21"/>
      <c r="Y230" s="21"/>
    </row>
    <row r="231" spans="1:25" s="1" customFormat="1" x14ac:dyDescent="0.25">
      <c r="A231" s="105">
        <v>206</v>
      </c>
      <c r="B231" s="16">
        <v>20242434</v>
      </c>
      <c r="C231" s="108">
        <v>46.3</v>
      </c>
      <c r="D231" s="8">
        <v>3</v>
      </c>
      <c r="E231" s="8">
        <v>3</v>
      </c>
      <c r="F231" s="8">
        <f t="shared" si="17"/>
        <v>0</v>
      </c>
      <c r="G231" s="107">
        <f t="shared" si="19"/>
        <v>0</v>
      </c>
      <c r="H231" s="119">
        <f t="shared" si="16"/>
        <v>0.25341375761126145</v>
      </c>
      <c r="I231" s="107">
        <f t="shared" si="18"/>
        <v>0.25341375761126145</v>
      </c>
      <c r="K231" s="25"/>
      <c r="L231" s="7"/>
      <c r="M231" s="26"/>
      <c r="N231" s="7"/>
      <c r="O231" s="5"/>
      <c r="P231" s="5"/>
      <c r="Q231" s="5"/>
      <c r="R231" s="5"/>
      <c r="S231" s="5"/>
      <c r="T231" s="5"/>
      <c r="U231" s="5"/>
      <c r="V231" s="5"/>
      <c r="W231" s="5"/>
      <c r="X231" s="21"/>
      <c r="Y231" s="21"/>
    </row>
    <row r="232" spans="1:25" s="1" customFormat="1" x14ac:dyDescent="0.25">
      <c r="A232" s="4">
        <v>207</v>
      </c>
      <c r="B232" s="16">
        <v>43441407</v>
      </c>
      <c r="C232" s="108">
        <v>77.900000000000006</v>
      </c>
      <c r="D232" s="8">
        <v>9.2370000000000001</v>
      </c>
      <c r="E232" s="8">
        <v>10.167</v>
      </c>
      <c r="F232" s="8">
        <f t="shared" si="17"/>
        <v>0.92999999999999972</v>
      </c>
      <c r="G232" s="107">
        <f t="shared" si="19"/>
        <v>0.79961399999999971</v>
      </c>
      <c r="H232" s="119">
        <f t="shared" si="16"/>
        <v>0.42637001550577258</v>
      </c>
      <c r="I232" s="107">
        <f t="shared" si="18"/>
        <v>1.2259840155057722</v>
      </c>
      <c r="K232" s="25"/>
      <c r="L232" s="7"/>
      <c r="M232" s="7"/>
      <c r="N232" s="7"/>
      <c r="O232" s="5"/>
      <c r="P232" s="5"/>
      <c r="Q232" s="5"/>
      <c r="R232" s="5"/>
      <c r="S232" s="5"/>
      <c r="T232" s="5"/>
      <c r="U232" s="5"/>
      <c r="V232" s="5"/>
      <c r="W232" s="5"/>
      <c r="X232" s="21"/>
      <c r="Y232" s="21"/>
    </row>
    <row r="233" spans="1:25" s="1" customFormat="1" x14ac:dyDescent="0.25">
      <c r="A233" s="105">
        <v>208</v>
      </c>
      <c r="B233" s="16">
        <v>43441412</v>
      </c>
      <c r="C233" s="108">
        <v>117.9</v>
      </c>
      <c r="D233" s="8">
        <v>22.452999999999999</v>
      </c>
      <c r="E233" s="8">
        <v>24.027000000000001</v>
      </c>
      <c r="F233" s="8">
        <f t="shared" si="17"/>
        <v>1.5740000000000016</v>
      </c>
      <c r="G233" s="107">
        <f t="shared" si="19"/>
        <v>1.3533252000000013</v>
      </c>
      <c r="H233" s="119">
        <f t="shared" si="16"/>
        <v>0.64530198752414103</v>
      </c>
      <c r="I233" s="107">
        <f t="shared" si="18"/>
        <v>1.9986271875241424</v>
      </c>
      <c r="K233" s="25"/>
      <c r="L233" s="7"/>
      <c r="M233" s="7"/>
      <c r="N233" s="7"/>
      <c r="O233" s="5"/>
      <c r="P233" s="5"/>
      <c r="Q233" s="5"/>
      <c r="R233" s="5"/>
      <c r="S233" s="5"/>
      <c r="T233" s="5"/>
      <c r="U233" s="5"/>
      <c r="V233" s="5"/>
      <c r="W233" s="5"/>
      <c r="X233" s="21"/>
      <c r="Y233" s="21"/>
    </row>
    <row r="234" spans="1:25" s="1" customFormat="1" x14ac:dyDescent="0.25">
      <c r="A234" s="105">
        <v>209</v>
      </c>
      <c r="B234" s="16">
        <v>43441411</v>
      </c>
      <c r="C234" s="108">
        <v>58.2</v>
      </c>
      <c r="D234" s="8">
        <v>13.006</v>
      </c>
      <c r="E234" s="8">
        <v>13.927</v>
      </c>
      <c r="F234" s="8">
        <f t="shared" si="17"/>
        <v>0.92099999999999937</v>
      </c>
      <c r="G234" s="107">
        <f t="shared" si="19"/>
        <v>0.79187579999999946</v>
      </c>
      <c r="H234" s="119">
        <f t="shared" si="16"/>
        <v>0.3185460192867261</v>
      </c>
      <c r="I234" s="107">
        <f t="shared" si="18"/>
        <v>1.1104218192867257</v>
      </c>
      <c r="K234" s="25"/>
      <c r="L234" s="7"/>
      <c r="M234" s="7"/>
      <c r="N234" s="7"/>
      <c r="O234" s="5"/>
      <c r="P234" s="5"/>
      <c r="Q234" s="5"/>
      <c r="R234" s="5"/>
      <c r="S234" s="5"/>
      <c r="T234" s="5"/>
      <c r="U234" s="5"/>
      <c r="V234" s="5"/>
      <c r="W234" s="5"/>
      <c r="X234" s="21"/>
      <c r="Y234" s="21"/>
    </row>
    <row r="235" spans="1:25" s="1" customFormat="1" x14ac:dyDescent="0.25">
      <c r="A235" s="105">
        <v>210</v>
      </c>
      <c r="B235" s="16">
        <v>43441408</v>
      </c>
      <c r="C235" s="108">
        <v>58.6</v>
      </c>
      <c r="D235" s="8">
        <v>4.0259999999999998</v>
      </c>
      <c r="E235" s="8">
        <v>4.0750000000000002</v>
      </c>
      <c r="F235" s="8">
        <f t="shared" si="17"/>
        <v>4.9000000000000377E-2</v>
      </c>
      <c r="G235" s="107">
        <f t="shared" si="19"/>
        <v>4.2130200000000326E-2</v>
      </c>
      <c r="H235" s="119">
        <f t="shared" si="16"/>
        <v>0.32073533900690976</v>
      </c>
      <c r="I235" s="107">
        <f t="shared" si="18"/>
        <v>0.3628655390069101</v>
      </c>
      <c r="K235" s="25"/>
      <c r="L235" s="7"/>
      <c r="M235" s="7"/>
      <c r="N235" s="7"/>
      <c r="O235" s="5"/>
      <c r="P235" s="5"/>
      <c r="Q235" s="5"/>
      <c r="R235" s="5"/>
      <c r="S235" s="5"/>
      <c r="T235" s="5"/>
      <c r="U235" s="5"/>
      <c r="V235" s="5"/>
      <c r="W235" s="5"/>
      <c r="X235" s="21"/>
      <c r="Y235" s="21"/>
    </row>
    <row r="236" spans="1:25" s="1" customFormat="1" x14ac:dyDescent="0.25">
      <c r="A236" s="4">
        <v>211</v>
      </c>
      <c r="B236" s="16">
        <v>43441409</v>
      </c>
      <c r="C236" s="108">
        <v>46.7</v>
      </c>
      <c r="D236" s="8">
        <v>16.186</v>
      </c>
      <c r="E236" s="8">
        <v>16.477</v>
      </c>
      <c r="F236" s="8">
        <f t="shared" si="17"/>
        <v>0.29100000000000037</v>
      </c>
      <c r="G236" s="107">
        <f t="shared" si="19"/>
        <v>0.25020180000000031</v>
      </c>
      <c r="H236" s="119">
        <f t="shared" si="16"/>
        <v>0.25560307733144516</v>
      </c>
      <c r="I236" s="107">
        <f t="shared" si="18"/>
        <v>0.50580487733144541</v>
      </c>
      <c r="K236" s="25"/>
      <c r="L236" s="7"/>
      <c r="M236" s="7"/>
      <c r="N236" s="7"/>
      <c r="O236" s="5"/>
      <c r="P236" s="5"/>
      <c r="Q236" s="5"/>
      <c r="R236" s="5"/>
      <c r="S236" s="5"/>
      <c r="T236" s="5"/>
      <c r="U236" s="5"/>
      <c r="V236" s="5"/>
      <c r="W236" s="5"/>
      <c r="X236" s="21"/>
      <c r="Y236" s="21"/>
    </row>
    <row r="237" spans="1:25" s="1" customFormat="1" x14ac:dyDescent="0.25">
      <c r="A237" s="105">
        <v>212</v>
      </c>
      <c r="B237" s="16">
        <v>43441410</v>
      </c>
      <c r="C237" s="106">
        <v>78.599999999999994</v>
      </c>
      <c r="D237" s="8">
        <v>19.68</v>
      </c>
      <c r="E237" s="8">
        <v>20.722000000000001</v>
      </c>
      <c r="F237" s="8">
        <f t="shared" si="17"/>
        <v>1.0420000000000016</v>
      </c>
      <c r="G237" s="107">
        <f t="shared" si="19"/>
        <v>0.89591160000000136</v>
      </c>
      <c r="H237" s="119">
        <f t="shared" si="16"/>
        <v>0.43020132501609398</v>
      </c>
      <c r="I237" s="107">
        <f t="shared" si="18"/>
        <v>1.3261129250160955</v>
      </c>
      <c r="K237" s="25"/>
      <c r="L237" s="7"/>
      <c r="M237" s="7"/>
      <c r="N237" s="7"/>
      <c r="O237" s="5"/>
      <c r="P237" s="5"/>
      <c r="Q237" s="5"/>
      <c r="R237" s="5"/>
      <c r="S237" s="5"/>
      <c r="T237" s="5"/>
      <c r="U237" s="5"/>
      <c r="V237" s="5"/>
      <c r="W237" s="5"/>
      <c r="X237" s="21"/>
      <c r="Y237" s="21"/>
    </row>
    <row r="238" spans="1:25" s="1" customFormat="1" x14ac:dyDescent="0.25">
      <c r="A238" s="105">
        <v>213</v>
      </c>
      <c r="B238" s="16">
        <v>43441403</v>
      </c>
      <c r="C238" s="106">
        <v>117.8</v>
      </c>
      <c r="D238" s="8">
        <v>25.658000000000001</v>
      </c>
      <c r="E238" s="8">
        <v>26.16</v>
      </c>
      <c r="F238" s="8">
        <f t="shared" si="17"/>
        <v>0.50199999999999889</v>
      </c>
      <c r="G238" s="107">
        <f t="shared" si="19"/>
        <v>0.43161959999999905</v>
      </c>
      <c r="H238" s="119">
        <f t="shared" si="16"/>
        <v>0.64475465759409512</v>
      </c>
      <c r="I238" s="107">
        <f t="shared" si="18"/>
        <v>1.0763742575940942</v>
      </c>
      <c r="K238" s="25"/>
      <c r="L238" s="7"/>
      <c r="M238" s="7"/>
      <c r="N238" s="7"/>
      <c r="O238" s="5"/>
      <c r="P238" s="5"/>
      <c r="Q238" s="5"/>
      <c r="R238" s="5"/>
      <c r="S238" s="5"/>
      <c r="T238" s="5"/>
      <c r="U238" s="5"/>
      <c r="V238" s="5"/>
      <c r="W238" s="5"/>
      <c r="X238" s="21"/>
      <c r="Y238" s="21"/>
    </row>
    <row r="239" spans="1:25" s="1" customFormat="1" x14ac:dyDescent="0.25">
      <c r="A239" s="105">
        <v>214</v>
      </c>
      <c r="B239" s="16">
        <v>43441398</v>
      </c>
      <c r="C239" s="88">
        <v>57.8</v>
      </c>
      <c r="D239" s="8">
        <v>3.3279999999999998</v>
      </c>
      <c r="E239" s="8">
        <v>3.5369999999999999</v>
      </c>
      <c r="F239" s="8">
        <f t="shared" si="17"/>
        <v>0.20900000000000007</v>
      </c>
      <c r="G239" s="34">
        <f t="shared" si="19"/>
        <v>0.17969820000000006</v>
      </c>
      <c r="H239" s="119">
        <f t="shared" si="16"/>
        <v>0.31635669956654239</v>
      </c>
      <c r="I239" s="107">
        <f t="shared" si="18"/>
        <v>0.49605489956654247</v>
      </c>
      <c r="K239" s="25"/>
      <c r="L239" s="7"/>
      <c r="M239" s="7"/>
      <c r="N239" s="7"/>
      <c r="O239" s="5"/>
      <c r="P239" s="5"/>
      <c r="Q239" s="5"/>
      <c r="R239" s="5"/>
      <c r="S239" s="5"/>
      <c r="T239" s="5"/>
      <c r="U239" s="5"/>
      <c r="V239" s="5"/>
      <c r="W239" s="5"/>
      <c r="X239" s="21"/>
      <c r="Y239" s="21"/>
    </row>
    <row r="240" spans="1:25" s="1" customFormat="1" x14ac:dyDescent="0.25">
      <c r="A240" s="4">
        <v>215</v>
      </c>
      <c r="B240" s="16">
        <v>43441413</v>
      </c>
      <c r="C240" s="88">
        <v>58.8</v>
      </c>
      <c r="D240" s="8">
        <v>15.587999999999999</v>
      </c>
      <c r="E240" s="8">
        <v>17.041</v>
      </c>
      <c r="F240" s="8">
        <f t="shared" si="17"/>
        <v>1.4530000000000012</v>
      </c>
      <c r="G240" s="34">
        <f t="shared" si="19"/>
        <v>1.249289400000001</v>
      </c>
      <c r="H240" s="119">
        <f t="shared" si="16"/>
        <v>0.32182999886700159</v>
      </c>
      <c r="I240" s="107">
        <f t="shared" si="18"/>
        <v>1.5711193988670025</v>
      </c>
      <c r="K240" s="25"/>
      <c r="L240" s="7"/>
      <c r="M240" s="7"/>
      <c r="N240" s="7"/>
      <c r="O240" s="5"/>
      <c r="P240" s="5"/>
      <c r="Q240" s="5"/>
      <c r="R240" s="5"/>
      <c r="S240" s="5"/>
      <c r="T240" s="5"/>
      <c r="U240" s="5"/>
      <c r="V240" s="5"/>
      <c r="W240" s="5"/>
      <c r="X240" s="21"/>
      <c r="Y240" s="21"/>
    </row>
    <row r="241" spans="1:25" s="1" customFormat="1" x14ac:dyDescent="0.25">
      <c r="A241" s="105">
        <v>216</v>
      </c>
      <c r="B241" s="16">
        <v>43441401</v>
      </c>
      <c r="C241" s="88">
        <v>46.6</v>
      </c>
      <c r="D241" s="8">
        <v>17.335000000000001</v>
      </c>
      <c r="E241" s="8">
        <v>17.335000000000001</v>
      </c>
      <c r="F241" s="8">
        <f t="shared" si="17"/>
        <v>0</v>
      </c>
      <c r="G241" s="34">
        <f t="shared" si="19"/>
        <v>0</v>
      </c>
      <c r="H241" s="119">
        <f t="shared" si="16"/>
        <v>0.25505574740139925</v>
      </c>
      <c r="I241" s="107">
        <f t="shared" si="18"/>
        <v>0.25505574740139925</v>
      </c>
      <c r="K241" s="25"/>
      <c r="L241" s="7"/>
      <c r="M241" s="7"/>
      <c r="N241" s="7"/>
      <c r="O241" s="5"/>
      <c r="P241" s="5"/>
      <c r="Q241" s="5"/>
      <c r="R241" s="5"/>
      <c r="S241" s="5"/>
      <c r="T241" s="5"/>
      <c r="U241" s="5"/>
      <c r="V241" s="5"/>
      <c r="W241" s="5"/>
      <c r="X241" s="21"/>
      <c r="Y241" s="21"/>
    </row>
    <row r="242" spans="1:25" s="1" customFormat="1" x14ac:dyDescent="0.25">
      <c r="A242" s="105">
        <v>217</v>
      </c>
      <c r="B242" s="16">
        <v>43441404</v>
      </c>
      <c r="C242" s="88">
        <v>78.400000000000006</v>
      </c>
      <c r="D242" s="8">
        <v>15.57</v>
      </c>
      <c r="E242" s="8">
        <v>15.57</v>
      </c>
      <c r="F242" s="8">
        <f t="shared" si="17"/>
        <v>0</v>
      </c>
      <c r="G242" s="34">
        <f t="shared" si="19"/>
        <v>0</v>
      </c>
      <c r="H242" s="119">
        <f t="shared" si="16"/>
        <v>0.42910666515600221</v>
      </c>
      <c r="I242" s="107">
        <f t="shared" si="18"/>
        <v>0.42910666515600221</v>
      </c>
      <c r="K242" s="25"/>
      <c r="L242" s="7"/>
      <c r="M242" s="7"/>
      <c r="N242" s="7"/>
      <c r="O242" s="5"/>
      <c r="P242" s="5"/>
      <c r="Q242" s="5"/>
      <c r="R242" s="5"/>
      <c r="S242" s="5"/>
      <c r="T242" s="5"/>
      <c r="U242" s="5"/>
      <c r="V242" s="5"/>
      <c r="W242" s="5"/>
      <c r="X242" s="21"/>
      <c r="Y242" s="21"/>
    </row>
    <row r="243" spans="1:25" s="1" customFormat="1" x14ac:dyDescent="0.25">
      <c r="A243" s="105">
        <v>218</v>
      </c>
      <c r="B243" s="16">
        <v>43441396</v>
      </c>
      <c r="C243" s="88">
        <v>118.2</v>
      </c>
      <c r="D243" s="8">
        <v>19.696000000000002</v>
      </c>
      <c r="E243" s="8">
        <v>19.696000000000002</v>
      </c>
      <c r="F243" s="8">
        <f t="shared" si="17"/>
        <v>0</v>
      </c>
      <c r="G243" s="34">
        <f t="shared" si="19"/>
        <v>0</v>
      </c>
      <c r="H243" s="119">
        <f t="shared" si="16"/>
        <v>0.64694397731427877</v>
      </c>
      <c r="I243" s="107">
        <f t="shared" si="18"/>
        <v>0.64694397731427877</v>
      </c>
      <c r="K243" s="25"/>
      <c r="L243" s="7"/>
      <c r="M243" s="7"/>
      <c r="N243" s="7"/>
      <c r="O243" s="5"/>
      <c r="P243" s="5"/>
      <c r="Q243" s="5"/>
      <c r="R243" s="5"/>
      <c r="S243" s="5"/>
      <c r="T243" s="5"/>
      <c r="U243" s="5"/>
      <c r="V243" s="5"/>
      <c r="W243" s="5"/>
    </row>
    <row r="244" spans="1:25" s="1" customFormat="1" x14ac:dyDescent="0.25">
      <c r="A244" s="4">
        <v>219</v>
      </c>
      <c r="B244" s="16">
        <v>43441399</v>
      </c>
      <c r="C244" s="88">
        <v>58.3</v>
      </c>
      <c r="D244" s="8">
        <v>10.353</v>
      </c>
      <c r="E244" s="8">
        <v>12.018000000000001</v>
      </c>
      <c r="F244" s="8">
        <f t="shared" si="17"/>
        <v>1.6650000000000009</v>
      </c>
      <c r="G244" s="34">
        <f t="shared" si="19"/>
        <v>1.4315670000000007</v>
      </c>
      <c r="H244" s="119">
        <f t="shared" si="16"/>
        <v>0.31909334921677196</v>
      </c>
      <c r="I244" s="107">
        <f t="shared" si="18"/>
        <v>1.7506603492167727</v>
      </c>
      <c r="K244" s="25"/>
      <c r="L244" s="7"/>
      <c r="M244" s="7"/>
      <c r="N244" s="7"/>
      <c r="O244" s="5"/>
      <c r="P244" s="5"/>
      <c r="Q244" s="5"/>
      <c r="R244" s="5"/>
      <c r="S244" s="5"/>
      <c r="T244" s="5"/>
      <c r="U244" s="5"/>
      <c r="V244" s="5"/>
      <c r="W244" s="5"/>
    </row>
    <row r="245" spans="1:25" s="1" customFormat="1" x14ac:dyDescent="0.25">
      <c r="A245" s="105">
        <v>220</v>
      </c>
      <c r="B245" s="16">
        <v>43441400</v>
      </c>
      <c r="C245" s="88">
        <v>59.4</v>
      </c>
      <c r="D245" s="8">
        <v>11.045</v>
      </c>
      <c r="E245" s="8">
        <v>11.449</v>
      </c>
      <c r="F245" s="8">
        <f t="shared" si="17"/>
        <v>0.40399999999999991</v>
      </c>
      <c r="G245" s="34">
        <f>F245*0.8598</f>
        <v>0.34735919999999992</v>
      </c>
      <c r="H245" s="119">
        <f t="shared" si="16"/>
        <v>0.32511397844727713</v>
      </c>
      <c r="I245" s="107">
        <f t="shared" si="18"/>
        <v>0.67247317844727705</v>
      </c>
      <c r="K245" s="25"/>
      <c r="L245" s="7"/>
      <c r="M245" s="7"/>
      <c r="N245" s="7"/>
      <c r="O245" s="5"/>
      <c r="P245" s="5"/>
      <c r="Q245" s="5"/>
      <c r="R245" s="5"/>
      <c r="S245" s="5"/>
      <c r="T245" s="5"/>
      <c r="U245" s="5"/>
      <c r="V245" s="5"/>
      <c r="W245" s="5"/>
    </row>
    <row r="246" spans="1:25" s="1" customFormat="1" x14ac:dyDescent="0.25">
      <c r="A246" s="105">
        <v>221</v>
      </c>
      <c r="B246" s="16">
        <v>43441397</v>
      </c>
      <c r="C246" s="88">
        <v>46.9</v>
      </c>
      <c r="D246" s="8">
        <v>5.9169999999999998</v>
      </c>
      <c r="E246" s="8">
        <v>6.2649999999999997</v>
      </c>
      <c r="F246" s="8">
        <f t="shared" si="17"/>
        <v>0.34799999999999986</v>
      </c>
      <c r="G246" s="34">
        <f t="shared" ref="G246:G269" si="20">F246*0.8598</f>
        <v>0.29921039999999988</v>
      </c>
      <c r="H246" s="119">
        <f t="shared" si="16"/>
        <v>0.25669773719153699</v>
      </c>
      <c r="I246" s="107">
        <f t="shared" si="18"/>
        <v>0.55590813719153687</v>
      </c>
      <c r="K246" s="25"/>
      <c r="L246" s="7"/>
      <c r="M246" s="7"/>
      <c r="N246" s="7"/>
      <c r="O246" s="5"/>
      <c r="P246" s="5"/>
      <c r="Q246" s="5"/>
      <c r="R246" s="5"/>
      <c r="S246" s="5"/>
      <c r="T246" s="5"/>
      <c r="U246" s="5"/>
      <c r="V246" s="5"/>
      <c r="W246" s="5"/>
    </row>
    <row r="247" spans="1:25" s="1" customFormat="1" x14ac:dyDescent="0.25">
      <c r="A247" s="105">
        <v>222</v>
      </c>
      <c r="B247" s="16">
        <v>43441402</v>
      </c>
      <c r="C247" s="88">
        <v>77.7</v>
      </c>
      <c r="D247" s="8">
        <v>33.902000000000001</v>
      </c>
      <c r="E247" s="8">
        <v>35.786000000000001</v>
      </c>
      <c r="F247" s="8">
        <f t="shared" si="17"/>
        <v>1.8840000000000003</v>
      </c>
      <c r="G247" s="34">
        <f t="shared" si="20"/>
        <v>1.6198632000000004</v>
      </c>
      <c r="H247" s="119">
        <f t="shared" si="16"/>
        <v>0.4252753556456807</v>
      </c>
      <c r="I247" s="107">
        <f t="shared" si="18"/>
        <v>2.0451385556456811</v>
      </c>
      <c r="K247" s="25"/>
      <c r="L247" s="7"/>
      <c r="M247" s="7"/>
      <c r="N247" s="7"/>
      <c r="O247" s="5"/>
      <c r="P247" s="5"/>
      <c r="Q247" s="5"/>
      <c r="R247" s="5"/>
      <c r="S247" s="5"/>
      <c r="T247" s="5"/>
      <c r="U247" s="5"/>
      <c r="V247" s="5"/>
      <c r="W247" s="5"/>
    </row>
    <row r="248" spans="1:25" s="1" customFormat="1" x14ac:dyDescent="0.25">
      <c r="A248" s="4">
        <v>223</v>
      </c>
      <c r="B248" s="16">
        <v>43441209</v>
      </c>
      <c r="C248" s="88">
        <v>118.6</v>
      </c>
      <c r="D248" s="8">
        <v>48.481999999999999</v>
      </c>
      <c r="E248" s="8">
        <v>51.286999999999999</v>
      </c>
      <c r="F248" s="8">
        <f t="shared" si="17"/>
        <v>2.8049999999999997</v>
      </c>
      <c r="G248" s="34">
        <f t="shared" si="20"/>
        <v>2.4117389999999999</v>
      </c>
      <c r="H248" s="119">
        <f t="shared" si="16"/>
        <v>0.64913329703446243</v>
      </c>
      <c r="I248" s="107">
        <f t="shared" si="18"/>
        <v>3.0608722970344622</v>
      </c>
      <c r="K248" s="24"/>
      <c r="L248" s="7"/>
      <c r="M248" s="24"/>
      <c r="N248" s="7"/>
      <c r="O248" s="5"/>
      <c r="P248" s="5"/>
      <c r="Q248" s="5"/>
      <c r="R248" s="5"/>
      <c r="S248" s="5"/>
      <c r="T248" s="5"/>
      <c r="U248" s="5"/>
      <c r="V248" s="5"/>
      <c r="W248" s="5"/>
    </row>
    <row r="249" spans="1:25" s="1" customFormat="1" x14ac:dyDescent="0.25">
      <c r="A249" s="105">
        <v>224</v>
      </c>
      <c r="B249" s="16">
        <v>43441210</v>
      </c>
      <c r="C249" s="88">
        <v>56.8</v>
      </c>
      <c r="D249" s="8">
        <v>5.7750000000000004</v>
      </c>
      <c r="E249" s="8">
        <v>5.7750000000000004</v>
      </c>
      <c r="F249" s="8">
        <f t="shared" si="17"/>
        <v>0</v>
      </c>
      <c r="G249" s="34">
        <f t="shared" si="20"/>
        <v>0</v>
      </c>
      <c r="H249" s="119">
        <f t="shared" si="16"/>
        <v>0.31088340026608313</v>
      </c>
      <c r="I249" s="107">
        <f t="shared" si="18"/>
        <v>0.31088340026608313</v>
      </c>
      <c r="K249" s="24"/>
      <c r="L249" s="7"/>
      <c r="M249" s="24"/>
      <c r="N249" s="7"/>
      <c r="O249" s="5"/>
      <c r="P249" s="5"/>
      <c r="Q249" s="5"/>
      <c r="R249" s="5"/>
      <c r="S249" s="5"/>
      <c r="T249" s="5"/>
      <c r="U249" s="5"/>
      <c r="V249" s="5"/>
      <c r="W249" s="5"/>
    </row>
    <row r="250" spans="1:25" s="1" customFormat="1" x14ac:dyDescent="0.25">
      <c r="A250" s="105">
        <v>225</v>
      </c>
      <c r="B250" s="16">
        <v>43441214</v>
      </c>
      <c r="C250" s="88">
        <v>58.9</v>
      </c>
      <c r="D250" s="8">
        <v>17.815000000000001</v>
      </c>
      <c r="E250" s="8">
        <v>19.728000000000002</v>
      </c>
      <c r="F250" s="8">
        <f t="shared" si="17"/>
        <v>1.9130000000000003</v>
      </c>
      <c r="G250" s="34">
        <f t="shared" si="20"/>
        <v>1.6447974000000003</v>
      </c>
      <c r="H250" s="119">
        <f t="shared" si="16"/>
        <v>0.32237732879704756</v>
      </c>
      <c r="I250" s="107">
        <f t="shared" si="18"/>
        <v>1.9671747287970478</v>
      </c>
      <c r="K250" s="24"/>
      <c r="L250" s="7"/>
      <c r="M250" s="24"/>
      <c r="N250" s="7"/>
      <c r="O250" s="5"/>
      <c r="P250" s="5"/>
      <c r="Q250" s="5"/>
      <c r="R250" s="5"/>
      <c r="S250" s="5"/>
      <c r="T250" s="5"/>
      <c r="U250" s="5"/>
      <c r="V250" s="5"/>
      <c r="W250" s="5"/>
    </row>
    <row r="251" spans="1:25" s="1" customFormat="1" x14ac:dyDescent="0.25">
      <c r="A251" s="105">
        <v>226</v>
      </c>
      <c r="B251" s="16">
        <v>43441215</v>
      </c>
      <c r="C251" s="88">
        <v>46.8</v>
      </c>
      <c r="D251" s="8">
        <v>10.18</v>
      </c>
      <c r="E251" s="8">
        <v>11.077999999999999</v>
      </c>
      <c r="F251" s="8">
        <f t="shared" si="17"/>
        <v>0.89799999999999969</v>
      </c>
      <c r="G251" s="34">
        <f t="shared" si="20"/>
        <v>0.77210039999999969</v>
      </c>
      <c r="H251" s="119">
        <f t="shared" si="16"/>
        <v>0.25615040726149102</v>
      </c>
      <c r="I251" s="107">
        <f t="shared" si="18"/>
        <v>1.0282508072614907</v>
      </c>
      <c r="K251" s="24"/>
      <c r="L251" s="7"/>
      <c r="M251" s="24"/>
      <c r="N251" s="7"/>
      <c r="O251" s="5"/>
      <c r="P251" s="5"/>
      <c r="Q251" s="5"/>
      <c r="R251" s="5"/>
      <c r="S251" s="5"/>
      <c r="T251" s="5"/>
      <c r="U251" s="5"/>
      <c r="V251" s="5"/>
    </row>
    <row r="252" spans="1:25" s="1" customFormat="1" x14ac:dyDescent="0.25">
      <c r="A252" s="4">
        <v>227</v>
      </c>
      <c r="B252" s="16">
        <v>43441211</v>
      </c>
      <c r="C252" s="88">
        <v>78.2</v>
      </c>
      <c r="D252" s="8">
        <v>4.351</v>
      </c>
      <c r="E252" s="8">
        <v>4.351</v>
      </c>
      <c r="F252" s="8">
        <f t="shared" si="17"/>
        <v>0</v>
      </c>
      <c r="G252" s="34">
        <f t="shared" si="20"/>
        <v>0</v>
      </c>
      <c r="H252" s="119">
        <f t="shared" si="16"/>
        <v>0.42801200529591032</v>
      </c>
      <c r="I252" s="107">
        <f t="shared" si="18"/>
        <v>0.42801200529591032</v>
      </c>
      <c r="K252" s="24"/>
      <c r="L252" s="7"/>
      <c r="M252" s="24"/>
      <c r="N252" s="7"/>
      <c r="O252" s="5"/>
      <c r="P252" s="5"/>
      <c r="Q252" s="5"/>
      <c r="R252" s="5"/>
      <c r="S252" s="5"/>
      <c r="T252" s="5"/>
      <c r="U252" s="5"/>
      <c r="V252" s="5"/>
    </row>
    <row r="253" spans="1:25" s="1" customFormat="1" x14ac:dyDescent="0.25">
      <c r="A253" s="105">
        <v>228</v>
      </c>
      <c r="B253" s="16">
        <v>43441212</v>
      </c>
      <c r="C253" s="88">
        <v>117.6</v>
      </c>
      <c r="D253" s="8">
        <v>17.260000000000002</v>
      </c>
      <c r="E253" s="8">
        <v>17.274000000000001</v>
      </c>
      <c r="F253" s="8">
        <f t="shared" si="17"/>
        <v>1.3999999999999346E-2</v>
      </c>
      <c r="G253" s="34">
        <f t="shared" si="20"/>
        <v>1.2037199999999438E-2</v>
      </c>
      <c r="H253" s="119">
        <f t="shared" si="16"/>
        <v>0.64365999773400318</v>
      </c>
      <c r="I253" s="107">
        <f t="shared" si="18"/>
        <v>0.65569719773400259</v>
      </c>
      <c r="K253" s="25"/>
      <c r="L253" s="7"/>
      <c r="M253" s="7"/>
      <c r="N253" s="7"/>
      <c r="O253" s="5"/>
      <c r="P253" s="5"/>
      <c r="Q253" s="5"/>
      <c r="R253" s="5"/>
      <c r="S253" s="5"/>
      <c r="T253" s="5"/>
      <c r="U253" s="5"/>
      <c r="V253" s="5"/>
    </row>
    <row r="254" spans="1:25" s="1" customFormat="1" x14ac:dyDescent="0.25">
      <c r="A254" s="105">
        <v>229</v>
      </c>
      <c r="B254" s="16">
        <v>43441218</v>
      </c>
      <c r="C254" s="88">
        <v>57.8</v>
      </c>
      <c r="D254" s="8">
        <v>8.4700000000000006</v>
      </c>
      <c r="E254" s="8">
        <v>9.3640000000000008</v>
      </c>
      <c r="F254" s="8">
        <f t="shared" si="17"/>
        <v>0.89400000000000013</v>
      </c>
      <c r="G254" s="34">
        <f t="shared" si="20"/>
        <v>0.76866120000000016</v>
      </c>
      <c r="H254" s="119">
        <f t="shared" si="16"/>
        <v>0.31635669956654239</v>
      </c>
      <c r="I254" s="107">
        <f t="shared" si="18"/>
        <v>1.0850178995665425</v>
      </c>
      <c r="K254" s="25"/>
      <c r="L254" s="7"/>
      <c r="M254" s="7"/>
      <c r="N254" s="7"/>
      <c r="O254" s="5"/>
      <c r="P254" s="5"/>
      <c r="Q254" s="5"/>
      <c r="R254" s="5"/>
      <c r="S254" s="5"/>
    </row>
    <row r="255" spans="1:25" s="1" customFormat="1" x14ac:dyDescent="0.25">
      <c r="A255" s="4">
        <v>230</v>
      </c>
      <c r="B255" s="16">
        <v>43441227</v>
      </c>
      <c r="C255" s="88">
        <v>58.4</v>
      </c>
      <c r="D255" s="8">
        <v>3.4670000000000001</v>
      </c>
      <c r="E255" s="8">
        <v>4.4800000000000004</v>
      </c>
      <c r="F255" s="8">
        <f t="shared" si="17"/>
        <v>1.0130000000000003</v>
      </c>
      <c r="G255" s="34">
        <f t="shared" si="20"/>
        <v>0.87097740000000035</v>
      </c>
      <c r="H255" s="119">
        <f t="shared" si="16"/>
        <v>0.31964067914681793</v>
      </c>
      <c r="I255" s="107">
        <f t="shared" si="18"/>
        <v>1.1906180791468182</v>
      </c>
      <c r="K255" s="25"/>
      <c r="L255" s="7"/>
      <c r="M255" s="25"/>
      <c r="N255" s="7"/>
      <c r="O255" s="5"/>
      <c r="P255" s="5"/>
      <c r="Q255" s="5"/>
      <c r="R255" s="5"/>
      <c r="S255" s="5"/>
    </row>
    <row r="256" spans="1:25" s="1" customFormat="1" x14ac:dyDescent="0.25">
      <c r="A256" s="4">
        <v>231</v>
      </c>
      <c r="B256" s="16">
        <v>43441216</v>
      </c>
      <c r="C256" s="88">
        <v>47</v>
      </c>
      <c r="D256" s="8">
        <v>4.5069999999999997</v>
      </c>
      <c r="E256" s="8">
        <v>4.8239999999999998</v>
      </c>
      <c r="F256" s="8">
        <f t="shared" si="17"/>
        <v>0.31700000000000017</v>
      </c>
      <c r="G256" s="34">
        <f t="shared" si="20"/>
        <v>0.27255660000000015</v>
      </c>
      <c r="H256" s="119">
        <f t="shared" si="16"/>
        <v>0.2572450671215829</v>
      </c>
      <c r="I256" s="107">
        <f t="shared" si="18"/>
        <v>0.52980166712158305</v>
      </c>
      <c r="K256" s="25"/>
      <c r="L256" s="7"/>
      <c r="M256" s="7"/>
      <c r="N256" s="7"/>
      <c r="O256" s="5"/>
      <c r="P256" s="5"/>
      <c r="Q256" s="5"/>
      <c r="R256" s="5"/>
      <c r="S256" s="5"/>
    </row>
    <row r="257" spans="1:23" s="1" customFormat="1" x14ac:dyDescent="0.25">
      <c r="A257" s="105">
        <v>232</v>
      </c>
      <c r="B257" s="16">
        <v>43441217</v>
      </c>
      <c r="C257" s="88">
        <v>78</v>
      </c>
      <c r="D257" s="8">
        <v>21.928999999999998</v>
      </c>
      <c r="E257" s="8">
        <v>23.286999999999999</v>
      </c>
      <c r="F257" s="8">
        <f t="shared" si="17"/>
        <v>1.3580000000000005</v>
      </c>
      <c r="G257" s="34">
        <f t="shared" si="20"/>
        <v>1.1676084000000004</v>
      </c>
      <c r="H257" s="119">
        <f t="shared" si="16"/>
        <v>0.42691734543581844</v>
      </c>
      <c r="I257" s="107">
        <f t="shared" si="18"/>
        <v>1.5945257454358188</v>
      </c>
      <c r="K257" s="25"/>
      <c r="L257" s="7"/>
      <c r="M257" s="7"/>
      <c r="N257" s="7"/>
      <c r="O257" s="5"/>
      <c r="P257" s="5"/>
      <c r="Q257" s="5"/>
      <c r="R257" s="5"/>
      <c r="S257" s="5"/>
    </row>
    <row r="258" spans="1:23" s="1" customFormat="1" x14ac:dyDescent="0.25">
      <c r="A258" s="105">
        <v>233</v>
      </c>
      <c r="B258" s="16">
        <v>43441226</v>
      </c>
      <c r="C258" s="88">
        <v>117.7</v>
      </c>
      <c r="D258" s="8">
        <v>9.5079999999999991</v>
      </c>
      <c r="E258" s="8">
        <v>9.5079999999999991</v>
      </c>
      <c r="F258" s="8">
        <f t="shared" si="17"/>
        <v>0</v>
      </c>
      <c r="G258" s="34">
        <f>F258*0.8598</f>
        <v>0</v>
      </c>
      <c r="H258" s="119">
        <f>C258/4660.2*$H$19</f>
        <v>0.64420732766404909</v>
      </c>
      <c r="I258" s="107">
        <f t="shared" si="18"/>
        <v>0.64420732766404909</v>
      </c>
      <c r="K258" s="25"/>
      <c r="L258" s="7"/>
      <c r="M258" s="25"/>
      <c r="N258" s="7"/>
      <c r="O258" s="5"/>
      <c r="P258" s="5"/>
      <c r="Q258" s="5"/>
      <c r="R258" s="5"/>
      <c r="S258" s="5"/>
      <c r="W258" s="5"/>
    </row>
    <row r="259" spans="1:23" s="1" customFormat="1" x14ac:dyDescent="0.25">
      <c r="A259" s="105">
        <v>234</v>
      </c>
      <c r="B259" s="16">
        <v>43441225</v>
      </c>
      <c r="C259" s="88">
        <v>57.8</v>
      </c>
      <c r="D259" s="8">
        <v>13.01</v>
      </c>
      <c r="E259" s="8">
        <v>13.663</v>
      </c>
      <c r="F259" s="8">
        <f t="shared" si="17"/>
        <v>0.65300000000000047</v>
      </c>
      <c r="G259" s="34">
        <f t="shared" si="20"/>
        <v>0.56144940000000043</v>
      </c>
      <c r="H259" s="119">
        <f t="shared" si="16"/>
        <v>0.31635669956654239</v>
      </c>
      <c r="I259" s="107">
        <f t="shared" si="18"/>
        <v>0.87780609956654287</v>
      </c>
      <c r="K259" s="25"/>
      <c r="L259" s="7"/>
      <c r="M259" s="7"/>
      <c r="N259" s="7"/>
      <c r="O259" s="5"/>
      <c r="P259" s="5"/>
      <c r="Q259" s="5"/>
      <c r="R259" s="5"/>
      <c r="S259" s="5"/>
      <c r="W259" s="5"/>
    </row>
    <row r="260" spans="1:23" s="1" customFormat="1" x14ac:dyDescent="0.25">
      <c r="A260" s="4">
        <v>235</v>
      </c>
      <c r="B260" s="16">
        <v>43441222</v>
      </c>
      <c r="C260" s="88">
        <v>58.3</v>
      </c>
      <c r="D260" s="8">
        <v>3.274</v>
      </c>
      <c r="E260" s="8">
        <v>3.3239999999999998</v>
      </c>
      <c r="F260" s="8">
        <f t="shared" si="17"/>
        <v>4.9999999999999822E-2</v>
      </c>
      <c r="G260" s="34">
        <f t="shared" si="20"/>
        <v>4.2989999999999848E-2</v>
      </c>
      <c r="H260" s="119">
        <f t="shared" si="16"/>
        <v>0.31909334921677196</v>
      </c>
      <c r="I260" s="107">
        <f t="shared" si="18"/>
        <v>0.36208334921677182</v>
      </c>
      <c r="K260" s="25"/>
      <c r="L260" s="7"/>
      <c r="M260" s="7"/>
      <c r="N260" s="7"/>
      <c r="O260" s="5"/>
      <c r="P260" s="5"/>
      <c r="Q260" s="5"/>
      <c r="R260" s="5"/>
      <c r="S260" s="5"/>
      <c r="W260" s="5"/>
    </row>
    <row r="261" spans="1:23" s="1" customFormat="1" x14ac:dyDescent="0.25">
      <c r="A261" s="105">
        <v>236</v>
      </c>
      <c r="B261" s="16">
        <v>43441223</v>
      </c>
      <c r="C261" s="88">
        <v>47</v>
      </c>
      <c r="D261" s="8">
        <v>15.72</v>
      </c>
      <c r="E261" s="8">
        <v>17.09</v>
      </c>
      <c r="F261" s="8">
        <f t="shared" si="17"/>
        <v>1.3699999999999992</v>
      </c>
      <c r="G261" s="34">
        <f t="shared" si="20"/>
        <v>1.1779259999999994</v>
      </c>
      <c r="H261" s="119">
        <f t="shared" si="16"/>
        <v>0.2572450671215829</v>
      </c>
      <c r="I261" s="107">
        <f t="shared" si="18"/>
        <v>1.4351710671215823</v>
      </c>
      <c r="J261" s="5"/>
      <c r="K261" s="25"/>
      <c r="L261" s="7"/>
      <c r="M261" s="7"/>
      <c r="N261" s="7"/>
      <c r="O261" s="5"/>
      <c r="P261" s="5"/>
      <c r="Q261" s="5"/>
      <c r="R261" s="5"/>
      <c r="S261" s="5"/>
      <c r="T261" s="5"/>
      <c r="U261" s="5"/>
      <c r="V261" s="5"/>
      <c r="W261" s="5"/>
    </row>
    <row r="262" spans="1:23" s="1" customFormat="1" x14ac:dyDescent="0.25">
      <c r="A262" s="105">
        <v>237</v>
      </c>
      <c r="B262" s="16">
        <v>43441224</v>
      </c>
      <c r="C262" s="88">
        <v>77</v>
      </c>
      <c r="D262" s="8">
        <v>27.244</v>
      </c>
      <c r="E262" s="8">
        <v>29.11</v>
      </c>
      <c r="F262" s="8">
        <f t="shared" si="17"/>
        <v>1.8659999999999997</v>
      </c>
      <c r="G262" s="34">
        <f t="shared" si="20"/>
        <v>1.6043867999999997</v>
      </c>
      <c r="H262" s="119">
        <f t="shared" si="16"/>
        <v>0.42144404613535918</v>
      </c>
      <c r="I262" s="107">
        <f t="shared" si="18"/>
        <v>2.0258308461353587</v>
      </c>
      <c r="J262" s="5"/>
      <c r="K262" s="25"/>
      <c r="L262" s="7"/>
      <c r="M262" s="7"/>
      <c r="N262" s="7"/>
      <c r="O262" s="5"/>
      <c r="P262" s="5"/>
      <c r="Q262" s="5"/>
      <c r="R262" s="5"/>
      <c r="S262" s="5"/>
      <c r="T262" s="5"/>
      <c r="U262" s="5"/>
      <c r="V262" s="5"/>
      <c r="W262" s="5"/>
    </row>
    <row r="263" spans="1:23" s="1" customFormat="1" x14ac:dyDescent="0.25">
      <c r="A263" s="105">
        <v>238</v>
      </c>
      <c r="B263" s="16">
        <v>43441221</v>
      </c>
      <c r="C263" s="88">
        <v>117.8</v>
      </c>
      <c r="D263" s="8">
        <v>21.658999999999999</v>
      </c>
      <c r="E263" s="8">
        <v>23.201000000000001</v>
      </c>
      <c r="F263" s="8">
        <f t="shared" si="17"/>
        <v>1.5420000000000016</v>
      </c>
      <c r="G263" s="34">
        <f t="shared" si="20"/>
        <v>1.3258116000000013</v>
      </c>
      <c r="H263" s="119">
        <f t="shared" si="16"/>
        <v>0.64475465759409512</v>
      </c>
      <c r="I263" s="107">
        <f t="shared" si="18"/>
        <v>1.9705662575940965</v>
      </c>
      <c r="J263" s="5"/>
      <c r="K263" s="25"/>
      <c r="L263" s="7"/>
      <c r="M263" s="7"/>
      <c r="N263" s="7"/>
      <c r="O263" s="5"/>
      <c r="P263" s="5"/>
      <c r="Q263" s="5"/>
      <c r="R263" s="5"/>
      <c r="S263" s="5"/>
      <c r="T263" s="5"/>
      <c r="U263" s="5"/>
      <c r="V263" s="5"/>
      <c r="W263" s="5"/>
    </row>
    <row r="264" spans="1:23" s="1" customFormat="1" x14ac:dyDescent="0.25">
      <c r="A264" s="4">
        <v>239</v>
      </c>
      <c r="B264" s="16">
        <v>43441220</v>
      </c>
      <c r="C264" s="88">
        <v>58.1</v>
      </c>
      <c r="D264" s="8">
        <v>18.158999999999999</v>
      </c>
      <c r="E264" s="8">
        <v>19.805</v>
      </c>
      <c r="F264" s="8">
        <f t="shared" si="17"/>
        <v>1.6460000000000008</v>
      </c>
      <c r="G264" s="34">
        <f t="shared" si="20"/>
        <v>1.4152308000000007</v>
      </c>
      <c r="H264" s="119">
        <f t="shared" si="16"/>
        <v>0.31799868935668013</v>
      </c>
      <c r="I264" s="107">
        <f t="shared" si="18"/>
        <v>1.7332294893566809</v>
      </c>
      <c r="J264" s="5"/>
      <c r="K264" s="25"/>
      <c r="L264" s="7"/>
      <c r="M264" s="7"/>
      <c r="N264" s="7"/>
      <c r="O264" s="5"/>
      <c r="P264" s="5"/>
      <c r="Q264" s="5"/>
      <c r="R264" s="5"/>
      <c r="S264" s="5"/>
      <c r="T264" s="5"/>
      <c r="U264" s="5"/>
      <c r="V264" s="5"/>
      <c r="W264" s="5"/>
    </row>
    <row r="265" spans="1:23" s="1" customFormat="1" x14ac:dyDescent="0.25">
      <c r="A265" s="105">
        <v>240</v>
      </c>
      <c r="B265" s="16">
        <v>20242417</v>
      </c>
      <c r="C265" s="88">
        <v>58.7</v>
      </c>
      <c r="D265" s="8">
        <v>14.647</v>
      </c>
      <c r="E265" s="8">
        <v>15.871</v>
      </c>
      <c r="F265" s="8">
        <f t="shared" si="17"/>
        <v>1.2240000000000002</v>
      </c>
      <c r="G265" s="34">
        <f t="shared" si="20"/>
        <v>1.0523952000000001</v>
      </c>
      <c r="H265" s="119">
        <f t="shared" si="16"/>
        <v>0.32128266893695567</v>
      </c>
      <c r="I265" s="107">
        <f t="shared" si="18"/>
        <v>1.3736778689369558</v>
      </c>
      <c r="J265" s="5"/>
      <c r="K265" s="25"/>
      <c r="L265" s="7"/>
      <c r="M265" s="7"/>
      <c r="N265" s="7"/>
      <c r="O265" s="5"/>
      <c r="P265" s="5"/>
      <c r="Q265" s="5"/>
      <c r="R265" s="5"/>
      <c r="S265" s="5"/>
      <c r="T265" s="5"/>
      <c r="U265" s="5"/>
      <c r="V265" s="5"/>
      <c r="W265" s="5"/>
    </row>
    <row r="266" spans="1:23" s="1" customFormat="1" x14ac:dyDescent="0.25">
      <c r="A266" s="105">
        <v>241</v>
      </c>
      <c r="B266" s="16">
        <v>20242445</v>
      </c>
      <c r="C266" s="88">
        <v>46.5</v>
      </c>
      <c r="D266" s="8">
        <v>11.154</v>
      </c>
      <c r="E266" s="8">
        <v>11.875</v>
      </c>
      <c r="F266" s="8">
        <f>E266-D266</f>
        <v>0.72100000000000009</v>
      </c>
      <c r="G266" s="34">
        <f t="shared" si="20"/>
        <v>0.61991580000000013</v>
      </c>
      <c r="H266" s="119">
        <f t="shared" si="16"/>
        <v>0.25450841747135333</v>
      </c>
      <c r="I266" s="107">
        <f t="shared" si="18"/>
        <v>0.87442421747135346</v>
      </c>
      <c r="J266" s="5"/>
      <c r="K266" s="25"/>
      <c r="L266" s="7"/>
      <c r="M266" s="7"/>
      <c r="N266" s="7"/>
      <c r="O266" s="5"/>
      <c r="P266" s="5"/>
      <c r="Q266" s="5"/>
      <c r="R266" s="5"/>
      <c r="S266" s="5"/>
      <c r="T266" s="5"/>
      <c r="U266" s="5"/>
      <c r="V266" s="5"/>
      <c r="W266" s="5"/>
    </row>
    <row r="267" spans="1:23" s="1" customFormat="1" x14ac:dyDescent="0.25">
      <c r="A267" s="105">
        <v>242</v>
      </c>
      <c r="B267" s="16">
        <v>43441219</v>
      </c>
      <c r="C267" s="88">
        <v>78.3</v>
      </c>
      <c r="D267" s="8">
        <v>32.078000000000003</v>
      </c>
      <c r="E267" s="8">
        <v>33.762999999999998</v>
      </c>
      <c r="F267" s="8">
        <f t="shared" si="17"/>
        <v>1.6849999999999952</v>
      </c>
      <c r="G267" s="34">
        <f t="shared" si="20"/>
        <v>1.4487629999999958</v>
      </c>
      <c r="H267" s="119">
        <f t="shared" si="16"/>
        <v>0.42855933522595624</v>
      </c>
      <c r="I267" s="107">
        <f t="shared" si="18"/>
        <v>1.877322335225952</v>
      </c>
      <c r="J267" s="5"/>
      <c r="K267" s="25"/>
      <c r="L267" s="7"/>
      <c r="M267" s="7"/>
      <c r="N267" s="7"/>
      <c r="O267" s="5"/>
      <c r="P267" s="5"/>
      <c r="Q267" s="5"/>
      <c r="R267" s="5"/>
      <c r="S267" s="5"/>
      <c r="T267" s="5"/>
      <c r="U267" s="5"/>
      <c r="V267" s="5"/>
      <c r="W267" s="5"/>
    </row>
    <row r="268" spans="1:23" s="1" customFormat="1" x14ac:dyDescent="0.25">
      <c r="A268" s="4">
        <v>243</v>
      </c>
      <c r="B268" s="16">
        <v>20242421</v>
      </c>
      <c r="C268" s="88">
        <v>117.2</v>
      </c>
      <c r="D268" s="8">
        <v>8.5920000000000005</v>
      </c>
      <c r="E268" s="8">
        <v>8.984</v>
      </c>
      <c r="F268" s="8">
        <f t="shared" si="17"/>
        <v>0.39199999999999946</v>
      </c>
      <c r="G268" s="34">
        <f t="shared" si="20"/>
        <v>0.33704159999999955</v>
      </c>
      <c r="H268" s="119">
        <f t="shared" si="16"/>
        <v>0.64147067801381952</v>
      </c>
      <c r="I268" s="107">
        <f t="shared" si="18"/>
        <v>0.97851227801381913</v>
      </c>
      <c r="J268" s="5"/>
      <c r="K268" s="25"/>
      <c r="L268" s="40"/>
      <c r="M268" s="50"/>
      <c r="N268" s="7"/>
      <c r="O268" s="5"/>
      <c r="P268" s="5"/>
      <c r="Q268" s="5"/>
      <c r="R268" s="5"/>
      <c r="S268" s="5"/>
      <c r="T268" s="5"/>
      <c r="U268" s="5"/>
      <c r="V268" s="5"/>
      <c r="W268" s="5"/>
    </row>
    <row r="269" spans="1:23" s="1" customFormat="1" x14ac:dyDescent="0.25">
      <c r="A269" s="105">
        <v>244</v>
      </c>
      <c r="B269" s="16">
        <v>20242431</v>
      </c>
      <c r="C269" s="88">
        <v>57.8</v>
      </c>
      <c r="D269" s="8">
        <v>3.9830000000000001</v>
      </c>
      <c r="E269" s="8">
        <v>3.9830000000000001</v>
      </c>
      <c r="F269" s="8">
        <f t="shared" si="17"/>
        <v>0</v>
      </c>
      <c r="G269" s="34">
        <f t="shared" si="20"/>
        <v>0</v>
      </c>
      <c r="H269" s="119">
        <f t="shared" si="16"/>
        <v>0.31635669956654239</v>
      </c>
      <c r="I269" s="107">
        <f t="shared" si="18"/>
        <v>0.31635669956654239</v>
      </c>
      <c r="J269" s="5"/>
      <c r="K269" s="25"/>
      <c r="L269" s="40"/>
      <c r="M269" s="50"/>
      <c r="N269" s="7"/>
      <c r="O269" s="5"/>
      <c r="P269" s="5"/>
      <c r="Q269" s="5"/>
      <c r="R269" s="5"/>
      <c r="S269" s="5"/>
      <c r="T269" s="5"/>
      <c r="U269" s="5"/>
      <c r="V269" s="5"/>
      <c r="W269" s="5"/>
    </row>
    <row r="270" spans="1:23" s="1" customFormat="1" x14ac:dyDescent="0.25">
      <c r="A270" s="105">
        <v>245</v>
      </c>
      <c r="B270" s="16">
        <v>20242432</v>
      </c>
      <c r="C270" s="88">
        <v>58.2</v>
      </c>
      <c r="D270" s="8">
        <v>5.3230000000000004</v>
      </c>
      <c r="E270" s="8">
        <v>5.8010000000000002</v>
      </c>
      <c r="F270" s="8">
        <f t="shared" si="17"/>
        <v>0.47799999999999976</v>
      </c>
      <c r="G270" s="34">
        <f>F270*0.8598</f>
        <v>0.41098439999999981</v>
      </c>
      <c r="H270" s="119">
        <f t="shared" si="16"/>
        <v>0.3185460192867261</v>
      </c>
      <c r="I270" s="107">
        <f t="shared" si="18"/>
        <v>0.72953041928672591</v>
      </c>
      <c r="J270" s="5"/>
      <c r="K270" s="25"/>
      <c r="L270" s="40"/>
      <c r="M270" s="50"/>
      <c r="N270" s="7"/>
      <c r="O270" s="5"/>
      <c r="P270" s="5"/>
      <c r="Q270" s="5"/>
      <c r="R270" s="5"/>
      <c r="S270" s="5"/>
      <c r="T270" s="5"/>
      <c r="U270" s="5"/>
      <c r="V270" s="5"/>
      <c r="W270" s="5"/>
    </row>
    <row r="271" spans="1:23" s="1" customFormat="1" x14ac:dyDescent="0.25">
      <c r="A271" s="105">
        <v>246</v>
      </c>
      <c r="B271" s="16">
        <v>20242451</v>
      </c>
      <c r="C271" s="106">
        <v>45.8</v>
      </c>
      <c r="D271" s="8">
        <v>7.452</v>
      </c>
      <c r="E271" s="8">
        <v>8.2729999999999997</v>
      </c>
      <c r="F271" s="8">
        <f t="shared" si="17"/>
        <v>0.82099999999999973</v>
      </c>
      <c r="G271" s="107">
        <f t="shared" ref="G271" si="21">F271*0.8598</f>
        <v>0.70589579999999974</v>
      </c>
      <c r="H271" s="119">
        <f>C271/4660.2*$H$19</f>
        <v>0.25067710796103188</v>
      </c>
      <c r="I271" s="107">
        <f t="shared" si="18"/>
        <v>0.95657290796103167</v>
      </c>
      <c r="J271" s="5"/>
      <c r="K271" s="25"/>
      <c r="L271" s="40"/>
      <c r="M271" s="50"/>
      <c r="N271" s="7"/>
      <c r="O271" s="5"/>
      <c r="P271" s="5"/>
      <c r="Q271" s="5"/>
      <c r="R271" s="5"/>
      <c r="S271" s="5"/>
      <c r="T271" s="5"/>
      <c r="U271" s="5"/>
      <c r="V271" s="5"/>
      <c r="W271" s="5"/>
    </row>
    <row r="272" spans="1:23" s="1" customFormat="1" x14ac:dyDescent="0.25">
      <c r="A272" s="4">
        <v>247</v>
      </c>
      <c r="B272" s="16">
        <v>20242442</v>
      </c>
      <c r="C272" s="106">
        <v>77.599999999999994</v>
      </c>
      <c r="D272" s="8">
        <v>17.701000000000001</v>
      </c>
      <c r="E272" s="8">
        <v>18.927</v>
      </c>
      <c r="F272" s="8">
        <f t="shared" si="17"/>
        <v>1.2259999999999991</v>
      </c>
      <c r="G272" s="107">
        <f>F272*0.8598</f>
        <v>1.0541147999999991</v>
      </c>
      <c r="H272" s="119">
        <f t="shared" ref="H272" si="22">C272/4660.2*$H$19</f>
        <v>0.42472802571563473</v>
      </c>
      <c r="I272" s="107">
        <f t="shared" si="18"/>
        <v>1.4788428257156339</v>
      </c>
      <c r="J272" s="5"/>
      <c r="K272" s="24"/>
      <c r="L272" s="14"/>
      <c r="M272" s="50"/>
      <c r="N272" s="7"/>
      <c r="O272" s="5"/>
      <c r="P272" s="5"/>
      <c r="Q272" s="5"/>
      <c r="R272" s="5"/>
      <c r="S272" s="5"/>
      <c r="T272" s="5"/>
      <c r="U272" s="5"/>
      <c r="V272" s="5"/>
      <c r="W272" s="5"/>
    </row>
    <row r="273" spans="1:26" s="2" customFormat="1" x14ac:dyDescent="0.25">
      <c r="A273" s="213" t="s">
        <v>3</v>
      </c>
      <c r="B273" s="213"/>
      <c r="C273" s="128">
        <f>SUM(C26:C272)</f>
        <v>17591.5</v>
      </c>
      <c r="D273" s="129">
        <f t="shared" ref="D273:E273" si="23">SUM(D26:D272)</f>
        <v>4142.3730000000005</v>
      </c>
      <c r="E273" s="129">
        <f t="shared" si="23"/>
        <v>4374.3500000000004</v>
      </c>
      <c r="F273" s="8">
        <f t="shared" si="17"/>
        <v>231.97699999999986</v>
      </c>
      <c r="G273" s="129">
        <f>SUM(G26:G272)</f>
        <v>199.45382459999999</v>
      </c>
      <c r="H273" s="129">
        <f>SUM(H26:H272)</f>
        <v>114.63517540000002</v>
      </c>
      <c r="I273" s="129">
        <f>SUM(I26:I272)</f>
        <v>314.08899999999994</v>
      </c>
      <c r="J273" s="220"/>
      <c r="K273" s="221"/>
      <c r="L273" s="40"/>
      <c r="M273" s="50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6" x14ac:dyDescent="0.25">
      <c r="G274" s="51"/>
      <c r="J274" s="130"/>
      <c r="K274" s="131"/>
      <c r="O274" s="5"/>
      <c r="P274" s="5"/>
      <c r="Q274" s="5"/>
      <c r="R274" s="5"/>
      <c r="S274" s="5"/>
      <c r="T274" s="5"/>
      <c r="U274" s="5"/>
      <c r="V274" s="5"/>
    </row>
    <row r="275" spans="1:26" x14ac:dyDescent="0.25">
      <c r="G275"/>
      <c r="H275"/>
      <c r="I275"/>
      <c r="J275" s="53"/>
      <c r="K275" s="52"/>
      <c r="L275" s="52"/>
      <c r="M275" s="86"/>
      <c r="P275" s="50"/>
      <c r="R275" s="5"/>
      <c r="S275" s="5"/>
      <c r="T275" s="5"/>
      <c r="U275" s="5"/>
      <c r="V275" s="5"/>
      <c r="W275" s="5"/>
      <c r="X275" s="5"/>
      <c r="Y275" s="5"/>
      <c r="Z275" s="40"/>
    </row>
    <row r="276" spans="1:26" ht="18.75" customHeight="1" x14ac:dyDescent="0.25">
      <c r="A276" s="214" t="s">
        <v>38</v>
      </c>
      <c r="B276" s="216" t="s">
        <v>39</v>
      </c>
      <c r="C276" s="222" t="s">
        <v>2</v>
      </c>
      <c r="D276" s="35" t="s">
        <v>84</v>
      </c>
      <c r="E276" s="35" t="s">
        <v>88</v>
      </c>
      <c r="F276" s="151" t="s">
        <v>79</v>
      </c>
      <c r="G276" s="50"/>
      <c r="H276" s="40"/>
      <c r="I276" s="5"/>
      <c r="J276" s="5"/>
      <c r="K276" s="5"/>
      <c r="L276" s="5"/>
      <c r="M276" s="5"/>
      <c r="N276" s="5"/>
      <c r="O276" s="5"/>
      <c r="P276" s="5"/>
      <c r="R276"/>
      <c r="S276"/>
      <c r="T276"/>
      <c r="U276"/>
      <c r="V276"/>
      <c r="W276"/>
    </row>
    <row r="277" spans="1:26" ht="18.75" customHeight="1" x14ac:dyDescent="0.25">
      <c r="A277" s="215"/>
      <c r="B277" s="217"/>
      <c r="C277" s="223"/>
      <c r="D277" s="152" t="s">
        <v>40</v>
      </c>
      <c r="E277" s="152" t="s">
        <v>40</v>
      </c>
      <c r="F277" s="155" t="s">
        <v>80</v>
      </c>
      <c r="G277" s="40"/>
      <c r="H277" s="40"/>
      <c r="I277" s="5"/>
      <c r="J277" s="5"/>
      <c r="K277" s="5"/>
      <c r="L277" s="5"/>
      <c r="M277" s="5"/>
      <c r="N277" s="5"/>
      <c r="O277" s="5"/>
      <c r="Q277"/>
      <c r="R277"/>
      <c r="S277"/>
      <c r="T277"/>
      <c r="U277"/>
      <c r="V277"/>
      <c r="W277"/>
    </row>
    <row r="278" spans="1:26" x14ac:dyDescent="0.25">
      <c r="A278" s="59" t="s">
        <v>41</v>
      </c>
      <c r="B278" s="60">
        <v>43441481</v>
      </c>
      <c r="C278" s="60">
        <v>122.9</v>
      </c>
      <c r="D278" s="83">
        <v>37.848999999999997</v>
      </c>
      <c r="E278" s="83">
        <v>37.968000000000004</v>
      </c>
      <c r="F278" s="83">
        <f>(E278-D278)*0.8598</f>
        <v>0.10231620000000591</v>
      </c>
      <c r="G278" s="40"/>
      <c r="H278" s="40"/>
      <c r="I278" s="40"/>
      <c r="J278" s="40"/>
      <c r="M278" s="40"/>
      <c r="Q278"/>
      <c r="R278"/>
      <c r="S278"/>
      <c r="T278"/>
      <c r="U278"/>
      <c r="V278"/>
      <c r="W278"/>
    </row>
    <row r="279" spans="1:26" x14ac:dyDescent="0.25">
      <c r="A279" s="59" t="s">
        <v>42</v>
      </c>
      <c r="B279" s="60">
        <v>43441178</v>
      </c>
      <c r="C279" s="60">
        <v>68.5</v>
      </c>
      <c r="D279" s="83">
        <v>46.497999999999998</v>
      </c>
      <c r="E279" s="83">
        <v>49.808</v>
      </c>
      <c r="F279" s="83">
        <f t="shared" ref="F279:F292" si="24">(E279-D279)*0.8598</f>
        <v>2.8459380000000021</v>
      </c>
      <c r="G279" s="40"/>
      <c r="H279" s="40"/>
      <c r="I279" s="40"/>
      <c r="J279" s="40"/>
      <c r="M279" s="40"/>
      <c r="Q279"/>
      <c r="R279"/>
      <c r="S279"/>
      <c r="T279"/>
      <c r="U279"/>
      <c r="V279"/>
      <c r="W279"/>
    </row>
    <row r="280" spans="1:26" x14ac:dyDescent="0.25">
      <c r="A280" s="59" t="s">
        <v>43</v>
      </c>
      <c r="B280" s="60">
        <v>43441179</v>
      </c>
      <c r="C280" s="60">
        <v>106.9</v>
      </c>
      <c r="D280" s="83">
        <v>15.484</v>
      </c>
      <c r="E280" s="83">
        <v>17.187999999999999</v>
      </c>
      <c r="F280" s="83">
        <f t="shared" si="24"/>
        <v>1.4650991999999989</v>
      </c>
      <c r="G280" s="40"/>
      <c r="H280" s="40"/>
      <c r="I280" s="40"/>
      <c r="J280" s="40"/>
      <c r="M280" s="40"/>
      <c r="P280"/>
      <c r="Q280"/>
      <c r="R280"/>
      <c r="S280"/>
      <c r="T280"/>
      <c r="U280"/>
      <c r="V280"/>
      <c r="W280"/>
    </row>
    <row r="281" spans="1:26" x14ac:dyDescent="0.25">
      <c r="A281" s="59" t="s">
        <v>44</v>
      </c>
      <c r="B281" s="60">
        <v>43441177</v>
      </c>
      <c r="C281" s="60">
        <v>163.80000000000001</v>
      </c>
      <c r="D281" s="83">
        <v>69.694000000000003</v>
      </c>
      <c r="E281" s="83">
        <v>75.263000000000005</v>
      </c>
      <c r="F281" s="83">
        <f t="shared" si="24"/>
        <v>4.7882262000000022</v>
      </c>
      <c r="G281" s="40"/>
      <c r="H281" s="40"/>
      <c r="I281" s="40"/>
      <c r="J281" s="40"/>
      <c r="M281"/>
      <c r="N281"/>
      <c r="O281"/>
      <c r="P281"/>
      <c r="Q281"/>
      <c r="R281"/>
      <c r="S281"/>
      <c r="T281"/>
      <c r="U281"/>
      <c r="V281"/>
      <c r="W281"/>
    </row>
    <row r="282" spans="1:26" s="1" customFormat="1" x14ac:dyDescent="0.25">
      <c r="A282" s="59" t="s">
        <v>45</v>
      </c>
      <c r="B282" s="60">
        <v>43441482</v>
      </c>
      <c r="C282" s="60">
        <v>109.8</v>
      </c>
      <c r="D282" s="83">
        <v>99.637</v>
      </c>
      <c r="E282" s="83">
        <v>102.866</v>
      </c>
      <c r="F282" s="83">
        <f t="shared" si="24"/>
        <v>2.7762941999999993</v>
      </c>
      <c r="G282" s="2"/>
      <c r="H282" s="72"/>
      <c r="I282" s="5"/>
      <c r="J282" s="5"/>
      <c r="K282" s="5"/>
      <c r="L282" s="5"/>
    </row>
    <row r="283" spans="1:26" s="1" customFormat="1" x14ac:dyDescent="0.25">
      <c r="A283" s="59" t="s">
        <v>46</v>
      </c>
      <c r="B283" s="60">
        <v>43441483</v>
      </c>
      <c r="C283" s="60">
        <v>58.7</v>
      </c>
      <c r="D283" s="83">
        <v>126.642</v>
      </c>
      <c r="E283" s="83">
        <v>129.923</v>
      </c>
      <c r="F283" s="83">
        <f t="shared" si="24"/>
        <v>2.8210038000000051</v>
      </c>
      <c r="G283" s="5"/>
      <c r="H283" s="5"/>
      <c r="I283" s="5"/>
      <c r="J283" s="5"/>
      <c r="K283" s="5"/>
      <c r="L283" s="5"/>
    </row>
    <row r="284" spans="1:26" s="1" customFormat="1" x14ac:dyDescent="0.25">
      <c r="A284" s="59" t="s">
        <v>47</v>
      </c>
      <c r="B284" s="60">
        <v>41444210</v>
      </c>
      <c r="C284" s="60">
        <v>89.1</v>
      </c>
      <c r="D284" s="83">
        <v>94.141999999999996</v>
      </c>
      <c r="E284" s="83">
        <v>96.906000000000006</v>
      </c>
      <c r="F284" s="83">
        <f t="shared" si="24"/>
        <v>2.3764872000000086</v>
      </c>
      <c r="G284" s="5"/>
      <c r="H284" s="5"/>
      <c r="I284" s="5"/>
      <c r="J284" s="5"/>
      <c r="K284" s="5"/>
      <c r="L284" s="5"/>
    </row>
    <row r="285" spans="1:26" x14ac:dyDescent="0.25">
      <c r="A285" s="59" t="s">
        <v>48</v>
      </c>
      <c r="B285" s="60">
        <v>20242453</v>
      </c>
      <c r="C285" s="60">
        <v>56.5</v>
      </c>
      <c r="D285" s="83">
        <v>83.99</v>
      </c>
      <c r="E285" s="83">
        <v>87.802000000000007</v>
      </c>
      <c r="F285" s="83">
        <f t="shared" si="24"/>
        <v>3.2775576000000104</v>
      </c>
      <c r="G285" s="40"/>
      <c r="H285" s="40"/>
      <c r="I285" s="40"/>
      <c r="J285" s="40"/>
      <c r="M285"/>
      <c r="N285"/>
      <c r="O285"/>
      <c r="P285"/>
      <c r="Q285"/>
      <c r="R285"/>
      <c r="S285"/>
      <c r="T285"/>
      <c r="U285"/>
      <c r="V285"/>
      <c r="W285"/>
    </row>
    <row r="286" spans="1:26" x14ac:dyDescent="0.25">
      <c r="A286" s="59" t="s">
        <v>49</v>
      </c>
      <c r="B286" s="60">
        <v>20242426</v>
      </c>
      <c r="C286" s="60">
        <v>96</v>
      </c>
      <c r="D286" s="83">
        <v>49.52</v>
      </c>
      <c r="E286" s="83">
        <v>52.966000000000001</v>
      </c>
      <c r="F286" s="83">
        <f t="shared" si="24"/>
        <v>2.9628707999999984</v>
      </c>
      <c r="G286" s="40"/>
      <c r="H286" s="40"/>
      <c r="I286" s="40"/>
      <c r="J286" s="40"/>
      <c r="M286"/>
      <c r="N286"/>
      <c r="O286"/>
      <c r="P286"/>
      <c r="Q286"/>
      <c r="R286"/>
      <c r="S286"/>
      <c r="T286"/>
      <c r="U286"/>
      <c r="V286"/>
      <c r="W286"/>
    </row>
    <row r="287" spans="1:26" x14ac:dyDescent="0.25">
      <c r="A287" s="59" t="s">
        <v>50</v>
      </c>
      <c r="B287" s="60">
        <v>20242457</v>
      </c>
      <c r="C287" s="60">
        <v>103.3</v>
      </c>
      <c r="D287" s="83">
        <v>63.033000000000001</v>
      </c>
      <c r="E287" s="83">
        <v>65.875</v>
      </c>
      <c r="F287" s="83">
        <f t="shared" si="24"/>
        <v>2.4435515999999988</v>
      </c>
      <c r="G287" s="40"/>
      <c r="H287" s="40"/>
      <c r="I287" s="40"/>
      <c r="J287" s="40"/>
      <c r="M287"/>
      <c r="N287"/>
      <c r="O287"/>
      <c r="P287"/>
      <c r="Q287"/>
      <c r="R287"/>
      <c r="S287"/>
      <c r="T287"/>
      <c r="U287"/>
      <c r="V287"/>
      <c r="W287"/>
    </row>
    <row r="288" spans="1:26" x14ac:dyDescent="0.25">
      <c r="A288" s="59" t="s">
        <v>51</v>
      </c>
      <c r="B288" s="60">
        <v>20242455</v>
      </c>
      <c r="C288" s="60">
        <v>43.4</v>
      </c>
      <c r="D288" s="83">
        <v>45.640999999999998</v>
      </c>
      <c r="E288" s="83">
        <v>47.869</v>
      </c>
      <c r="F288" s="83">
        <f t="shared" si="24"/>
        <v>1.9156344000000014</v>
      </c>
      <c r="G288" s="40"/>
      <c r="H288" s="40"/>
      <c r="I288" s="40"/>
      <c r="J288" s="40"/>
      <c r="M288"/>
      <c r="N288"/>
      <c r="O288"/>
      <c r="P288"/>
      <c r="Q288"/>
      <c r="R288"/>
      <c r="S288"/>
      <c r="T288"/>
      <c r="U288"/>
      <c r="V288"/>
      <c r="W288"/>
    </row>
    <row r="289" spans="1:26" x14ac:dyDescent="0.25">
      <c r="A289" s="59" t="s">
        <v>52</v>
      </c>
      <c r="B289" s="60">
        <v>20442453</v>
      </c>
      <c r="C289" s="60">
        <v>79.900000000000006</v>
      </c>
      <c r="D289" s="83">
        <v>57.395000000000003</v>
      </c>
      <c r="E289" s="83">
        <v>60.149000000000001</v>
      </c>
      <c r="F289" s="83">
        <f t="shared" si="24"/>
        <v>2.3678891999999983</v>
      </c>
      <c r="G289" s="40"/>
      <c r="H289" s="40"/>
      <c r="I289" s="40"/>
      <c r="J289" s="40"/>
      <c r="M289"/>
      <c r="N289"/>
      <c r="O289"/>
      <c r="P289"/>
      <c r="Q289"/>
      <c r="R289"/>
      <c r="S289"/>
      <c r="T289"/>
      <c r="U289"/>
      <c r="V289"/>
      <c r="W289"/>
    </row>
    <row r="290" spans="1:26" s="1" customFormat="1" x14ac:dyDescent="0.25">
      <c r="A290" s="59" t="s">
        <v>53</v>
      </c>
      <c r="B290" s="60">
        <v>20242456</v>
      </c>
      <c r="C290" s="60">
        <v>106.1</v>
      </c>
      <c r="D290" s="83">
        <v>43.158999999999999</v>
      </c>
      <c r="E290" s="83">
        <v>45.587000000000003</v>
      </c>
      <c r="F290" s="83">
        <f t="shared" si="24"/>
        <v>2.087594400000004</v>
      </c>
      <c r="G290" s="5"/>
      <c r="H290" s="5"/>
      <c r="I290" s="5"/>
      <c r="J290" s="5"/>
      <c r="K290" s="5"/>
      <c r="L290" s="5"/>
    </row>
    <row r="291" spans="1:26" s="1" customFormat="1" x14ac:dyDescent="0.25">
      <c r="A291" s="59" t="s">
        <v>54</v>
      </c>
      <c r="B291" s="60">
        <v>20242415</v>
      </c>
      <c r="C291" s="60">
        <v>137.9</v>
      </c>
      <c r="D291" s="83">
        <v>92.527000000000001</v>
      </c>
      <c r="E291" s="83">
        <v>96.432000000000002</v>
      </c>
      <c r="F291" s="83">
        <f t="shared" si="24"/>
        <v>3.3575190000000008</v>
      </c>
      <c r="G291" s="5"/>
      <c r="H291" s="5"/>
      <c r="I291" s="5"/>
      <c r="J291" s="5"/>
      <c r="K291" s="5"/>
      <c r="L291" s="5"/>
    </row>
    <row r="292" spans="1:26" s="1" customFormat="1" x14ac:dyDescent="0.25">
      <c r="A292" s="59" t="s">
        <v>55</v>
      </c>
      <c r="B292" s="60">
        <v>20242418</v>
      </c>
      <c r="C292" s="60">
        <v>56.4</v>
      </c>
      <c r="D292" s="83">
        <v>98.405000000000001</v>
      </c>
      <c r="E292" s="83">
        <v>104.25</v>
      </c>
      <c r="F292" s="83">
        <f t="shared" si="24"/>
        <v>5.0255309999999991</v>
      </c>
      <c r="G292" s="5"/>
      <c r="H292" s="5"/>
      <c r="I292" s="5"/>
      <c r="J292" s="5"/>
      <c r="K292" s="5"/>
      <c r="L292" s="5"/>
    </row>
    <row r="293" spans="1:26" x14ac:dyDescent="0.25">
      <c r="B293" s="41"/>
      <c r="C293" s="153">
        <f>SUM(C278:C292)</f>
        <v>1399.2</v>
      </c>
      <c r="D293" s="87">
        <f>SUM(D278:D292)</f>
        <v>1023.6159999999999</v>
      </c>
      <c r="E293" s="87">
        <f>SUM(E278:E292)</f>
        <v>1070.8520000000001</v>
      </c>
      <c r="F293" s="87">
        <f>SUM(F278:F292)</f>
        <v>40.613512800000038</v>
      </c>
      <c r="G293" s="40"/>
      <c r="H293" s="40"/>
      <c r="I293" s="40"/>
      <c r="J293" s="40"/>
      <c r="M293" s="40"/>
      <c r="Q293"/>
      <c r="R293"/>
      <c r="S293"/>
      <c r="T293"/>
      <c r="U293"/>
      <c r="V293"/>
      <c r="W293"/>
    </row>
    <row r="294" spans="1:26" x14ac:dyDescent="0.25">
      <c r="A294" s="56"/>
      <c r="B294" s="56"/>
      <c r="C294" s="56"/>
      <c r="D294" s="56"/>
      <c r="E294" s="224"/>
      <c r="F294" s="56"/>
      <c r="G294"/>
      <c r="H294"/>
      <c r="I294"/>
      <c r="J294" s="53"/>
      <c r="K294" s="52"/>
      <c r="L294" s="52"/>
      <c r="M294"/>
      <c r="P294" s="50"/>
      <c r="V294"/>
      <c r="W294"/>
      <c r="Z294" s="40"/>
    </row>
    <row r="295" spans="1:26" x14ac:dyDescent="0.25">
      <c r="A295" s="57" t="s">
        <v>15</v>
      </c>
      <c r="F295" s="56"/>
      <c r="G295"/>
      <c r="H295"/>
      <c r="I295"/>
      <c r="J295" s="53"/>
      <c r="K295" s="52"/>
      <c r="L295" s="52"/>
      <c r="M295"/>
      <c r="P295" s="50"/>
      <c r="V295"/>
      <c r="W295"/>
      <c r="Z295" s="40"/>
    </row>
    <row r="296" spans="1:26" x14ac:dyDescent="0.25">
      <c r="A296" s="56"/>
      <c r="E296" s="224"/>
      <c r="G296"/>
      <c r="H296"/>
      <c r="I296" s="53"/>
      <c r="J296" s="52"/>
      <c r="K296" s="52"/>
      <c r="L296"/>
      <c r="M296" s="40"/>
      <c r="O296" s="50"/>
      <c r="U296"/>
      <c r="V296"/>
      <c r="W296"/>
      <c r="Y296" s="40"/>
    </row>
    <row r="297" spans="1:26" x14ac:dyDescent="0.25">
      <c r="G297"/>
      <c r="H297"/>
      <c r="I297" s="53"/>
      <c r="J297" s="52"/>
      <c r="K297" s="52"/>
      <c r="L297"/>
      <c r="M297" s="40"/>
      <c r="O297" s="50"/>
      <c r="U297"/>
      <c r="V297"/>
      <c r="W297"/>
      <c r="X297" s="40"/>
      <c r="Y297" s="40"/>
    </row>
  </sheetData>
  <mergeCells count="37">
    <mergeCell ref="E22:G22"/>
    <mergeCell ref="E23:G23"/>
    <mergeCell ref="A273:B273"/>
    <mergeCell ref="J273:K273"/>
    <mergeCell ref="A276:A277"/>
    <mergeCell ref="B276:B277"/>
    <mergeCell ref="C276:C277"/>
    <mergeCell ref="A18:D19"/>
    <mergeCell ref="E18:G18"/>
    <mergeCell ref="E19:G19"/>
    <mergeCell ref="E20:G20"/>
    <mergeCell ref="H20:H21"/>
    <mergeCell ref="E21:G21"/>
    <mergeCell ref="A14:D14"/>
    <mergeCell ref="E14:G14"/>
    <mergeCell ref="A15:D16"/>
    <mergeCell ref="E15:G15"/>
    <mergeCell ref="E16:G16"/>
    <mergeCell ref="A17:D17"/>
    <mergeCell ref="E17:G17"/>
    <mergeCell ref="E9:G9"/>
    <mergeCell ref="E10:G10"/>
    <mergeCell ref="A11:D11"/>
    <mergeCell ref="E11:G11"/>
    <mergeCell ref="A12:D13"/>
    <mergeCell ref="E12:G12"/>
    <mergeCell ref="E13:G13"/>
    <mergeCell ref="A1:L1"/>
    <mergeCell ref="A3:L3"/>
    <mergeCell ref="A4:L4"/>
    <mergeCell ref="A6:H6"/>
    <mergeCell ref="K6:L10"/>
    <mergeCell ref="A7:D7"/>
    <mergeCell ref="E7:G7"/>
    <mergeCell ref="A8:D8"/>
    <mergeCell ref="E8:G8"/>
    <mergeCell ref="A9:D10"/>
  </mergeCells>
  <pageMargins left="0.78740157480314965" right="0" top="0" bottom="0" header="0.31496062992125984" footer="0.31496062992125984"/>
  <pageSetup paperSize="9" scale="1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Январь18</vt:lpstr>
      <vt:lpstr>Февраль18</vt:lpstr>
      <vt:lpstr>Март18</vt:lpstr>
      <vt:lpstr>Апрель18</vt:lpstr>
      <vt:lpstr>Октябрь18</vt:lpstr>
      <vt:lpstr>Ноябрь18</vt:lpstr>
      <vt:lpstr>Декабрь18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2019-01-25T08:23:56Z</dcterms:modified>
</cp:coreProperties>
</file>