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4385" yWindow="345" windowWidth="14430" windowHeight="12495" tabRatio="599" activeTab="6"/>
  </bookViews>
  <sheets>
    <sheet name="Январь19" sheetId="40" r:id="rId1"/>
    <sheet name="Февраль19" sheetId="41" r:id="rId2"/>
    <sheet name="Март19" sheetId="42" r:id="rId3"/>
    <sheet name="Апрель19" sheetId="43" r:id="rId4"/>
    <sheet name="Октябрь19" sheetId="44" r:id="rId5"/>
    <sheet name="Ноябрь19" sheetId="45" r:id="rId6"/>
    <sheet name="Декабрь19" sheetId="46" r:id="rId7"/>
  </sheets>
  <calcPr calcId="145621"/>
</workbook>
</file>

<file path=xl/calcChain.xml><?xml version="1.0" encoding="utf-8"?>
<calcChain xmlns="http://schemas.openxmlformats.org/spreadsheetml/2006/main">
  <c r="E293" i="46" l="1"/>
  <c r="D293" i="46"/>
  <c r="C293" i="46"/>
  <c r="F292" i="46"/>
  <c r="F291" i="46"/>
  <c r="F290" i="46"/>
  <c r="F289" i="46"/>
  <c r="F288" i="46"/>
  <c r="F287" i="46"/>
  <c r="F286" i="46"/>
  <c r="F285" i="46"/>
  <c r="F284" i="46"/>
  <c r="F283" i="46"/>
  <c r="F282" i="46"/>
  <c r="F281" i="46"/>
  <c r="F280" i="46"/>
  <c r="F279" i="46"/>
  <c r="F278" i="46"/>
  <c r="C273" i="46"/>
  <c r="F272" i="46"/>
  <c r="G272" i="46" s="1"/>
  <c r="F271" i="46"/>
  <c r="G271" i="46" s="1"/>
  <c r="F270" i="46"/>
  <c r="G270" i="46" s="1"/>
  <c r="F269" i="46"/>
  <c r="G269" i="46" s="1"/>
  <c r="F268" i="46"/>
  <c r="G268" i="46" s="1"/>
  <c r="F267" i="46"/>
  <c r="G267" i="46" s="1"/>
  <c r="F266" i="46"/>
  <c r="G266" i="46" s="1"/>
  <c r="F265" i="46"/>
  <c r="G265" i="46" s="1"/>
  <c r="F264" i="46"/>
  <c r="G264" i="46" s="1"/>
  <c r="F263" i="46"/>
  <c r="G263" i="46" s="1"/>
  <c r="F262" i="46"/>
  <c r="G262" i="46" s="1"/>
  <c r="F261" i="46"/>
  <c r="G261" i="46" s="1"/>
  <c r="F260" i="46"/>
  <c r="G260" i="46" s="1"/>
  <c r="F259" i="46"/>
  <c r="G259" i="46" s="1"/>
  <c r="F258" i="46"/>
  <c r="G258" i="46" s="1"/>
  <c r="F257" i="46"/>
  <c r="G257" i="46" s="1"/>
  <c r="F256" i="46"/>
  <c r="G256" i="46" s="1"/>
  <c r="F255" i="46"/>
  <c r="G255" i="46" s="1"/>
  <c r="F254" i="46"/>
  <c r="G254" i="46" s="1"/>
  <c r="F253" i="46"/>
  <c r="G253" i="46" s="1"/>
  <c r="F252" i="46"/>
  <c r="G252" i="46" s="1"/>
  <c r="F251" i="46"/>
  <c r="G251" i="46" s="1"/>
  <c r="F250" i="46"/>
  <c r="G250" i="46" s="1"/>
  <c r="F249" i="46"/>
  <c r="G249" i="46" s="1"/>
  <c r="F248" i="46"/>
  <c r="G248" i="46" s="1"/>
  <c r="F247" i="46"/>
  <c r="G247" i="46" s="1"/>
  <c r="F246" i="46"/>
  <c r="G246" i="46" s="1"/>
  <c r="F245" i="46"/>
  <c r="G245" i="46" s="1"/>
  <c r="F244" i="46"/>
  <c r="G244" i="46" s="1"/>
  <c r="F243" i="46"/>
  <c r="G243" i="46" s="1"/>
  <c r="F242" i="46"/>
  <c r="G242" i="46" s="1"/>
  <c r="F241" i="46"/>
  <c r="G241" i="46" s="1"/>
  <c r="F240" i="46"/>
  <c r="G240" i="46" s="1"/>
  <c r="F239" i="46"/>
  <c r="G239" i="46" s="1"/>
  <c r="F238" i="46"/>
  <c r="G238" i="46" s="1"/>
  <c r="F237" i="46"/>
  <c r="G237" i="46" s="1"/>
  <c r="F236" i="46"/>
  <c r="G236" i="46" s="1"/>
  <c r="F235" i="46"/>
  <c r="G235" i="46" s="1"/>
  <c r="F234" i="46"/>
  <c r="G234" i="46" s="1"/>
  <c r="F233" i="46"/>
  <c r="G233" i="46" s="1"/>
  <c r="F232" i="46"/>
  <c r="G232" i="46" s="1"/>
  <c r="F231" i="46"/>
  <c r="G231" i="46" s="1"/>
  <c r="F230" i="46"/>
  <c r="G230" i="46" s="1"/>
  <c r="F229" i="46"/>
  <c r="G229" i="46" s="1"/>
  <c r="F228" i="46"/>
  <c r="G228" i="46" s="1"/>
  <c r="E227" i="46"/>
  <c r="F227" i="46" s="1"/>
  <c r="G227" i="46" s="1"/>
  <c r="F226" i="46"/>
  <c r="G226" i="46" s="1"/>
  <c r="F225" i="46"/>
  <c r="G225" i="46" s="1"/>
  <c r="F224" i="46"/>
  <c r="G224" i="46" s="1"/>
  <c r="F223" i="46"/>
  <c r="G223" i="46" s="1"/>
  <c r="F222" i="46"/>
  <c r="G222" i="46" s="1"/>
  <c r="F221" i="46"/>
  <c r="G221" i="46" s="1"/>
  <c r="F220" i="46"/>
  <c r="G220" i="46" s="1"/>
  <c r="F219" i="46"/>
  <c r="G219" i="46" s="1"/>
  <c r="F218" i="46"/>
  <c r="G218" i="46" s="1"/>
  <c r="E217" i="46"/>
  <c r="F217" i="46" s="1"/>
  <c r="G217" i="46" s="1"/>
  <c r="F216" i="46"/>
  <c r="G216" i="46" s="1"/>
  <c r="F215" i="46"/>
  <c r="G215" i="46" s="1"/>
  <c r="F214" i="46"/>
  <c r="G214" i="46" s="1"/>
  <c r="F213" i="46"/>
  <c r="G213" i="46" s="1"/>
  <c r="F212" i="46"/>
  <c r="G212" i="46" s="1"/>
  <c r="F211" i="46"/>
  <c r="G211" i="46" s="1"/>
  <c r="F210" i="46"/>
  <c r="G210" i="46" s="1"/>
  <c r="F209" i="46"/>
  <c r="G209" i="46" s="1"/>
  <c r="F208" i="46"/>
  <c r="G208" i="46" s="1"/>
  <c r="F207" i="46"/>
  <c r="G207" i="46" s="1"/>
  <c r="F206" i="46"/>
  <c r="G206" i="46" s="1"/>
  <c r="F205" i="46"/>
  <c r="G205" i="46" s="1"/>
  <c r="F204" i="46"/>
  <c r="G204" i="46" s="1"/>
  <c r="F203" i="46"/>
  <c r="G203" i="46" s="1"/>
  <c r="E202" i="46"/>
  <c r="D202" i="46"/>
  <c r="E201" i="46"/>
  <c r="D201" i="46"/>
  <c r="E200" i="46"/>
  <c r="D200" i="46"/>
  <c r="F199" i="46"/>
  <c r="G199" i="46" s="1"/>
  <c r="F198" i="46"/>
  <c r="G198" i="46" s="1"/>
  <c r="F197" i="46"/>
  <c r="G197" i="46" s="1"/>
  <c r="F196" i="46"/>
  <c r="G196" i="46" s="1"/>
  <c r="F195" i="46"/>
  <c r="G195" i="46" s="1"/>
  <c r="F194" i="46"/>
  <c r="G194" i="46" s="1"/>
  <c r="F193" i="46"/>
  <c r="G193" i="46" s="1"/>
  <c r="F192" i="46"/>
  <c r="G192" i="46" s="1"/>
  <c r="F191" i="46"/>
  <c r="G191" i="46" s="1"/>
  <c r="F190" i="46"/>
  <c r="G190" i="46" s="1"/>
  <c r="F189" i="46"/>
  <c r="G189" i="46" s="1"/>
  <c r="F188" i="46"/>
  <c r="G188" i="46" s="1"/>
  <c r="F187" i="46"/>
  <c r="G187" i="46" s="1"/>
  <c r="F186" i="46"/>
  <c r="G186" i="46" s="1"/>
  <c r="F185" i="46"/>
  <c r="G185" i="46" s="1"/>
  <c r="F184" i="46"/>
  <c r="G184" i="46" s="1"/>
  <c r="F183" i="46"/>
  <c r="G183" i="46" s="1"/>
  <c r="F182" i="46"/>
  <c r="G182" i="46" s="1"/>
  <c r="F181" i="46"/>
  <c r="G181" i="46" s="1"/>
  <c r="F180" i="46"/>
  <c r="G180" i="46" s="1"/>
  <c r="F179" i="46"/>
  <c r="G179" i="46" s="1"/>
  <c r="F178" i="46"/>
  <c r="G178" i="46" s="1"/>
  <c r="F177" i="46"/>
  <c r="G177" i="46" s="1"/>
  <c r="F176" i="46"/>
  <c r="G176" i="46" s="1"/>
  <c r="F175" i="46"/>
  <c r="G175" i="46" s="1"/>
  <c r="F174" i="46"/>
  <c r="G174" i="46" s="1"/>
  <c r="F173" i="46"/>
  <c r="G173" i="46" s="1"/>
  <c r="F172" i="46"/>
  <c r="G172" i="46" s="1"/>
  <c r="F171" i="46"/>
  <c r="G171" i="46" s="1"/>
  <c r="F170" i="46"/>
  <c r="G170" i="46" s="1"/>
  <c r="F169" i="46"/>
  <c r="G169" i="46" s="1"/>
  <c r="F168" i="46"/>
  <c r="G168" i="46" s="1"/>
  <c r="F167" i="46"/>
  <c r="G167" i="46" s="1"/>
  <c r="F166" i="46"/>
  <c r="G166" i="46" s="1"/>
  <c r="F165" i="46"/>
  <c r="G165" i="46" s="1"/>
  <c r="F164" i="46"/>
  <c r="G164" i="46" s="1"/>
  <c r="F163" i="46"/>
  <c r="G163" i="46" s="1"/>
  <c r="F162" i="46"/>
  <c r="G162" i="46" s="1"/>
  <c r="F161" i="46"/>
  <c r="G161" i="46" s="1"/>
  <c r="F160" i="46"/>
  <c r="G160" i="46" s="1"/>
  <c r="F159" i="46"/>
  <c r="G159" i="46" s="1"/>
  <c r="F158" i="46"/>
  <c r="G158" i="46" s="1"/>
  <c r="F157" i="46"/>
  <c r="G157" i="46" s="1"/>
  <c r="F156" i="46"/>
  <c r="G156" i="46" s="1"/>
  <c r="F155" i="46"/>
  <c r="G155" i="46" s="1"/>
  <c r="F154" i="46"/>
  <c r="G154" i="46" s="1"/>
  <c r="F153" i="46"/>
  <c r="G153" i="46" s="1"/>
  <c r="F152" i="46"/>
  <c r="G152" i="46" s="1"/>
  <c r="F151" i="46"/>
  <c r="G151" i="46" s="1"/>
  <c r="F150" i="46"/>
  <c r="G150" i="46" s="1"/>
  <c r="F149" i="46"/>
  <c r="G149" i="46" s="1"/>
  <c r="F148" i="46"/>
  <c r="G148" i="46" s="1"/>
  <c r="F147" i="46"/>
  <c r="G147" i="46" s="1"/>
  <c r="F146" i="46"/>
  <c r="G146" i="46" s="1"/>
  <c r="F145" i="46"/>
  <c r="G145" i="46" s="1"/>
  <c r="F144" i="46"/>
  <c r="G144" i="46" s="1"/>
  <c r="F143" i="46"/>
  <c r="G143" i="46" s="1"/>
  <c r="F142" i="46"/>
  <c r="G142" i="46" s="1"/>
  <c r="F141" i="46"/>
  <c r="G141" i="46" s="1"/>
  <c r="F140" i="46"/>
  <c r="G140" i="46" s="1"/>
  <c r="F139" i="46"/>
  <c r="G139" i="46" s="1"/>
  <c r="G138" i="46"/>
  <c r="F138" i="46"/>
  <c r="G137" i="46"/>
  <c r="F137" i="46"/>
  <c r="F136" i="46"/>
  <c r="G136" i="46" s="1"/>
  <c r="G135" i="46"/>
  <c r="F135" i="46"/>
  <c r="G134" i="46"/>
  <c r="F134" i="46"/>
  <c r="G133" i="46"/>
  <c r="F133" i="46"/>
  <c r="G132" i="46"/>
  <c r="F132" i="46"/>
  <c r="G131" i="46"/>
  <c r="F131" i="46"/>
  <c r="G130" i="46"/>
  <c r="F130" i="46"/>
  <c r="D129" i="46"/>
  <c r="D273" i="46" s="1"/>
  <c r="F128" i="46"/>
  <c r="G128" i="46" s="1"/>
  <c r="F127" i="46"/>
  <c r="G127" i="46" s="1"/>
  <c r="F126" i="46"/>
  <c r="G126" i="46" s="1"/>
  <c r="F125" i="46"/>
  <c r="G125" i="46" s="1"/>
  <c r="F124" i="46"/>
  <c r="G124" i="46" s="1"/>
  <c r="F123" i="46"/>
  <c r="G123" i="46" s="1"/>
  <c r="F122" i="46"/>
  <c r="G122" i="46" s="1"/>
  <c r="F121" i="46"/>
  <c r="G121" i="46" s="1"/>
  <c r="F120" i="46"/>
  <c r="G120" i="46" s="1"/>
  <c r="F119" i="46"/>
  <c r="G119" i="46" s="1"/>
  <c r="F118" i="46"/>
  <c r="G118" i="46" s="1"/>
  <c r="F117" i="46"/>
  <c r="G117" i="46" s="1"/>
  <c r="F116" i="46"/>
  <c r="G116" i="46" s="1"/>
  <c r="F115" i="46"/>
  <c r="G115" i="46" s="1"/>
  <c r="F114" i="46"/>
  <c r="G114" i="46" s="1"/>
  <c r="F113" i="46"/>
  <c r="G113" i="46" s="1"/>
  <c r="F112" i="46"/>
  <c r="G112" i="46" s="1"/>
  <c r="F111" i="46"/>
  <c r="G111" i="46" s="1"/>
  <c r="F110" i="46"/>
  <c r="G110" i="46" s="1"/>
  <c r="F109" i="46"/>
  <c r="G109" i="46" s="1"/>
  <c r="F108" i="46"/>
  <c r="G108" i="46" s="1"/>
  <c r="F107" i="46"/>
  <c r="G107" i="46" s="1"/>
  <c r="F106" i="46"/>
  <c r="G106" i="46" s="1"/>
  <c r="F105" i="46"/>
  <c r="G105" i="46" s="1"/>
  <c r="F104" i="46"/>
  <c r="G104" i="46" s="1"/>
  <c r="F103" i="46"/>
  <c r="G103" i="46" s="1"/>
  <c r="F102" i="46"/>
  <c r="G102" i="46" s="1"/>
  <c r="F101" i="46"/>
  <c r="G101" i="46" s="1"/>
  <c r="F100" i="46"/>
  <c r="G100" i="46" s="1"/>
  <c r="F99" i="46"/>
  <c r="G99" i="46" s="1"/>
  <c r="F98" i="46"/>
  <c r="G98" i="46" s="1"/>
  <c r="F97" i="46"/>
  <c r="G97" i="46" s="1"/>
  <c r="E96" i="46"/>
  <c r="F96" i="46" s="1"/>
  <c r="G96" i="46" s="1"/>
  <c r="F95" i="46"/>
  <c r="G95" i="46" s="1"/>
  <c r="F94" i="46"/>
  <c r="G94" i="46" s="1"/>
  <c r="F93" i="46"/>
  <c r="G93" i="46" s="1"/>
  <c r="F92" i="46"/>
  <c r="G92" i="46" s="1"/>
  <c r="F91" i="46"/>
  <c r="G91" i="46" s="1"/>
  <c r="F90" i="46"/>
  <c r="G90" i="46" s="1"/>
  <c r="F89" i="46"/>
  <c r="G89" i="46" s="1"/>
  <c r="F88" i="46"/>
  <c r="G88" i="46" s="1"/>
  <c r="F87" i="46"/>
  <c r="G87" i="46" s="1"/>
  <c r="F86" i="46"/>
  <c r="G86" i="46" s="1"/>
  <c r="F85" i="46"/>
  <c r="G85" i="46" s="1"/>
  <c r="F84" i="46"/>
  <c r="G84" i="46" s="1"/>
  <c r="F83" i="46"/>
  <c r="G83" i="46" s="1"/>
  <c r="F82" i="46"/>
  <c r="G82" i="46" s="1"/>
  <c r="F81" i="46"/>
  <c r="G81" i="46" s="1"/>
  <c r="E80" i="46"/>
  <c r="F80" i="46" s="1"/>
  <c r="G80" i="46" s="1"/>
  <c r="F79" i="46"/>
  <c r="G79" i="46" s="1"/>
  <c r="F78" i="46"/>
  <c r="G78" i="46" s="1"/>
  <c r="F77" i="46"/>
  <c r="G77" i="46" s="1"/>
  <c r="F76" i="46"/>
  <c r="G76" i="46" s="1"/>
  <c r="F75" i="46"/>
  <c r="G75" i="46" s="1"/>
  <c r="F74" i="46"/>
  <c r="G74" i="46" s="1"/>
  <c r="F73" i="46"/>
  <c r="G73" i="46" s="1"/>
  <c r="E72" i="46"/>
  <c r="F72" i="46" s="1"/>
  <c r="G72" i="46" s="1"/>
  <c r="F71" i="46"/>
  <c r="G71" i="46" s="1"/>
  <c r="F70" i="46"/>
  <c r="G70" i="46" s="1"/>
  <c r="F69" i="46"/>
  <c r="G69" i="46" s="1"/>
  <c r="F68" i="46"/>
  <c r="G68" i="46" s="1"/>
  <c r="F67" i="46"/>
  <c r="G67" i="46" s="1"/>
  <c r="E67" i="46"/>
  <c r="E66" i="46"/>
  <c r="F65" i="46"/>
  <c r="G65" i="46" s="1"/>
  <c r="F64" i="46"/>
  <c r="G64" i="46" s="1"/>
  <c r="F63" i="46"/>
  <c r="G63" i="46" s="1"/>
  <c r="F62" i="46"/>
  <c r="G62" i="46" s="1"/>
  <c r="F61" i="46"/>
  <c r="G61" i="46" s="1"/>
  <c r="F60" i="46"/>
  <c r="G60" i="46" s="1"/>
  <c r="F59" i="46"/>
  <c r="G59" i="46" s="1"/>
  <c r="F58" i="46"/>
  <c r="G58" i="46" s="1"/>
  <c r="F57" i="46"/>
  <c r="G57" i="46" s="1"/>
  <c r="F56" i="46"/>
  <c r="G56" i="46" s="1"/>
  <c r="F55" i="46"/>
  <c r="G55" i="46" s="1"/>
  <c r="F54" i="46"/>
  <c r="G54" i="46" s="1"/>
  <c r="F53" i="46"/>
  <c r="G53" i="46" s="1"/>
  <c r="F52" i="46"/>
  <c r="G52" i="46" s="1"/>
  <c r="F51" i="46"/>
  <c r="G51" i="46" s="1"/>
  <c r="F50" i="46"/>
  <c r="G50" i="46" s="1"/>
  <c r="F49" i="46"/>
  <c r="G49" i="46" s="1"/>
  <c r="F48" i="46"/>
  <c r="G48" i="46" s="1"/>
  <c r="F47" i="46"/>
  <c r="G47" i="46" s="1"/>
  <c r="F46" i="46"/>
  <c r="G46" i="46" s="1"/>
  <c r="F45" i="46"/>
  <c r="G45" i="46" s="1"/>
  <c r="F44" i="46"/>
  <c r="G44" i="46" s="1"/>
  <c r="F43" i="46"/>
  <c r="G43" i="46" s="1"/>
  <c r="F42" i="46"/>
  <c r="G42" i="46" s="1"/>
  <c r="F41" i="46"/>
  <c r="G41" i="46" s="1"/>
  <c r="F40" i="46"/>
  <c r="G40" i="46" s="1"/>
  <c r="F39" i="46"/>
  <c r="G39" i="46" s="1"/>
  <c r="F38" i="46"/>
  <c r="G38" i="46" s="1"/>
  <c r="F37" i="46"/>
  <c r="G37" i="46" s="1"/>
  <c r="F36" i="46"/>
  <c r="G36" i="46" s="1"/>
  <c r="F35" i="46"/>
  <c r="G35" i="46" s="1"/>
  <c r="F34" i="46"/>
  <c r="G34" i="46" s="1"/>
  <c r="F33" i="46"/>
  <c r="G33" i="46" s="1"/>
  <c r="F32" i="46"/>
  <c r="G32" i="46" s="1"/>
  <c r="F31" i="46"/>
  <c r="G31" i="46" s="1"/>
  <c r="F30" i="46"/>
  <c r="G30" i="46" s="1"/>
  <c r="F29" i="46"/>
  <c r="G29" i="46" s="1"/>
  <c r="F28" i="46"/>
  <c r="G28" i="46" s="1"/>
  <c r="F27" i="46"/>
  <c r="G27" i="46" s="1"/>
  <c r="F26" i="46"/>
  <c r="G26" i="46" s="1"/>
  <c r="H20" i="46"/>
  <c r="H18" i="46"/>
  <c r="H19" i="46" s="1"/>
  <c r="F200" i="46" l="1"/>
  <c r="G200" i="46" s="1"/>
  <c r="F201" i="46"/>
  <c r="G201" i="46" s="1"/>
  <c r="F202" i="46"/>
  <c r="G202" i="46" s="1"/>
  <c r="F293" i="46"/>
  <c r="H272" i="46"/>
  <c r="H271" i="46"/>
  <c r="H270" i="46"/>
  <c r="H269" i="46"/>
  <c r="H268" i="46"/>
  <c r="H267" i="46"/>
  <c r="H266" i="46"/>
  <c r="H265" i="46"/>
  <c r="H264" i="46"/>
  <c r="H263" i="46"/>
  <c r="H262" i="46"/>
  <c r="H261" i="46"/>
  <c r="H260" i="46"/>
  <c r="H259" i="46"/>
  <c r="H258" i="46"/>
  <c r="H257" i="46"/>
  <c r="H256" i="46"/>
  <c r="H255" i="46"/>
  <c r="H254" i="46"/>
  <c r="H253" i="46"/>
  <c r="H252" i="46"/>
  <c r="H251" i="46"/>
  <c r="H250" i="46"/>
  <c r="H249" i="46"/>
  <c r="H248" i="46"/>
  <c r="H247" i="46"/>
  <c r="H246" i="46"/>
  <c r="H245" i="46"/>
  <c r="H244" i="46"/>
  <c r="H243" i="46"/>
  <c r="H242" i="46"/>
  <c r="H241" i="46"/>
  <c r="H240" i="46"/>
  <c r="H239" i="46"/>
  <c r="H238" i="46"/>
  <c r="H237" i="46"/>
  <c r="H236" i="46"/>
  <c r="H235" i="46"/>
  <c r="H234" i="46"/>
  <c r="H233" i="46"/>
  <c r="H232" i="46"/>
  <c r="H231" i="46"/>
  <c r="H230" i="46"/>
  <c r="H229" i="46"/>
  <c r="H228" i="46"/>
  <c r="H227" i="46"/>
  <c r="H216" i="46"/>
  <c r="I216" i="46" s="1"/>
  <c r="H215" i="46"/>
  <c r="H214" i="46"/>
  <c r="I214" i="46" s="1"/>
  <c r="H213" i="46"/>
  <c r="H212" i="46"/>
  <c r="I212" i="46" s="1"/>
  <c r="H211" i="46"/>
  <c r="H210" i="46"/>
  <c r="I210" i="46" s="1"/>
  <c r="H209" i="46"/>
  <c r="H208" i="46"/>
  <c r="I208" i="46" s="1"/>
  <c r="H226" i="46"/>
  <c r="H225" i="46"/>
  <c r="H224" i="46"/>
  <c r="H223" i="46"/>
  <c r="I223" i="46" s="1"/>
  <c r="H222" i="46"/>
  <c r="H221" i="46"/>
  <c r="H220" i="46"/>
  <c r="H219" i="46"/>
  <c r="I219" i="46" s="1"/>
  <c r="H218" i="46"/>
  <c r="H217" i="46"/>
  <c r="E273" i="46"/>
  <c r="F273" i="46" s="1"/>
  <c r="F66" i="46"/>
  <c r="G66" i="46" s="1"/>
  <c r="I209" i="46"/>
  <c r="I211" i="46"/>
  <c r="I213" i="46"/>
  <c r="I215" i="46"/>
  <c r="I217" i="46"/>
  <c r="I221" i="46"/>
  <c r="I225" i="46"/>
  <c r="I227" i="46"/>
  <c r="I228" i="46"/>
  <c r="I229" i="46"/>
  <c r="I230" i="46"/>
  <c r="I231" i="46"/>
  <c r="F129" i="46"/>
  <c r="G129" i="46" s="1"/>
  <c r="I218" i="46"/>
  <c r="I220" i="46"/>
  <c r="I222" i="46"/>
  <c r="I224" i="46"/>
  <c r="I226" i="46"/>
  <c r="I232" i="46"/>
  <c r="I233" i="46"/>
  <c r="I234" i="46"/>
  <c r="I235" i="46"/>
  <c r="I236" i="46"/>
  <c r="I237" i="46"/>
  <c r="I238" i="46"/>
  <c r="I239" i="46"/>
  <c r="I240" i="46"/>
  <c r="I241" i="46"/>
  <c r="I242" i="46"/>
  <c r="I243" i="46"/>
  <c r="I244" i="46"/>
  <c r="I245" i="46"/>
  <c r="I246" i="46"/>
  <c r="I247" i="46"/>
  <c r="I248" i="46"/>
  <c r="I249" i="46"/>
  <c r="I250" i="46"/>
  <c r="I251" i="46"/>
  <c r="I252" i="46"/>
  <c r="I253" i="46"/>
  <c r="I254" i="46"/>
  <c r="I255" i="46"/>
  <c r="I256" i="46"/>
  <c r="I257" i="46"/>
  <c r="I258" i="46"/>
  <c r="I259" i="46"/>
  <c r="I260" i="46"/>
  <c r="I261" i="46"/>
  <c r="I262" i="46"/>
  <c r="I263" i="46"/>
  <c r="I264" i="46"/>
  <c r="I266" i="46"/>
  <c r="I268" i="46"/>
  <c r="I270" i="46"/>
  <c r="I272" i="46"/>
  <c r="I265" i="46"/>
  <c r="I267" i="46"/>
  <c r="I269" i="46"/>
  <c r="I271" i="46"/>
  <c r="E293" i="45"/>
  <c r="D293" i="45"/>
  <c r="C293" i="45"/>
  <c r="F292" i="45"/>
  <c r="F291" i="45"/>
  <c r="F290" i="45"/>
  <c r="F289" i="45"/>
  <c r="F288" i="45"/>
  <c r="F287" i="45"/>
  <c r="F286" i="45"/>
  <c r="F285" i="45"/>
  <c r="F284" i="45"/>
  <c r="F283" i="45"/>
  <c r="F282" i="45"/>
  <c r="F281" i="45"/>
  <c r="F280" i="45"/>
  <c r="F279" i="45"/>
  <c r="F278" i="45"/>
  <c r="F293" i="45" s="1"/>
  <c r="D273" i="45"/>
  <c r="C273" i="45"/>
  <c r="F272" i="45"/>
  <c r="G272" i="45" s="1"/>
  <c r="F271" i="45"/>
  <c r="G271" i="45" s="1"/>
  <c r="F270" i="45"/>
  <c r="G270" i="45" s="1"/>
  <c r="F269" i="45"/>
  <c r="G269" i="45" s="1"/>
  <c r="F268" i="45"/>
  <c r="G268" i="45" s="1"/>
  <c r="F267" i="45"/>
  <c r="G267" i="45" s="1"/>
  <c r="F266" i="45"/>
  <c r="G266" i="45" s="1"/>
  <c r="F265" i="45"/>
  <c r="G265" i="45" s="1"/>
  <c r="F264" i="45"/>
  <c r="G264" i="45" s="1"/>
  <c r="F263" i="45"/>
  <c r="G263" i="45" s="1"/>
  <c r="F262" i="45"/>
  <c r="G262" i="45" s="1"/>
  <c r="F261" i="45"/>
  <c r="G261" i="45" s="1"/>
  <c r="F260" i="45"/>
  <c r="G260" i="45" s="1"/>
  <c r="F259" i="45"/>
  <c r="G259" i="45" s="1"/>
  <c r="F258" i="45"/>
  <c r="G258" i="45" s="1"/>
  <c r="H18" i="45" s="1"/>
  <c r="H19" i="45" s="1"/>
  <c r="F257" i="45"/>
  <c r="G257" i="45" s="1"/>
  <c r="F256" i="45"/>
  <c r="G256" i="45" s="1"/>
  <c r="F255" i="45"/>
  <c r="G255" i="45" s="1"/>
  <c r="F254" i="45"/>
  <c r="G254" i="45" s="1"/>
  <c r="F253" i="45"/>
  <c r="G253" i="45" s="1"/>
  <c r="F252" i="45"/>
  <c r="G252" i="45" s="1"/>
  <c r="F251" i="45"/>
  <c r="G251" i="45" s="1"/>
  <c r="F250" i="45"/>
  <c r="G250" i="45" s="1"/>
  <c r="F249" i="45"/>
  <c r="G249" i="45" s="1"/>
  <c r="F248" i="45"/>
  <c r="G248" i="45" s="1"/>
  <c r="F247" i="45"/>
  <c r="G247" i="45" s="1"/>
  <c r="F246" i="45"/>
  <c r="G246" i="45" s="1"/>
  <c r="F245" i="45"/>
  <c r="G245" i="45" s="1"/>
  <c r="F244" i="45"/>
  <c r="G244" i="45" s="1"/>
  <c r="F243" i="45"/>
  <c r="G243" i="45" s="1"/>
  <c r="F242" i="45"/>
  <c r="G242" i="45" s="1"/>
  <c r="F241" i="45"/>
  <c r="G241" i="45" s="1"/>
  <c r="F240" i="45"/>
  <c r="G240" i="45" s="1"/>
  <c r="F239" i="45"/>
  <c r="G239" i="45" s="1"/>
  <c r="F238" i="45"/>
  <c r="G238" i="45" s="1"/>
  <c r="F237" i="45"/>
  <c r="G237" i="45" s="1"/>
  <c r="F236" i="45"/>
  <c r="G236" i="45" s="1"/>
  <c r="F235" i="45"/>
  <c r="G235" i="45" s="1"/>
  <c r="F234" i="45"/>
  <c r="G234" i="45" s="1"/>
  <c r="F233" i="45"/>
  <c r="G233" i="45" s="1"/>
  <c r="F232" i="45"/>
  <c r="G232" i="45" s="1"/>
  <c r="F231" i="45"/>
  <c r="G231" i="45" s="1"/>
  <c r="F230" i="45"/>
  <c r="G230" i="45" s="1"/>
  <c r="F229" i="45"/>
  <c r="G229" i="45" s="1"/>
  <c r="F228" i="45"/>
  <c r="G228" i="45" s="1"/>
  <c r="F227" i="45"/>
  <c r="G227" i="45" s="1"/>
  <c r="F226" i="45"/>
  <c r="G226" i="45" s="1"/>
  <c r="F225" i="45"/>
  <c r="G225" i="45" s="1"/>
  <c r="G224" i="45"/>
  <c r="F224" i="45"/>
  <c r="G223" i="45"/>
  <c r="F223" i="45"/>
  <c r="G222" i="45"/>
  <c r="F222" i="45"/>
  <c r="G221" i="45"/>
  <c r="F221" i="45"/>
  <c r="G220" i="45"/>
  <c r="F220" i="45"/>
  <c r="G219" i="45"/>
  <c r="F219" i="45"/>
  <c r="G218" i="45"/>
  <c r="F218" i="45"/>
  <c r="G217" i="45"/>
  <c r="F217" i="45"/>
  <c r="G216" i="45"/>
  <c r="F216" i="45"/>
  <c r="G215" i="45"/>
  <c r="F215" i="45"/>
  <c r="G214" i="45"/>
  <c r="F214" i="45"/>
  <c r="G213" i="45"/>
  <c r="F213" i="45"/>
  <c r="G212" i="45"/>
  <c r="F212" i="45"/>
  <c r="G211" i="45"/>
  <c r="F211" i="45"/>
  <c r="G210" i="45"/>
  <c r="F210" i="45"/>
  <c r="G209" i="45"/>
  <c r="F209" i="45"/>
  <c r="G208" i="45"/>
  <c r="F208" i="45"/>
  <c r="G207" i="45"/>
  <c r="F207" i="45"/>
  <c r="G206" i="45"/>
  <c r="F206" i="45"/>
  <c r="G205" i="45"/>
  <c r="F205" i="45"/>
  <c r="G204" i="45"/>
  <c r="F204" i="45"/>
  <c r="G203" i="45"/>
  <c r="F203" i="45"/>
  <c r="E202" i="45"/>
  <c r="F202" i="45" s="1"/>
  <c r="G202" i="45" s="1"/>
  <c r="E201" i="45"/>
  <c r="F201" i="45" s="1"/>
  <c r="G201" i="45" s="1"/>
  <c r="E200" i="45"/>
  <c r="F200" i="45" s="1"/>
  <c r="G200" i="45" s="1"/>
  <c r="F199" i="45"/>
  <c r="G199" i="45" s="1"/>
  <c r="F198" i="45"/>
  <c r="G198" i="45" s="1"/>
  <c r="F197" i="45"/>
  <c r="G197" i="45" s="1"/>
  <c r="F196" i="45"/>
  <c r="G196" i="45" s="1"/>
  <c r="F195" i="45"/>
  <c r="G195" i="45" s="1"/>
  <c r="F194" i="45"/>
  <c r="G194" i="45" s="1"/>
  <c r="F193" i="45"/>
  <c r="G193" i="45" s="1"/>
  <c r="F192" i="45"/>
  <c r="G192" i="45" s="1"/>
  <c r="F191" i="45"/>
  <c r="G191" i="45" s="1"/>
  <c r="F190" i="45"/>
  <c r="G190" i="45" s="1"/>
  <c r="F189" i="45"/>
  <c r="G189" i="45" s="1"/>
  <c r="F188" i="45"/>
  <c r="G188" i="45" s="1"/>
  <c r="F187" i="45"/>
  <c r="G187" i="45" s="1"/>
  <c r="F186" i="45"/>
  <c r="G186" i="45" s="1"/>
  <c r="F185" i="45"/>
  <c r="G185" i="45" s="1"/>
  <c r="F184" i="45"/>
  <c r="G184" i="45" s="1"/>
  <c r="F183" i="45"/>
  <c r="G183" i="45" s="1"/>
  <c r="F182" i="45"/>
  <c r="G182" i="45" s="1"/>
  <c r="F181" i="45"/>
  <c r="G181" i="45" s="1"/>
  <c r="F180" i="45"/>
  <c r="G180" i="45" s="1"/>
  <c r="F179" i="45"/>
  <c r="G179" i="45" s="1"/>
  <c r="F178" i="45"/>
  <c r="G178" i="45" s="1"/>
  <c r="F177" i="45"/>
  <c r="G177" i="45" s="1"/>
  <c r="F176" i="45"/>
  <c r="G176" i="45" s="1"/>
  <c r="F175" i="45"/>
  <c r="G175" i="45" s="1"/>
  <c r="F174" i="45"/>
  <c r="G174" i="45" s="1"/>
  <c r="F173" i="45"/>
  <c r="G173" i="45" s="1"/>
  <c r="F172" i="45"/>
  <c r="G172" i="45" s="1"/>
  <c r="F171" i="45"/>
  <c r="G171" i="45" s="1"/>
  <c r="F170" i="45"/>
  <c r="G170" i="45" s="1"/>
  <c r="F169" i="45"/>
  <c r="G169" i="45" s="1"/>
  <c r="F168" i="45"/>
  <c r="G168" i="45" s="1"/>
  <c r="F167" i="45"/>
  <c r="G167" i="45" s="1"/>
  <c r="F166" i="45"/>
  <c r="G166" i="45" s="1"/>
  <c r="F165" i="45"/>
  <c r="G165" i="45" s="1"/>
  <c r="F164" i="45"/>
  <c r="G164" i="45" s="1"/>
  <c r="F163" i="45"/>
  <c r="G163" i="45" s="1"/>
  <c r="F162" i="45"/>
  <c r="G162" i="45" s="1"/>
  <c r="F161" i="45"/>
  <c r="G161" i="45" s="1"/>
  <c r="F160" i="45"/>
  <c r="G160" i="45" s="1"/>
  <c r="F159" i="45"/>
  <c r="G159" i="45" s="1"/>
  <c r="F158" i="45"/>
  <c r="G158" i="45" s="1"/>
  <c r="F157" i="45"/>
  <c r="G157" i="45" s="1"/>
  <c r="F156" i="45"/>
  <c r="G156" i="45" s="1"/>
  <c r="H15" i="45" s="1"/>
  <c r="F155" i="45"/>
  <c r="G155" i="45" s="1"/>
  <c r="F154" i="45"/>
  <c r="G154" i="45" s="1"/>
  <c r="F153" i="45"/>
  <c r="G153" i="45" s="1"/>
  <c r="F152" i="45"/>
  <c r="G152" i="45" s="1"/>
  <c r="F151" i="45"/>
  <c r="G151" i="45" s="1"/>
  <c r="F150" i="45"/>
  <c r="G150" i="45" s="1"/>
  <c r="F149" i="45"/>
  <c r="G149" i="45" s="1"/>
  <c r="F148" i="45"/>
  <c r="G148" i="45" s="1"/>
  <c r="F147" i="45"/>
  <c r="G147" i="45" s="1"/>
  <c r="F146" i="45"/>
  <c r="G146" i="45" s="1"/>
  <c r="F145" i="45"/>
  <c r="G145" i="45" s="1"/>
  <c r="F144" i="45"/>
  <c r="G144" i="45" s="1"/>
  <c r="F143" i="45"/>
  <c r="G143" i="45" s="1"/>
  <c r="F142" i="45"/>
  <c r="G142" i="45" s="1"/>
  <c r="F141" i="45"/>
  <c r="G141" i="45" s="1"/>
  <c r="F140" i="45"/>
  <c r="G140" i="45" s="1"/>
  <c r="F139" i="45"/>
  <c r="G139" i="45" s="1"/>
  <c r="F138" i="45"/>
  <c r="G138" i="45" s="1"/>
  <c r="F137" i="45"/>
  <c r="G137" i="45" s="1"/>
  <c r="F136" i="45"/>
  <c r="G136" i="45" s="1"/>
  <c r="F135" i="45"/>
  <c r="G135" i="45" s="1"/>
  <c r="F134" i="45"/>
  <c r="G134" i="45" s="1"/>
  <c r="F133" i="45"/>
  <c r="G133" i="45" s="1"/>
  <c r="F132" i="45"/>
  <c r="G132" i="45" s="1"/>
  <c r="F131" i="45"/>
  <c r="G131" i="45" s="1"/>
  <c r="F130" i="45"/>
  <c r="G130" i="45" s="1"/>
  <c r="E129" i="45"/>
  <c r="E273" i="45" s="1"/>
  <c r="F273" i="45" s="1"/>
  <c r="F128" i="45"/>
  <c r="G128" i="45" s="1"/>
  <c r="F127" i="45"/>
  <c r="G127" i="45" s="1"/>
  <c r="F126" i="45"/>
  <c r="G126" i="45" s="1"/>
  <c r="F125" i="45"/>
  <c r="G125" i="45" s="1"/>
  <c r="F124" i="45"/>
  <c r="G124" i="45" s="1"/>
  <c r="F123" i="45"/>
  <c r="G123" i="45" s="1"/>
  <c r="F122" i="45"/>
  <c r="G122" i="45" s="1"/>
  <c r="F121" i="45"/>
  <c r="G121" i="45" s="1"/>
  <c r="F120" i="45"/>
  <c r="G120" i="45" s="1"/>
  <c r="F119" i="45"/>
  <c r="G119" i="45" s="1"/>
  <c r="F118" i="45"/>
  <c r="G118" i="45" s="1"/>
  <c r="F117" i="45"/>
  <c r="G117" i="45" s="1"/>
  <c r="F116" i="45"/>
  <c r="G116" i="45" s="1"/>
  <c r="F115" i="45"/>
  <c r="G115" i="45" s="1"/>
  <c r="F114" i="45"/>
  <c r="G114" i="45" s="1"/>
  <c r="F113" i="45"/>
  <c r="G113" i="45" s="1"/>
  <c r="F112" i="45"/>
  <c r="G112" i="45" s="1"/>
  <c r="F111" i="45"/>
  <c r="G111" i="45" s="1"/>
  <c r="F110" i="45"/>
  <c r="G110" i="45" s="1"/>
  <c r="F109" i="45"/>
  <c r="G109" i="45" s="1"/>
  <c r="F108" i="45"/>
  <c r="G108" i="45" s="1"/>
  <c r="F107" i="45"/>
  <c r="G107" i="45" s="1"/>
  <c r="F106" i="45"/>
  <c r="G106" i="45" s="1"/>
  <c r="F105" i="45"/>
  <c r="G105" i="45" s="1"/>
  <c r="F104" i="45"/>
  <c r="G104" i="45" s="1"/>
  <c r="F103" i="45"/>
  <c r="G103" i="45" s="1"/>
  <c r="F102" i="45"/>
  <c r="G102" i="45" s="1"/>
  <c r="F101" i="45"/>
  <c r="G101" i="45" s="1"/>
  <c r="F100" i="45"/>
  <c r="G100" i="45" s="1"/>
  <c r="F99" i="45"/>
  <c r="G99" i="45" s="1"/>
  <c r="F98" i="45"/>
  <c r="G98" i="45" s="1"/>
  <c r="F97" i="45"/>
  <c r="G97" i="45" s="1"/>
  <c r="F96" i="45"/>
  <c r="G96" i="45" s="1"/>
  <c r="F95" i="45"/>
  <c r="G95" i="45" s="1"/>
  <c r="F94" i="45"/>
  <c r="G94" i="45" s="1"/>
  <c r="F93" i="45"/>
  <c r="G93" i="45" s="1"/>
  <c r="F92" i="45"/>
  <c r="G92" i="45" s="1"/>
  <c r="F91" i="45"/>
  <c r="G91" i="45" s="1"/>
  <c r="F90" i="45"/>
  <c r="G90" i="45" s="1"/>
  <c r="F89" i="45"/>
  <c r="G89" i="45" s="1"/>
  <c r="G88" i="45"/>
  <c r="F88" i="45"/>
  <c r="G87" i="45"/>
  <c r="F87" i="45"/>
  <c r="G86" i="45"/>
  <c r="F86" i="45"/>
  <c r="G85" i="45"/>
  <c r="F85" i="45"/>
  <c r="G84" i="45"/>
  <c r="F84" i="45"/>
  <c r="G83" i="45"/>
  <c r="F83" i="45"/>
  <c r="G82" i="45"/>
  <c r="F82" i="45"/>
  <c r="G81" i="45"/>
  <c r="F81" i="45"/>
  <c r="G80" i="45"/>
  <c r="F80" i="45"/>
  <c r="G79" i="45"/>
  <c r="F79" i="45"/>
  <c r="G78" i="45"/>
  <c r="F78" i="45"/>
  <c r="G77" i="45"/>
  <c r="F77" i="45"/>
  <c r="G76" i="45"/>
  <c r="F76" i="45"/>
  <c r="G75" i="45"/>
  <c r="F75" i="45"/>
  <c r="G74" i="45"/>
  <c r="F74" i="45"/>
  <c r="G73" i="45"/>
  <c r="F73" i="45"/>
  <c r="G72" i="45"/>
  <c r="F72" i="45"/>
  <c r="G71" i="45"/>
  <c r="F71" i="45"/>
  <c r="G70" i="45"/>
  <c r="F70" i="45"/>
  <c r="G69" i="45"/>
  <c r="F69" i="45"/>
  <c r="F68" i="45"/>
  <c r="G68" i="45" s="1"/>
  <c r="G67" i="45"/>
  <c r="F67" i="45"/>
  <c r="G66" i="45"/>
  <c r="F66" i="45"/>
  <c r="G65" i="45"/>
  <c r="F65" i="45"/>
  <c r="G64" i="45"/>
  <c r="F64" i="45"/>
  <c r="G63" i="45"/>
  <c r="F63" i="45"/>
  <c r="G62" i="45"/>
  <c r="F62" i="45"/>
  <c r="G61" i="45"/>
  <c r="F61" i="45"/>
  <c r="G60" i="45"/>
  <c r="F60" i="45"/>
  <c r="G59" i="45"/>
  <c r="F59" i="45"/>
  <c r="G58" i="45"/>
  <c r="F58" i="45"/>
  <c r="G57" i="45"/>
  <c r="F57" i="45"/>
  <c r="G56" i="45"/>
  <c r="F56" i="45"/>
  <c r="G55" i="45"/>
  <c r="F55" i="45"/>
  <c r="G54" i="45"/>
  <c r="F54" i="45"/>
  <c r="G53" i="45"/>
  <c r="F53" i="45"/>
  <c r="G52" i="45"/>
  <c r="F52" i="45"/>
  <c r="G51" i="45"/>
  <c r="F51" i="45"/>
  <c r="G50" i="45"/>
  <c r="F50" i="45"/>
  <c r="G49" i="45"/>
  <c r="F49" i="45"/>
  <c r="G48" i="45"/>
  <c r="F48" i="45"/>
  <c r="G47" i="45"/>
  <c r="F47" i="45"/>
  <c r="G46" i="45"/>
  <c r="F46" i="45"/>
  <c r="G45" i="45"/>
  <c r="F45" i="45"/>
  <c r="G44" i="45"/>
  <c r="F44" i="45"/>
  <c r="G43" i="45"/>
  <c r="F43" i="45"/>
  <c r="G42" i="45"/>
  <c r="F42" i="45"/>
  <c r="G41" i="45"/>
  <c r="F41" i="45"/>
  <c r="G40" i="45"/>
  <c r="F40" i="45"/>
  <c r="G39" i="45"/>
  <c r="F39" i="45"/>
  <c r="G38" i="45"/>
  <c r="F38" i="45"/>
  <c r="G37" i="45"/>
  <c r="F37" i="45"/>
  <c r="G36" i="45"/>
  <c r="F36" i="45"/>
  <c r="G35" i="45"/>
  <c r="F35" i="45"/>
  <c r="G34" i="45"/>
  <c r="F34" i="45"/>
  <c r="G33" i="45"/>
  <c r="F33" i="45"/>
  <c r="G32" i="45"/>
  <c r="F32" i="45"/>
  <c r="G31" i="45"/>
  <c r="F31" i="45"/>
  <c r="G30" i="45"/>
  <c r="F30" i="45"/>
  <c r="G29" i="45"/>
  <c r="F29" i="45"/>
  <c r="G28" i="45"/>
  <c r="F28" i="45"/>
  <c r="G27" i="45"/>
  <c r="F27" i="45"/>
  <c r="G26" i="45"/>
  <c r="F26" i="45"/>
  <c r="H20" i="45"/>
  <c r="H15" i="46" l="1"/>
  <c r="H12" i="46"/>
  <c r="H9" i="46"/>
  <c r="G273" i="46"/>
  <c r="H9" i="45"/>
  <c r="H272" i="45"/>
  <c r="H271" i="45"/>
  <c r="H270" i="45"/>
  <c r="H269" i="45"/>
  <c r="H268" i="45"/>
  <c r="H267" i="45"/>
  <c r="H266" i="45"/>
  <c r="H265" i="45"/>
  <c r="H264" i="45"/>
  <c r="H263" i="45"/>
  <c r="H262" i="45"/>
  <c r="H261" i="45"/>
  <c r="H260" i="45"/>
  <c r="H259" i="45"/>
  <c r="H258" i="45"/>
  <c r="H257" i="45"/>
  <c r="H256" i="45"/>
  <c r="H255" i="45"/>
  <c r="H254" i="45"/>
  <c r="I254" i="45" s="1"/>
  <c r="H253" i="45"/>
  <c r="H252" i="45"/>
  <c r="H251" i="45"/>
  <c r="H250" i="45"/>
  <c r="I250" i="45" s="1"/>
  <c r="H249" i="45"/>
  <c r="H248" i="45"/>
  <c r="H247" i="45"/>
  <c r="H246" i="45"/>
  <c r="I246" i="45" s="1"/>
  <c r="H245" i="45"/>
  <c r="H244" i="45"/>
  <c r="H243" i="45"/>
  <c r="H242" i="45"/>
  <c r="I242" i="45" s="1"/>
  <c r="H241" i="45"/>
  <c r="H240" i="45"/>
  <c r="H239" i="45"/>
  <c r="H238" i="45"/>
  <c r="I238" i="45" s="1"/>
  <c r="H237" i="45"/>
  <c r="H236" i="45"/>
  <c r="H235" i="45"/>
  <c r="H234" i="45"/>
  <c r="H233" i="45"/>
  <c r="H232" i="45"/>
  <c r="H231" i="45"/>
  <c r="H230" i="45"/>
  <c r="H229" i="45"/>
  <c r="H228" i="45"/>
  <c r="H227" i="45"/>
  <c r="H226" i="45"/>
  <c r="I226" i="45" s="1"/>
  <c r="H225" i="45"/>
  <c r="H224" i="45"/>
  <c r="H223" i="45"/>
  <c r="H222" i="45"/>
  <c r="I222" i="45" s="1"/>
  <c r="H221" i="45"/>
  <c r="H220" i="45"/>
  <c r="I220" i="45" s="1"/>
  <c r="H219" i="45"/>
  <c r="H218" i="45"/>
  <c r="I218" i="45" s="1"/>
  <c r="H217" i="45"/>
  <c r="H216" i="45"/>
  <c r="I216" i="45" s="1"/>
  <c r="H215" i="45"/>
  <c r="H214" i="45"/>
  <c r="I214" i="45" s="1"/>
  <c r="H213" i="45"/>
  <c r="H212" i="45"/>
  <c r="I212" i="45" s="1"/>
  <c r="H211" i="45"/>
  <c r="H210" i="45"/>
  <c r="I210" i="45" s="1"/>
  <c r="H209" i="45"/>
  <c r="H208" i="45"/>
  <c r="I208" i="45" s="1"/>
  <c r="H10" i="45"/>
  <c r="H16" i="45"/>
  <c r="I209" i="45"/>
  <c r="I211" i="45"/>
  <c r="I213" i="45"/>
  <c r="I215" i="45"/>
  <c r="I217" i="45"/>
  <c r="I219" i="45"/>
  <c r="I221" i="45"/>
  <c r="I223" i="45"/>
  <c r="F129" i="45"/>
  <c r="G129" i="45" s="1"/>
  <c r="I224" i="45"/>
  <c r="I228" i="45"/>
  <c r="I225" i="45"/>
  <c r="I227" i="45"/>
  <c r="I240" i="45"/>
  <c r="I244" i="45"/>
  <c r="I248" i="45"/>
  <c r="I252" i="45"/>
  <c r="I256" i="45"/>
  <c r="I229" i="45"/>
  <c r="I230" i="45"/>
  <c r="I231" i="45"/>
  <c r="I232" i="45"/>
  <c r="I233" i="45"/>
  <c r="I234" i="45"/>
  <c r="I235" i="45"/>
  <c r="I236" i="45"/>
  <c r="I237" i="45"/>
  <c r="I239" i="45"/>
  <c r="I241" i="45"/>
  <c r="I243" i="45"/>
  <c r="I245" i="45"/>
  <c r="I247" i="45"/>
  <c r="I249" i="45"/>
  <c r="I251" i="45"/>
  <c r="I253" i="45"/>
  <c r="I255" i="45"/>
  <c r="I257" i="45"/>
  <c r="I258" i="45"/>
  <c r="I259" i="45"/>
  <c r="I260" i="45"/>
  <c r="I261" i="45"/>
  <c r="I262" i="45"/>
  <c r="I263" i="45"/>
  <c r="I264" i="45"/>
  <c r="I265" i="45"/>
  <c r="I266" i="45"/>
  <c r="I267" i="45"/>
  <c r="I268" i="45"/>
  <c r="I269" i="45"/>
  <c r="I270" i="45"/>
  <c r="I271" i="45"/>
  <c r="I272" i="45"/>
  <c r="E293" i="44"/>
  <c r="D293" i="44"/>
  <c r="C293" i="44"/>
  <c r="F292" i="44"/>
  <c r="F291" i="44"/>
  <c r="F290" i="44"/>
  <c r="F289" i="44"/>
  <c r="F288" i="44"/>
  <c r="F287" i="44"/>
  <c r="F286" i="44"/>
  <c r="F285" i="44"/>
  <c r="F284" i="44"/>
  <c r="F283" i="44"/>
  <c r="F282" i="44"/>
  <c r="F281" i="44"/>
  <c r="F280" i="44"/>
  <c r="F279" i="44"/>
  <c r="F278" i="44"/>
  <c r="E273" i="44"/>
  <c r="F273" i="44" s="1"/>
  <c r="D273" i="44"/>
  <c r="C273" i="44"/>
  <c r="F272" i="44"/>
  <c r="G272" i="44" s="1"/>
  <c r="F271" i="44"/>
  <c r="G271" i="44" s="1"/>
  <c r="F270" i="44"/>
  <c r="G270" i="44" s="1"/>
  <c r="F269" i="44"/>
  <c r="G269" i="44" s="1"/>
  <c r="H18" i="44" s="1"/>
  <c r="F268" i="44"/>
  <c r="G268" i="44" s="1"/>
  <c r="F267" i="44"/>
  <c r="G267" i="44" s="1"/>
  <c r="F266" i="44"/>
  <c r="G266" i="44" s="1"/>
  <c r="F265" i="44"/>
  <c r="G265" i="44" s="1"/>
  <c r="F264" i="44"/>
  <c r="G264" i="44" s="1"/>
  <c r="F263" i="44"/>
  <c r="G263" i="44" s="1"/>
  <c r="F262" i="44"/>
  <c r="G262" i="44" s="1"/>
  <c r="F261" i="44"/>
  <c r="G261" i="44" s="1"/>
  <c r="F260" i="44"/>
  <c r="G260" i="44" s="1"/>
  <c r="F259" i="44"/>
  <c r="G259" i="44" s="1"/>
  <c r="F258" i="44"/>
  <c r="G258" i="44" s="1"/>
  <c r="F257" i="44"/>
  <c r="G257" i="44" s="1"/>
  <c r="F256" i="44"/>
  <c r="G256" i="44" s="1"/>
  <c r="F255" i="44"/>
  <c r="G255" i="44" s="1"/>
  <c r="F254" i="44"/>
  <c r="G254" i="44" s="1"/>
  <c r="F253" i="44"/>
  <c r="G253" i="44" s="1"/>
  <c r="F252" i="44"/>
  <c r="G252" i="44" s="1"/>
  <c r="F251" i="44"/>
  <c r="G251" i="44" s="1"/>
  <c r="F250" i="44"/>
  <c r="G250" i="44" s="1"/>
  <c r="F249" i="44"/>
  <c r="G249" i="44" s="1"/>
  <c r="F248" i="44"/>
  <c r="G248" i="44" s="1"/>
  <c r="F247" i="44"/>
  <c r="G247" i="44" s="1"/>
  <c r="F246" i="44"/>
  <c r="G246" i="44" s="1"/>
  <c r="F245" i="44"/>
  <c r="G245" i="44" s="1"/>
  <c r="F244" i="44"/>
  <c r="G244" i="44" s="1"/>
  <c r="F243" i="44"/>
  <c r="G243" i="44" s="1"/>
  <c r="F242" i="44"/>
  <c r="G242" i="44" s="1"/>
  <c r="F241" i="44"/>
  <c r="G241" i="44" s="1"/>
  <c r="F240" i="44"/>
  <c r="G240" i="44" s="1"/>
  <c r="F239" i="44"/>
  <c r="G239" i="44" s="1"/>
  <c r="F238" i="44"/>
  <c r="G238" i="44" s="1"/>
  <c r="F237" i="44"/>
  <c r="G237" i="44" s="1"/>
  <c r="F236" i="44"/>
  <c r="G236" i="44" s="1"/>
  <c r="F235" i="44"/>
  <c r="G235" i="44" s="1"/>
  <c r="F234" i="44"/>
  <c r="G234" i="44" s="1"/>
  <c r="F233" i="44"/>
  <c r="G233" i="44" s="1"/>
  <c r="F232" i="44"/>
  <c r="G232" i="44" s="1"/>
  <c r="F231" i="44"/>
  <c r="G231" i="44" s="1"/>
  <c r="F230" i="44"/>
  <c r="G230" i="44" s="1"/>
  <c r="F229" i="44"/>
  <c r="G229" i="44" s="1"/>
  <c r="F228" i="44"/>
  <c r="G228" i="44" s="1"/>
  <c r="F227" i="44"/>
  <c r="G227" i="44" s="1"/>
  <c r="F226" i="44"/>
  <c r="G226" i="44" s="1"/>
  <c r="F225" i="44"/>
  <c r="G225" i="44" s="1"/>
  <c r="F224" i="44"/>
  <c r="G224" i="44" s="1"/>
  <c r="F223" i="44"/>
  <c r="G223" i="44" s="1"/>
  <c r="F222" i="44"/>
  <c r="G222" i="44" s="1"/>
  <c r="F221" i="44"/>
  <c r="G221" i="44" s="1"/>
  <c r="F220" i="44"/>
  <c r="G220" i="44" s="1"/>
  <c r="F219" i="44"/>
  <c r="G219" i="44" s="1"/>
  <c r="F218" i="44"/>
  <c r="G218" i="44" s="1"/>
  <c r="F217" i="44"/>
  <c r="G217" i="44" s="1"/>
  <c r="F216" i="44"/>
  <c r="G216" i="44" s="1"/>
  <c r="F215" i="44"/>
  <c r="G215" i="44" s="1"/>
  <c r="F214" i="44"/>
  <c r="G214" i="44" s="1"/>
  <c r="F213" i="44"/>
  <c r="G213" i="44" s="1"/>
  <c r="F212" i="44"/>
  <c r="G212" i="44" s="1"/>
  <c r="F211" i="44"/>
  <c r="G211" i="44" s="1"/>
  <c r="F210" i="44"/>
  <c r="G210" i="44" s="1"/>
  <c r="F209" i="44"/>
  <c r="G209" i="44" s="1"/>
  <c r="F208" i="44"/>
  <c r="G208" i="44" s="1"/>
  <c r="F207" i="44"/>
  <c r="G207" i="44" s="1"/>
  <c r="F206" i="44"/>
  <c r="G206" i="44" s="1"/>
  <c r="F205" i="44"/>
  <c r="G205" i="44" s="1"/>
  <c r="F204" i="44"/>
  <c r="G204" i="44" s="1"/>
  <c r="F203" i="44"/>
  <c r="G203" i="44" s="1"/>
  <c r="F202" i="44"/>
  <c r="G202" i="44" s="1"/>
  <c r="F201" i="44"/>
  <c r="G201" i="44" s="1"/>
  <c r="F200" i="44"/>
  <c r="G200" i="44" s="1"/>
  <c r="F199" i="44"/>
  <c r="G199" i="44" s="1"/>
  <c r="H15" i="44" s="1"/>
  <c r="F198" i="44"/>
  <c r="G198" i="44" s="1"/>
  <c r="F197" i="44"/>
  <c r="G197" i="44" s="1"/>
  <c r="F196" i="44"/>
  <c r="G196" i="44" s="1"/>
  <c r="F195" i="44"/>
  <c r="G195" i="44" s="1"/>
  <c r="F194" i="44"/>
  <c r="G194" i="44" s="1"/>
  <c r="F193" i="44"/>
  <c r="G193" i="44" s="1"/>
  <c r="F192" i="44"/>
  <c r="G192" i="44" s="1"/>
  <c r="F191" i="44"/>
  <c r="G191" i="44" s="1"/>
  <c r="F190" i="44"/>
  <c r="G190" i="44" s="1"/>
  <c r="F189" i="44"/>
  <c r="G189" i="44" s="1"/>
  <c r="F188" i="44"/>
  <c r="G188" i="44" s="1"/>
  <c r="F187" i="44"/>
  <c r="G187" i="44" s="1"/>
  <c r="F186" i="44"/>
  <c r="G186" i="44" s="1"/>
  <c r="F185" i="44"/>
  <c r="G185" i="44" s="1"/>
  <c r="F184" i="44"/>
  <c r="G184" i="44" s="1"/>
  <c r="F183" i="44"/>
  <c r="G183" i="44" s="1"/>
  <c r="F182" i="44"/>
  <c r="G182" i="44" s="1"/>
  <c r="F181" i="44"/>
  <c r="G181" i="44" s="1"/>
  <c r="F180" i="44"/>
  <c r="G180" i="44" s="1"/>
  <c r="F179" i="44"/>
  <c r="G179" i="44" s="1"/>
  <c r="F178" i="44"/>
  <c r="G178" i="44" s="1"/>
  <c r="F177" i="44"/>
  <c r="G177" i="44" s="1"/>
  <c r="F176" i="44"/>
  <c r="G176" i="44" s="1"/>
  <c r="F175" i="44"/>
  <c r="G175" i="44" s="1"/>
  <c r="F174" i="44"/>
  <c r="G174" i="44" s="1"/>
  <c r="F173" i="44"/>
  <c r="G173" i="44" s="1"/>
  <c r="F172" i="44"/>
  <c r="G172" i="44" s="1"/>
  <c r="F171" i="44"/>
  <c r="G171" i="44" s="1"/>
  <c r="F170" i="44"/>
  <c r="G170" i="44" s="1"/>
  <c r="F169" i="44"/>
  <c r="G169" i="44" s="1"/>
  <c r="F168" i="44"/>
  <c r="G168" i="44" s="1"/>
  <c r="F167" i="44"/>
  <c r="G167" i="44" s="1"/>
  <c r="F166" i="44"/>
  <c r="G166" i="44" s="1"/>
  <c r="F165" i="44"/>
  <c r="G165" i="44" s="1"/>
  <c r="F164" i="44"/>
  <c r="G164" i="44" s="1"/>
  <c r="F163" i="44"/>
  <c r="G163" i="44" s="1"/>
  <c r="F162" i="44"/>
  <c r="G162" i="44" s="1"/>
  <c r="F161" i="44"/>
  <c r="G161" i="44" s="1"/>
  <c r="F160" i="44"/>
  <c r="G160" i="44" s="1"/>
  <c r="F159" i="44"/>
  <c r="G159" i="44" s="1"/>
  <c r="F158" i="44"/>
  <c r="G158" i="44" s="1"/>
  <c r="F157" i="44"/>
  <c r="G157" i="44" s="1"/>
  <c r="F156" i="44"/>
  <c r="G156" i="44" s="1"/>
  <c r="F155" i="44"/>
  <c r="G155" i="44" s="1"/>
  <c r="F154" i="44"/>
  <c r="G154" i="44" s="1"/>
  <c r="F153" i="44"/>
  <c r="G153" i="44" s="1"/>
  <c r="F152" i="44"/>
  <c r="G152" i="44" s="1"/>
  <c r="F151" i="44"/>
  <c r="G151" i="44" s="1"/>
  <c r="F150" i="44"/>
  <c r="G150" i="44" s="1"/>
  <c r="F149" i="44"/>
  <c r="G149" i="44" s="1"/>
  <c r="F148" i="44"/>
  <c r="G148" i="44" s="1"/>
  <c r="F147" i="44"/>
  <c r="G147" i="44" s="1"/>
  <c r="F146" i="44"/>
  <c r="G146" i="44" s="1"/>
  <c r="F145" i="44"/>
  <c r="G145" i="44" s="1"/>
  <c r="F144" i="44"/>
  <c r="G144" i="44" s="1"/>
  <c r="F143" i="44"/>
  <c r="G143" i="44" s="1"/>
  <c r="F142" i="44"/>
  <c r="G142" i="44" s="1"/>
  <c r="F141" i="44"/>
  <c r="G141" i="44" s="1"/>
  <c r="F140" i="44"/>
  <c r="G140" i="44" s="1"/>
  <c r="F139" i="44"/>
  <c r="G139" i="44" s="1"/>
  <c r="F138" i="44"/>
  <c r="G138" i="44" s="1"/>
  <c r="F137" i="44"/>
  <c r="G137" i="44" s="1"/>
  <c r="F136" i="44"/>
  <c r="G136" i="44" s="1"/>
  <c r="F135" i="44"/>
  <c r="G135" i="44" s="1"/>
  <c r="F134" i="44"/>
  <c r="G134" i="44" s="1"/>
  <c r="F133" i="44"/>
  <c r="G133" i="44" s="1"/>
  <c r="F132" i="44"/>
  <c r="G132" i="44" s="1"/>
  <c r="F131" i="44"/>
  <c r="G131" i="44" s="1"/>
  <c r="F130" i="44"/>
  <c r="G130" i="44" s="1"/>
  <c r="F129" i="44"/>
  <c r="G129" i="44" s="1"/>
  <c r="F128" i="44"/>
  <c r="G128" i="44" s="1"/>
  <c r="F127" i="44"/>
  <c r="G127" i="44" s="1"/>
  <c r="F126" i="44"/>
  <c r="G126" i="44" s="1"/>
  <c r="F125" i="44"/>
  <c r="G125" i="44" s="1"/>
  <c r="F124" i="44"/>
  <c r="G124" i="44" s="1"/>
  <c r="F123" i="44"/>
  <c r="G123" i="44" s="1"/>
  <c r="F122" i="44"/>
  <c r="G122" i="44" s="1"/>
  <c r="F121" i="44"/>
  <c r="G121" i="44" s="1"/>
  <c r="F120" i="44"/>
  <c r="G120" i="44" s="1"/>
  <c r="F119" i="44"/>
  <c r="G119" i="44" s="1"/>
  <c r="F118" i="44"/>
  <c r="G118" i="44" s="1"/>
  <c r="F117" i="44"/>
  <c r="G117" i="44" s="1"/>
  <c r="F116" i="44"/>
  <c r="G116" i="44" s="1"/>
  <c r="F115" i="44"/>
  <c r="G115" i="44" s="1"/>
  <c r="F114" i="44"/>
  <c r="G114" i="44" s="1"/>
  <c r="F113" i="44"/>
  <c r="G113" i="44" s="1"/>
  <c r="F112" i="44"/>
  <c r="G112" i="44" s="1"/>
  <c r="F111" i="44"/>
  <c r="G111" i="44" s="1"/>
  <c r="F110" i="44"/>
  <c r="G110" i="44" s="1"/>
  <c r="F109" i="44"/>
  <c r="G109" i="44" s="1"/>
  <c r="F108" i="44"/>
  <c r="G108" i="44" s="1"/>
  <c r="F107" i="44"/>
  <c r="G107" i="44" s="1"/>
  <c r="F106" i="44"/>
  <c r="G106" i="44" s="1"/>
  <c r="F105" i="44"/>
  <c r="G105" i="44" s="1"/>
  <c r="F104" i="44"/>
  <c r="G104" i="44" s="1"/>
  <c r="F103" i="44"/>
  <c r="G103" i="44" s="1"/>
  <c r="F102" i="44"/>
  <c r="G102" i="44" s="1"/>
  <c r="F101" i="44"/>
  <c r="G101" i="44" s="1"/>
  <c r="F100" i="44"/>
  <c r="G100" i="44" s="1"/>
  <c r="F99" i="44"/>
  <c r="G99" i="44" s="1"/>
  <c r="F98" i="44"/>
  <c r="G98" i="44" s="1"/>
  <c r="F97" i="44"/>
  <c r="G97" i="44" s="1"/>
  <c r="F96" i="44"/>
  <c r="G96" i="44" s="1"/>
  <c r="F95" i="44"/>
  <c r="G95" i="44" s="1"/>
  <c r="F94" i="44"/>
  <c r="G94" i="44" s="1"/>
  <c r="F93" i="44"/>
  <c r="G93" i="44" s="1"/>
  <c r="F92" i="44"/>
  <c r="G92" i="44" s="1"/>
  <c r="F91" i="44"/>
  <c r="G91" i="44" s="1"/>
  <c r="F90" i="44"/>
  <c r="G90" i="44" s="1"/>
  <c r="F89" i="44"/>
  <c r="G89" i="44" s="1"/>
  <c r="F88" i="44"/>
  <c r="G88" i="44" s="1"/>
  <c r="F87" i="44"/>
  <c r="G87" i="44" s="1"/>
  <c r="F86" i="44"/>
  <c r="G86" i="44" s="1"/>
  <c r="F85" i="44"/>
  <c r="G85" i="44" s="1"/>
  <c r="F84" i="44"/>
  <c r="G84" i="44" s="1"/>
  <c r="F83" i="44"/>
  <c r="G83" i="44" s="1"/>
  <c r="F82" i="44"/>
  <c r="G82" i="44" s="1"/>
  <c r="F81" i="44"/>
  <c r="G81" i="44" s="1"/>
  <c r="F80" i="44"/>
  <c r="G80" i="44" s="1"/>
  <c r="F79" i="44"/>
  <c r="G79" i="44" s="1"/>
  <c r="F78" i="44"/>
  <c r="G78" i="44" s="1"/>
  <c r="F77" i="44"/>
  <c r="G77" i="44" s="1"/>
  <c r="F76" i="44"/>
  <c r="G76" i="44" s="1"/>
  <c r="F75" i="44"/>
  <c r="G75" i="44" s="1"/>
  <c r="F74" i="44"/>
  <c r="G74" i="44" s="1"/>
  <c r="F73" i="44"/>
  <c r="G73" i="44" s="1"/>
  <c r="F72" i="44"/>
  <c r="G72" i="44" s="1"/>
  <c r="F71" i="44"/>
  <c r="G71" i="44" s="1"/>
  <c r="F70" i="44"/>
  <c r="G70" i="44" s="1"/>
  <c r="F69" i="44"/>
  <c r="G69" i="44" s="1"/>
  <c r="F68" i="44"/>
  <c r="G68" i="44" s="1"/>
  <c r="F67" i="44"/>
  <c r="G67" i="44" s="1"/>
  <c r="F66" i="44"/>
  <c r="G66" i="44" s="1"/>
  <c r="F65" i="44"/>
  <c r="G65" i="44" s="1"/>
  <c r="F64" i="44"/>
  <c r="G64" i="44" s="1"/>
  <c r="F63" i="44"/>
  <c r="G63" i="44" s="1"/>
  <c r="F62" i="44"/>
  <c r="G62" i="44" s="1"/>
  <c r="F61" i="44"/>
  <c r="G61" i="44" s="1"/>
  <c r="F60" i="44"/>
  <c r="G60" i="44" s="1"/>
  <c r="F59" i="44"/>
  <c r="G59" i="44" s="1"/>
  <c r="F58" i="44"/>
  <c r="G58" i="44" s="1"/>
  <c r="F57" i="44"/>
  <c r="G57" i="44" s="1"/>
  <c r="F56" i="44"/>
  <c r="G56" i="44" s="1"/>
  <c r="F55" i="44"/>
  <c r="G55" i="44" s="1"/>
  <c r="F54" i="44"/>
  <c r="G54" i="44" s="1"/>
  <c r="F53" i="44"/>
  <c r="G53" i="44" s="1"/>
  <c r="F52" i="44"/>
  <c r="G52" i="44" s="1"/>
  <c r="F51" i="44"/>
  <c r="G51" i="44" s="1"/>
  <c r="F50" i="44"/>
  <c r="G50" i="44" s="1"/>
  <c r="F49" i="44"/>
  <c r="G49" i="44" s="1"/>
  <c r="F48" i="44"/>
  <c r="G48" i="44" s="1"/>
  <c r="F47" i="44"/>
  <c r="G47" i="44" s="1"/>
  <c r="F46" i="44"/>
  <c r="G46" i="44" s="1"/>
  <c r="F45" i="44"/>
  <c r="G45" i="44" s="1"/>
  <c r="F44" i="44"/>
  <c r="G44" i="44" s="1"/>
  <c r="F43" i="44"/>
  <c r="G43" i="44" s="1"/>
  <c r="F42" i="44"/>
  <c r="G42" i="44" s="1"/>
  <c r="F41" i="44"/>
  <c r="G41" i="44" s="1"/>
  <c r="F40" i="44"/>
  <c r="G40" i="44" s="1"/>
  <c r="F39" i="44"/>
  <c r="G39" i="44" s="1"/>
  <c r="F38" i="44"/>
  <c r="G38" i="44" s="1"/>
  <c r="F37" i="44"/>
  <c r="G37" i="44" s="1"/>
  <c r="F36" i="44"/>
  <c r="G36" i="44" s="1"/>
  <c r="F35" i="44"/>
  <c r="G35" i="44" s="1"/>
  <c r="F34" i="44"/>
  <c r="G34" i="44" s="1"/>
  <c r="F33" i="44"/>
  <c r="G33" i="44" s="1"/>
  <c r="F32" i="44"/>
  <c r="G32" i="44" s="1"/>
  <c r="F31" i="44"/>
  <c r="G31" i="44" s="1"/>
  <c r="F30" i="44"/>
  <c r="G30" i="44" s="1"/>
  <c r="F29" i="44"/>
  <c r="G29" i="44" s="1"/>
  <c r="F28" i="44"/>
  <c r="G28" i="44" s="1"/>
  <c r="F27" i="44"/>
  <c r="G27" i="44" s="1"/>
  <c r="F26" i="44"/>
  <c r="G26" i="44" s="1"/>
  <c r="H20" i="44"/>
  <c r="H16" i="46" l="1"/>
  <c r="H10" i="46"/>
  <c r="H22" i="46"/>
  <c r="H13" i="46"/>
  <c r="H207" i="45"/>
  <c r="I207" i="45" s="1"/>
  <c r="H206" i="45"/>
  <c r="I206" i="45" s="1"/>
  <c r="H205" i="45"/>
  <c r="I205" i="45" s="1"/>
  <c r="H204" i="45"/>
  <c r="I204" i="45" s="1"/>
  <c r="H203" i="45"/>
  <c r="I203" i="45" s="1"/>
  <c r="H202" i="45"/>
  <c r="I202" i="45" s="1"/>
  <c r="H200" i="45"/>
  <c r="I200" i="45" s="1"/>
  <c r="H201" i="45"/>
  <c r="I201" i="45" s="1"/>
  <c r="H199" i="45"/>
  <c r="I199" i="45" s="1"/>
  <c r="H198" i="45"/>
  <c r="I198" i="45" s="1"/>
  <c r="H197" i="45"/>
  <c r="I197" i="45" s="1"/>
  <c r="H196" i="45"/>
  <c r="I196" i="45" s="1"/>
  <c r="H195" i="45"/>
  <c r="I195" i="45" s="1"/>
  <c r="H194" i="45"/>
  <c r="I194" i="45" s="1"/>
  <c r="H193" i="45"/>
  <c r="I193" i="45" s="1"/>
  <c r="H192" i="45"/>
  <c r="I192" i="45" s="1"/>
  <c r="H191" i="45"/>
  <c r="I191" i="45" s="1"/>
  <c r="H190" i="45"/>
  <c r="I190" i="45" s="1"/>
  <c r="H189" i="45"/>
  <c r="I189" i="45" s="1"/>
  <c r="H188" i="45"/>
  <c r="I188" i="45" s="1"/>
  <c r="H187" i="45"/>
  <c r="I187" i="45" s="1"/>
  <c r="H186" i="45"/>
  <c r="I186" i="45" s="1"/>
  <c r="H185" i="45"/>
  <c r="I185" i="45" s="1"/>
  <c r="H184" i="45"/>
  <c r="I184" i="45" s="1"/>
  <c r="H183" i="45"/>
  <c r="I183" i="45" s="1"/>
  <c r="H182" i="45"/>
  <c r="I182" i="45" s="1"/>
  <c r="H181" i="45"/>
  <c r="I181" i="45" s="1"/>
  <c r="H180" i="45"/>
  <c r="I180" i="45" s="1"/>
  <c r="H179" i="45"/>
  <c r="I179" i="45" s="1"/>
  <c r="H178" i="45"/>
  <c r="I178" i="45" s="1"/>
  <c r="H177" i="45"/>
  <c r="I177" i="45" s="1"/>
  <c r="H176" i="45"/>
  <c r="I176" i="45" s="1"/>
  <c r="H175" i="45"/>
  <c r="I175" i="45" s="1"/>
  <c r="H174" i="45"/>
  <c r="I174" i="45" s="1"/>
  <c r="H173" i="45"/>
  <c r="I173" i="45" s="1"/>
  <c r="H172" i="45"/>
  <c r="I172" i="45" s="1"/>
  <c r="H171" i="45"/>
  <c r="I171" i="45" s="1"/>
  <c r="H170" i="45"/>
  <c r="I170" i="45" s="1"/>
  <c r="H169" i="45"/>
  <c r="I169" i="45" s="1"/>
  <c r="H168" i="45"/>
  <c r="I168" i="45" s="1"/>
  <c r="H167" i="45"/>
  <c r="I167" i="45" s="1"/>
  <c r="H166" i="45"/>
  <c r="I166" i="45" s="1"/>
  <c r="H165" i="45"/>
  <c r="I165" i="45" s="1"/>
  <c r="H164" i="45"/>
  <c r="I164" i="45" s="1"/>
  <c r="H163" i="45"/>
  <c r="I163" i="45" s="1"/>
  <c r="H162" i="45"/>
  <c r="I162" i="45" s="1"/>
  <c r="H161" i="45"/>
  <c r="I161" i="45" s="1"/>
  <c r="H160" i="45"/>
  <c r="I160" i="45" s="1"/>
  <c r="H159" i="45"/>
  <c r="I159" i="45" s="1"/>
  <c r="H158" i="45"/>
  <c r="I158" i="45" s="1"/>
  <c r="H157" i="45"/>
  <c r="I157" i="45" s="1"/>
  <c r="H156" i="45"/>
  <c r="I156" i="45" s="1"/>
  <c r="H12" i="45"/>
  <c r="G273" i="45"/>
  <c r="H99" i="45"/>
  <c r="I99" i="45" s="1"/>
  <c r="H98" i="45"/>
  <c r="I98" i="45" s="1"/>
  <c r="H97" i="45"/>
  <c r="I97" i="45" s="1"/>
  <c r="H96" i="45"/>
  <c r="I96" i="45" s="1"/>
  <c r="H95" i="45"/>
  <c r="I95" i="45" s="1"/>
  <c r="H94" i="45"/>
  <c r="I94" i="45" s="1"/>
  <c r="H93" i="45"/>
  <c r="I93" i="45" s="1"/>
  <c r="H92" i="45"/>
  <c r="I92" i="45" s="1"/>
  <c r="H91" i="45"/>
  <c r="I91" i="45" s="1"/>
  <c r="H90" i="45"/>
  <c r="I90" i="45" s="1"/>
  <c r="H89" i="45"/>
  <c r="I89" i="45" s="1"/>
  <c r="H88" i="45"/>
  <c r="I88" i="45" s="1"/>
  <c r="H87" i="45"/>
  <c r="I87" i="45" s="1"/>
  <c r="H86" i="45"/>
  <c r="I86" i="45" s="1"/>
  <c r="H85" i="45"/>
  <c r="I85" i="45" s="1"/>
  <c r="H84" i="45"/>
  <c r="I84" i="45" s="1"/>
  <c r="H83" i="45"/>
  <c r="I83" i="45" s="1"/>
  <c r="H82" i="45"/>
  <c r="I82" i="45" s="1"/>
  <c r="H81" i="45"/>
  <c r="I81" i="45" s="1"/>
  <c r="H80" i="45"/>
  <c r="I80" i="45" s="1"/>
  <c r="H79" i="45"/>
  <c r="I79" i="45" s="1"/>
  <c r="H78" i="45"/>
  <c r="I78" i="45" s="1"/>
  <c r="H77" i="45"/>
  <c r="I77" i="45" s="1"/>
  <c r="H76" i="45"/>
  <c r="I76" i="45" s="1"/>
  <c r="H75" i="45"/>
  <c r="I75" i="45" s="1"/>
  <c r="H74" i="45"/>
  <c r="I74" i="45" s="1"/>
  <c r="H73" i="45"/>
  <c r="I73" i="45" s="1"/>
  <c r="H72" i="45"/>
  <c r="I72" i="45" s="1"/>
  <c r="H71" i="45"/>
  <c r="I71" i="45" s="1"/>
  <c r="H70" i="45"/>
  <c r="I70" i="45" s="1"/>
  <c r="H69" i="45"/>
  <c r="I69" i="45" s="1"/>
  <c r="H68" i="45"/>
  <c r="I68" i="45" s="1"/>
  <c r="H67" i="45"/>
  <c r="I67" i="45" s="1"/>
  <c r="H66" i="45"/>
  <c r="I66" i="45" s="1"/>
  <c r="H65" i="45"/>
  <c r="I65" i="45" s="1"/>
  <c r="H64" i="45"/>
  <c r="I64" i="45" s="1"/>
  <c r="H63" i="45"/>
  <c r="I63" i="45" s="1"/>
  <c r="H62" i="45"/>
  <c r="I62" i="45" s="1"/>
  <c r="H61" i="45"/>
  <c r="I61" i="45" s="1"/>
  <c r="H60" i="45"/>
  <c r="I60" i="45" s="1"/>
  <c r="H59" i="45"/>
  <c r="I59" i="45" s="1"/>
  <c r="H58" i="45"/>
  <c r="I58" i="45" s="1"/>
  <c r="H57" i="45"/>
  <c r="I57" i="45" s="1"/>
  <c r="H56" i="45"/>
  <c r="I56" i="45" s="1"/>
  <c r="H55" i="45"/>
  <c r="I55" i="45" s="1"/>
  <c r="H54" i="45"/>
  <c r="I54" i="45" s="1"/>
  <c r="H53" i="45"/>
  <c r="I53" i="45" s="1"/>
  <c r="H52" i="45"/>
  <c r="I52" i="45" s="1"/>
  <c r="H51" i="45"/>
  <c r="I51" i="45" s="1"/>
  <c r="H50" i="45"/>
  <c r="I50" i="45" s="1"/>
  <c r="H49" i="45"/>
  <c r="I49" i="45" s="1"/>
  <c r="H48" i="45"/>
  <c r="I48" i="45" s="1"/>
  <c r="H47" i="45"/>
  <c r="I47" i="45" s="1"/>
  <c r="H46" i="45"/>
  <c r="I46" i="45" s="1"/>
  <c r="H45" i="45"/>
  <c r="I45" i="45" s="1"/>
  <c r="H44" i="45"/>
  <c r="I44" i="45" s="1"/>
  <c r="H43" i="45"/>
  <c r="I43" i="45" s="1"/>
  <c r="H42" i="45"/>
  <c r="I42" i="45" s="1"/>
  <c r="H41" i="45"/>
  <c r="I41" i="45" s="1"/>
  <c r="H40" i="45"/>
  <c r="I40" i="45" s="1"/>
  <c r="H39" i="45"/>
  <c r="I39" i="45" s="1"/>
  <c r="H38" i="45"/>
  <c r="I38" i="45" s="1"/>
  <c r="H37" i="45"/>
  <c r="I37" i="45" s="1"/>
  <c r="H36" i="45"/>
  <c r="I36" i="45" s="1"/>
  <c r="H35" i="45"/>
  <c r="I35" i="45" s="1"/>
  <c r="H34" i="45"/>
  <c r="I34" i="45" s="1"/>
  <c r="H33" i="45"/>
  <c r="I33" i="45" s="1"/>
  <c r="H32" i="45"/>
  <c r="I32" i="45" s="1"/>
  <c r="H31" i="45"/>
  <c r="I31" i="45" s="1"/>
  <c r="H30" i="45"/>
  <c r="I30" i="45" s="1"/>
  <c r="H29" i="45"/>
  <c r="I29" i="45" s="1"/>
  <c r="H28" i="45"/>
  <c r="I28" i="45" s="1"/>
  <c r="H27" i="45"/>
  <c r="I27" i="45" s="1"/>
  <c r="H26" i="45"/>
  <c r="H16" i="44"/>
  <c r="H19" i="44"/>
  <c r="F293" i="44"/>
  <c r="H207" i="44"/>
  <c r="H206" i="44"/>
  <c r="H205" i="44"/>
  <c r="H204" i="44"/>
  <c r="H203" i="44"/>
  <c r="H202" i="44"/>
  <c r="H201" i="44"/>
  <c r="H200" i="44"/>
  <c r="H199" i="44"/>
  <c r="H198" i="44"/>
  <c r="H197" i="44"/>
  <c r="H196" i="44"/>
  <c r="H195" i="44"/>
  <c r="H194" i="44"/>
  <c r="H193" i="44"/>
  <c r="H192" i="44"/>
  <c r="H191" i="44"/>
  <c r="H190" i="44"/>
  <c r="H189" i="44"/>
  <c r="H188" i="44"/>
  <c r="H187" i="44"/>
  <c r="H186" i="44"/>
  <c r="H185" i="44"/>
  <c r="H184" i="44"/>
  <c r="H183" i="44"/>
  <c r="H182" i="44"/>
  <c r="H181" i="44"/>
  <c r="H180" i="44"/>
  <c r="H179" i="44"/>
  <c r="H178" i="44"/>
  <c r="H177" i="44"/>
  <c r="H176" i="44"/>
  <c r="H175" i="44"/>
  <c r="H174" i="44"/>
  <c r="H173" i="44"/>
  <c r="H172" i="44"/>
  <c r="H171" i="44"/>
  <c r="H170" i="44"/>
  <c r="H169" i="44"/>
  <c r="H168" i="44"/>
  <c r="H167" i="44"/>
  <c r="H166" i="44"/>
  <c r="H165" i="44"/>
  <c r="H164" i="44"/>
  <c r="H163" i="44"/>
  <c r="H162" i="44"/>
  <c r="H161" i="44"/>
  <c r="H160" i="44"/>
  <c r="H159" i="44"/>
  <c r="H158" i="44"/>
  <c r="H157" i="44"/>
  <c r="H156" i="44"/>
  <c r="H272" i="44"/>
  <c r="H271" i="44"/>
  <c r="H270" i="44"/>
  <c r="H269" i="44"/>
  <c r="H268" i="44"/>
  <c r="H267" i="44"/>
  <c r="H266" i="44"/>
  <c r="H265" i="44"/>
  <c r="H264" i="44"/>
  <c r="H263" i="44"/>
  <c r="H262" i="44"/>
  <c r="H261" i="44"/>
  <c r="H260" i="44"/>
  <c r="H259" i="44"/>
  <c r="H258" i="44"/>
  <c r="H257" i="44"/>
  <c r="H256" i="44"/>
  <c r="H255" i="44"/>
  <c r="H254" i="44"/>
  <c r="H253" i="44"/>
  <c r="H252" i="44"/>
  <c r="H251" i="44"/>
  <c r="H250" i="44"/>
  <c r="H249" i="44"/>
  <c r="H248" i="44"/>
  <c r="H247" i="44"/>
  <c r="H246" i="44"/>
  <c r="H245" i="44"/>
  <c r="H244" i="44"/>
  <c r="H243" i="44"/>
  <c r="H229" i="44"/>
  <c r="H228" i="44"/>
  <c r="H242" i="44"/>
  <c r="H241" i="44"/>
  <c r="H240" i="44"/>
  <c r="H239" i="44"/>
  <c r="H238" i="44"/>
  <c r="H237" i="44"/>
  <c r="H236" i="44"/>
  <c r="H235" i="44"/>
  <c r="H234" i="44"/>
  <c r="H233" i="44"/>
  <c r="H232" i="44"/>
  <c r="H231" i="44"/>
  <c r="H230" i="44"/>
  <c r="H227" i="44"/>
  <c r="H226" i="44"/>
  <c r="H225" i="44"/>
  <c r="H224" i="44"/>
  <c r="H223" i="44"/>
  <c r="H222" i="44"/>
  <c r="H221" i="44"/>
  <c r="H220" i="44"/>
  <c r="H219" i="44"/>
  <c r="H218" i="44"/>
  <c r="H217" i="44"/>
  <c r="H216" i="44"/>
  <c r="H215" i="44"/>
  <c r="H214" i="44"/>
  <c r="H213" i="44"/>
  <c r="H212" i="44"/>
  <c r="H211" i="44"/>
  <c r="H210" i="44"/>
  <c r="H209" i="44"/>
  <c r="H208" i="44"/>
  <c r="G273" i="44"/>
  <c r="H9" i="44"/>
  <c r="H12" i="44"/>
  <c r="I156" i="44"/>
  <c r="I157" i="44"/>
  <c r="I158" i="44"/>
  <c r="I159" i="44"/>
  <c r="I160" i="44"/>
  <c r="I161" i="44"/>
  <c r="I162" i="44"/>
  <c r="I163" i="44"/>
  <c r="I164" i="44"/>
  <c r="I165" i="44"/>
  <c r="I166" i="44"/>
  <c r="I167" i="44"/>
  <c r="I168" i="44"/>
  <c r="I169" i="44"/>
  <c r="I170" i="44"/>
  <c r="I171" i="44"/>
  <c r="I172" i="44"/>
  <c r="I173" i="44"/>
  <c r="I174" i="44"/>
  <c r="I175" i="44"/>
  <c r="I176" i="44"/>
  <c r="I177" i="44"/>
  <c r="I179" i="44"/>
  <c r="I181" i="44"/>
  <c r="I183" i="44"/>
  <c r="I185" i="44"/>
  <c r="I187" i="44"/>
  <c r="I189" i="44"/>
  <c r="I191" i="44"/>
  <c r="I193" i="44"/>
  <c r="I195" i="44"/>
  <c r="I197" i="44"/>
  <c r="I199" i="44"/>
  <c r="I200" i="44"/>
  <c r="I201" i="44"/>
  <c r="I178" i="44"/>
  <c r="I180" i="44"/>
  <c r="I182" i="44"/>
  <c r="I184" i="44"/>
  <c r="I186" i="44"/>
  <c r="I188" i="44"/>
  <c r="I190" i="44"/>
  <c r="I192" i="44"/>
  <c r="I194" i="44"/>
  <c r="I196" i="44"/>
  <c r="I198" i="44"/>
  <c r="I202" i="44"/>
  <c r="I203" i="44"/>
  <c r="I204" i="44"/>
  <c r="I205" i="44"/>
  <c r="I206" i="44"/>
  <c r="I207" i="44"/>
  <c r="I208" i="44"/>
  <c r="I209" i="44"/>
  <c r="I210" i="44"/>
  <c r="I211" i="44"/>
  <c r="I212" i="44"/>
  <c r="I213" i="44"/>
  <c r="I214" i="44"/>
  <c r="I215" i="44"/>
  <c r="I216" i="44"/>
  <c r="I217" i="44"/>
  <c r="I218" i="44"/>
  <c r="I219" i="44"/>
  <c r="I220" i="44"/>
  <c r="I221" i="44"/>
  <c r="I222" i="44"/>
  <c r="I223" i="44"/>
  <c r="I224" i="44"/>
  <c r="I225" i="44"/>
  <c r="I226" i="44"/>
  <c r="I227" i="44"/>
  <c r="I228" i="44"/>
  <c r="I229" i="44"/>
  <c r="I244" i="44"/>
  <c r="I246" i="44"/>
  <c r="I248" i="44"/>
  <c r="I250" i="44"/>
  <c r="I252" i="44"/>
  <c r="I254" i="44"/>
  <c r="I256" i="44"/>
  <c r="I258" i="44"/>
  <c r="I260" i="44"/>
  <c r="I262" i="44"/>
  <c r="I264" i="44"/>
  <c r="I266" i="44"/>
  <c r="I268" i="44"/>
  <c r="I269" i="44"/>
  <c r="I270" i="44"/>
  <c r="I271" i="44"/>
  <c r="I272" i="44"/>
  <c r="I230" i="44"/>
  <c r="I231" i="44"/>
  <c r="I232" i="44"/>
  <c r="I233" i="44"/>
  <c r="I234" i="44"/>
  <c r="I235" i="44"/>
  <c r="I236" i="44"/>
  <c r="I237" i="44"/>
  <c r="I238" i="44"/>
  <c r="I239" i="44"/>
  <c r="I240" i="44"/>
  <c r="I241" i="44"/>
  <c r="I242" i="44"/>
  <c r="I243" i="44"/>
  <c r="I245" i="44"/>
  <c r="I247" i="44"/>
  <c r="I249" i="44"/>
  <c r="I251" i="44"/>
  <c r="I253" i="44"/>
  <c r="I255" i="44"/>
  <c r="I257" i="44"/>
  <c r="I259" i="44"/>
  <c r="I261" i="44"/>
  <c r="I263" i="44"/>
  <c r="I265" i="44"/>
  <c r="I267" i="44"/>
  <c r="H206" i="46" l="1"/>
  <c r="I206" i="46" s="1"/>
  <c r="H204" i="46"/>
  <c r="I204" i="46" s="1"/>
  <c r="H202" i="46"/>
  <c r="I202" i="46" s="1"/>
  <c r="H200" i="46"/>
  <c r="I200" i="46" s="1"/>
  <c r="H198" i="46"/>
  <c r="I198" i="46" s="1"/>
  <c r="H196" i="46"/>
  <c r="I196" i="46" s="1"/>
  <c r="H194" i="46"/>
  <c r="I194" i="46" s="1"/>
  <c r="H192" i="46"/>
  <c r="I192" i="46" s="1"/>
  <c r="H190" i="46"/>
  <c r="I190" i="46" s="1"/>
  <c r="H188" i="46"/>
  <c r="I188" i="46" s="1"/>
  <c r="H186" i="46"/>
  <c r="I186" i="46" s="1"/>
  <c r="H184" i="46"/>
  <c r="I184" i="46" s="1"/>
  <c r="H182" i="46"/>
  <c r="I182" i="46" s="1"/>
  <c r="H180" i="46"/>
  <c r="I180" i="46" s="1"/>
  <c r="H178" i="46"/>
  <c r="I178" i="46" s="1"/>
  <c r="H176" i="46"/>
  <c r="I176" i="46" s="1"/>
  <c r="H174" i="46"/>
  <c r="I174" i="46" s="1"/>
  <c r="H172" i="46"/>
  <c r="I172" i="46" s="1"/>
  <c r="H170" i="46"/>
  <c r="I170" i="46" s="1"/>
  <c r="H168" i="46"/>
  <c r="I168" i="46" s="1"/>
  <c r="H166" i="46"/>
  <c r="I166" i="46" s="1"/>
  <c r="H164" i="46"/>
  <c r="I164" i="46" s="1"/>
  <c r="H162" i="46"/>
  <c r="I162" i="46" s="1"/>
  <c r="H160" i="46"/>
  <c r="I160" i="46" s="1"/>
  <c r="H158" i="46"/>
  <c r="I158" i="46" s="1"/>
  <c r="H156" i="46"/>
  <c r="I156" i="46" s="1"/>
  <c r="H207" i="46"/>
  <c r="I207" i="46" s="1"/>
  <c r="H205" i="46"/>
  <c r="I205" i="46" s="1"/>
  <c r="H203" i="46"/>
  <c r="I203" i="46" s="1"/>
  <c r="H201" i="46"/>
  <c r="I201" i="46" s="1"/>
  <c r="H199" i="46"/>
  <c r="I199" i="46" s="1"/>
  <c r="H197" i="46"/>
  <c r="I197" i="46" s="1"/>
  <c r="H195" i="46"/>
  <c r="I195" i="46" s="1"/>
  <c r="H193" i="46"/>
  <c r="I193" i="46" s="1"/>
  <c r="H191" i="46"/>
  <c r="I191" i="46" s="1"/>
  <c r="H189" i="46"/>
  <c r="I189" i="46" s="1"/>
  <c r="H187" i="46"/>
  <c r="I187" i="46" s="1"/>
  <c r="H185" i="46"/>
  <c r="I185" i="46" s="1"/>
  <c r="H183" i="46"/>
  <c r="I183" i="46" s="1"/>
  <c r="H181" i="46"/>
  <c r="I181" i="46" s="1"/>
  <c r="H179" i="46"/>
  <c r="I179" i="46" s="1"/>
  <c r="H177" i="46"/>
  <c r="I177" i="46" s="1"/>
  <c r="H175" i="46"/>
  <c r="I175" i="46" s="1"/>
  <c r="H173" i="46"/>
  <c r="I173" i="46" s="1"/>
  <c r="H171" i="46"/>
  <c r="I171" i="46" s="1"/>
  <c r="H169" i="46"/>
  <c r="I169" i="46" s="1"/>
  <c r="H167" i="46"/>
  <c r="I167" i="46" s="1"/>
  <c r="H165" i="46"/>
  <c r="I165" i="46" s="1"/>
  <c r="H163" i="46"/>
  <c r="I163" i="46" s="1"/>
  <c r="H161" i="46"/>
  <c r="I161" i="46" s="1"/>
  <c r="H159" i="46"/>
  <c r="I159" i="46" s="1"/>
  <c r="H157" i="46"/>
  <c r="I157" i="46" s="1"/>
  <c r="H155" i="46"/>
  <c r="I155" i="46" s="1"/>
  <c r="H154" i="46"/>
  <c r="I154" i="46" s="1"/>
  <c r="H153" i="46"/>
  <c r="I153" i="46" s="1"/>
  <c r="H152" i="46"/>
  <c r="I152" i="46" s="1"/>
  <c r="H151" i="46"/>
  <c r="I151" i="46" s="1"/>
  <c r="H150" i="46"/>
  <c r="I150" i="46" s="1"/>
  <c r="H149" i="46"/>
  <c r="I149" i="46" s="1"/>
  <c r="H148" i="46"/>
  <c r="I148" i="46" s="1"/>
  <c r="H147" i="46"/>
  <c r="I147" i="46" s="1"/>
  <c r="H146" i="46"/>
  <c r="I146" i="46" s="1"/>
  <c r="H145" i="46"/>
  <c r="I145" i="46" s="1"/>
  <c r="H144" i="46"/>
  <c r="I144" i="46" s="1"/>
  <c r="H143" i="46"/>
  <c r="I143" i="46" s="1"/>
  <c r="H142" i="46"/>
  <c r="I142" i="46" s="1"/>
  <c r="H141" i="46"/>
  <c r="I141" i="46" s="1"/>
  <c r="H140" i="46"/>
  <c r="I140" i="46" s="1"/>
  <c r="H139" i="46"/>
  <c r="I139" i="46" s="1"/>
  <c r="H138" i="46"/>
  <c r="I138" i="46" s="1"/>
  <c r="H137" i="46"/>
  <c r="I137" i="46" s="1"/>
  <c r="H136" i="46"/>
  <c r="I136" i="46" s="1"/>
  <c r="H135" i="46"/>
  <c r="I135" i="46" s="1"/>
  <c r="H134" i="46"/>
  <c r="I134" i="46" s="1"/>
  <c r="H133" i="46"/>
  <c r="I133" i="46" s="1"/>
  <c r="H132" i="46"/>
  <c r="I132" i="46" s="1"/>
  <c r="H131" i="46"/>
  <c r="I131" i="46" s="1"/>
  <c r="H130" i="46"/>
  <c r="I130" i="46" s="1"/>
  <c r="H129" i="46"/>
  <c r="I129" i="46" s="1"/>
  <c r="H128" i="46"/>
  <c r="I128" i="46" s="1"/>
  <c r="H127" i="46"/>
  <c r="I127" i="46" s="1"/>
  <c r="H126" i="46"/>
  <c r="I126" i="46" s="1"/>
  <c r="H125" i="46"/>
  <c r="I125" i="46" s="1"/>
  <c r="H124" i="46"/>
  <c r="I124" i="46" s="1"/>
  <c r="H123" i="46"/>
  <c r="I123" i="46" s="1"/>
  <c r="H122" i="46"/>
  <c r="I122" i="46" s="1"/>
  <c r="H121" i="46"/>
  <c r="I121" i="46" s="1"/>
  <c r="H120" i="46"/>
  <c r="I120" i="46" s="1"/>
  <c r="H119" i="46"/>
  <c r="I119" i="46" s="1"/>
  <c r="H118" i="46"/>
  <c r="I118" i="46" s="1"/>
  <c r="H117" i="46"/>
  <c r="I117" i="46" s="1"/>
  <c r="H116" i="46"/>
  <c r="I116" i="46" s="1"/>
  <c r="H115" i="46"/>
  <c r="I115" i="46" s="1"/>
  <c r="H114" i="46"/>
  <c r="I114" i="46" s="1"/>
  <c r="H113" i="46"/>
  <c r="I113" i="46" s="1"/>
  <c r="H112" i="46"/>
  <c r="I112" i="46" s="1"/>
  <c r="H111" i="46"/>
  <c r="I111" i="46" s="1"/>
  <c r="H110" i="46"/>
  <c r="I110" i="46" s="1"/>
  <c r="H109" i="46"/>
  <c r="I109" i="46" s="1"/>
  <c r="H108" i="46"/>
  <c r="I108" i="46" s="1"/>
  <c r="H107" i="46"/>
  <c r="I107" i="46" s="1"/>
  <c r="H106" i="46"/>
  <c r="I106" i="46" s="1"/>
  <c r="H105" i="46"/>
  <c r="I105" i="46" s="1"/>
  <c r="H104" i="46"/>
  <c r="I104" i="46" s="1"/>
  <c r="H103" i="46"/>
  <c r="I103" i="46" s="1"/>
  <c r="H102" i="46"/>
  <c r="I102" i="46" s="1"/>
  <c r="H101" i="46"/>
  <c r="I101" i="46" s="1"/>
  <c r="H100" i="46"/>
  <c r="I100" i="46" s="1"/>
  <c r="H95" i="46"/>
  <c r="I95" i="46" s="1"/>
  <c r="H94" i="46"/>
  <c r="I94" i="46" s="1"/>
  <c r="H93" i="46"/>
  <c r="I93" i="46" s="1"/>
  <c r="H92" i="46"/>
  <c r="I92" i="46" s="1"/>
  <c r="H91" i="46"/>
  <c r="I91" i="46" s="1"/>
  <c r="H90" i="46"/>
  <c r="I90" i="46" s="1"/>
  <c r="H89" i="46"/>
  <c r="I89" i="46" s="1"/>
  <c r="H88" i="46"/>
  <c r="I88" i="46" s="1"/>
  <c r="H87" i="46"/>
  <c r="I87" i="46" s="1"/>
  <c r="H86" i="46"/>
  <c r="I86" i="46" s="1"/>
  <c r="H85" i="46"/>
  <c r="I85" i="46" s="1"/>
  <c r="H79" i="46"/>
  <c r="I79" i="46" s="1"/>
  <c r="H78" i="46"/>
  <c r="I78" i="46" s="1"/>
  <c r="H77" i="46"/>
  <c r="I77" i="46" s="1"/>
  <c r="H76" i="46"/>
  <c r="I76" i="46" s="1"/>
  <c r="H75" i="46"/>
  <c r="I75" i="46" s="1"/>
  <c r="H74" i="46"/>
  <c r="I74" i="46" s="1"/>
  <c r="H73" i="46"/>
  <c r="I73" i="46" s="1"/>
  <c r="H72" i="46"/>
  <c r="I72" i="46" s="1"/>
  <c r="H66" i="46"/>
  <c r="I66" i="46" s="1"/>
  <c r="H99" i="46"/>
  <c r="I99" i="46" s="1"/>
  <c r="H98" i="46"/>
  <c r="I98" i="46" s="1"/>
  <c r="H97" i="46"/>
  <c r="I97" i="46" s="1"/>
  <c r="H96" i="46"/>
  <c r="I96" i="46" s="1"/>
  <c r="H71" i="46"/>
  <c r="I71" i="46" s="1"/>
  <c r="H70" i="46"/>
  <c r="I70" i="46" s="1"/>
  <c r="H69" i="46"/>
  <c r="I69" i="46" s="1"/>
  <c r="H68" i="46"/>
  <c r="I68" i="46" s="1"/>
  <c r="H67" i="46"/>
  <c r="I67" i="46" s="1"/>
  <c r="H65" i="46"/>
  <c r="I65" i="46" s="1"/>
  <c r="H37" i="46"/>
  <c r="I37" i="46" s="1"/>
  <c r="H36" i="46"/>
  <c r="I36" i="46" s="1"/>
  <c r="H26" i="46"/>
  <c r="H23" i="46"/>
  <c r="H84" i="46"/>
  <c r="I84" i="46" s="1"/>
  <c r="H83" i="46"/>
  <c r="I83" i="46" s="1"/>
  <c r="H82" i="46"/>
  <c r="I82" i="46" s="1"/>
  <c r="H81" i="46"/>
  <c r="I81" i="46" s="1"/>
  <c r="H80" i="46"/>
  <c r="I80" i="46" s="1"/>
  <c r="H64" i="46"/>
  <c r="I64" i="46" s="1"/>
  <c r="H63" i="46"/>
  <c r="I63" i="46" s="1"/>
  <c r="H62" i="46"/>
  <c r="I62" i="46" s="1"/>
  <c r="H61" i="46"/>
  <c r="I61" i="46" s="1"/>
  <c r="H60" i="46"/>
  <c r="I60" i="46" s="1"/>
  <c r="H59" i="46"/>
  <c r="I59" i="46" s="1"/>
  <c r="H58" i="46"/>
  <c r="I58" i="46" s="1"/>
  <c r="H57" i="46"/>
  <c r="I57" i="46" s="1"/>
  <c r="H56" i="46"/>
  <c r="I56" i="46" s="1"/>
  <c r="H55" i="46"/>
  <c r="I55" i="46" s="1"/>
  <c r="H54" i="46"/>
  <c r="I54" i="46" s="1"/>
  <c r="H53" i="46"/>
  <c r="I53" i="46" s="1"/>
  <c r="H52" i="46"/>
  <c r="I52" i="46" s="1"/>
  <c r="H51" i="46"/>
  <c r="I51" i="46" s="1"/>
  <c r="H50" i="46"/>
  <c r="I50" i="46" s="1"/>
  <c r="H49" i="46"/>
  <c r="I49" i="46" s="1"/>
  <c r="H48" i="46"/>
  <c r="I48" i="46" s="1"/>
  <c r="H47" i="46"/>
  <c r="I47" i="46" s="1"/>
  <c r="H46" i="46"/>
  <c r="I46" i="46" s="1"/>
  <c r="H45" i="46"/>
  <c r="I45" i="46" s="1"/>
  <c r="H44" i="46"/>
  <c r="I44" i="46" s="1"/>
  <c r="H43" i="46"/>
  <c r="I43" i="46" s="1"/>
  <c r="H42" i="46"/>
  <c r="I42" i="46" s="1"/>
  <c r="H41" i="46"/>
  <c r="I41" i="46" s="1"/>
  <c r="H40" i="46"/>
  <c r="I40" i="46" s="1"/>
  <c r="H39" i="46"/>
  <c r="I39" i="46" s="1"/>
  <c r="H38" i="46"/>
  <c r="I38" i="46" s="1"/>
  <c r="H35" i="46"/>
  <c r="I35" i="46" s="1"/>
  <c r="H34" i="46"/>
  <c r="I34" i="46" s="1"/>
  <c r="H33" i="46"/>
  <c r="I33" i="46" s="1"/>
  <c r="H32" i="46"/>
  <c r="I32" i="46" s="1"/>
  <c r="H31" i="46"/>
  <c r="I31" i="46" s="1"/>
  <c r="H30" i="46"/>
  <c r="I30" i="46" s="1"/>
  <c r="H29" i="46"/>
  <c r="I29" i="46" s="1"/>
  <c r="H28" i="46"/>
  <c r="I28" i="46" s="1"/>
  <c r="H27" i="46"/>
  <c r="I27" i="46" s="1"/>
  <c r="I26" i="45"/>
  <c r="H13" i="45"/>
  <c r="H22" i="45"/>
  <c r="H10" i="44"/>
  <c r="H22" i="44"/>
  <c r="H13" i="44"/>
  <c r="H273" i="46" l="1"/>
  <c r="I26" i="46"/>
  <c r="I273" i="46" s="1"/>
  <c r="H128" i="45"/>
  <c r="I128" i="45" s="1"/>
  <c r="H127" i="45"/>
  <c r="I127" i="45" s="1"/>
  <c r="H126" i="45"/>
  <c r="I126" i="45" s="1"/>
  <c r="H125" i="45"/>
  <c r="I125" i="45" s="1"/>
  <c r="H155" i="45"/>
  <c r="I155" i="45" s="1"/>
  <c r="H154" i="45"/>
  <c r="I154" i="45" s="1"/>
  <c r="H153" i="45"/>
  <c r="I153" i="45" s="1"/>
  <c r="H152" i="45"/>
  <c r="I152" i="45" s="1"/>
  <c r="H151" i="45"/>
  <c r="I151" i="45" s="1"/>
  <c r="H150" i="45"/>
  <c r="I150" i="45" s="1"/>
  <c r="H149" i="45"/>
  <c r="I149" i="45" s="1"/>
  <c r="H148" i="45"/>
  <c r="I148" i="45" s="1"/>
  <c r="H147" i="45"/>
  <c r="I147" i="45" s="1"/>
  <c r="H146" i="45"/>
  <c r="I146" i="45" s="1"/>
  <c r="H145" i="45"/>
  <c r="I145" i="45" s="1"/>
  <c r="H144" i="45"/>
  <c r="I144" i="45" s="1"/>
  <c r="H143" i="45"/>
  <c r="I143" i="45" s="1"/>
  <c r="H142" i="45"/>
  <c r="I142" i="45" s="1"/>
  <c r="H141" i="45"/>
  <c r="I141" i="45" s="1"/>
  <c r="H140" i="45"/>
  <c r="I140" i="45" s="1"/>
  <c r="H139" i="45"/>
  <c r="I139" i="45" s="1"/>
  <c r="H138" i="45"/>
  <c r="I138" i="45" s="1"/>
  <c r="H137" i="45"/>
  <c r="I137" i="45" s="1"/>
  <c r="H136" i="45"/>
  <c r="I136" i="45" s="1"/>
  <c r="H135" i="45"/>
  <c r="I135" i="45" s="1"/>
  <c r="H134" i="45"/>
  <c r="I134" i="45" s="1"/>
  <c r="H133" i="45"/>
  <c r="I133" i="45" s="1"/>
  <c r="H132" i="45"/>
  <c r="I132" i="45" s="1"/>
  <c r="H131" i="45"/>
  <c r="I131" i="45" s="1"/>
  <c r="H130" i="45"/>
  <c r="I130" i="45" s="1"/>
  <c r="H129" i="45"/>
  <c r="I129" i="45" s="1"/>
  <c r="H124" i="45"/>
  <c r="I124" i="45" s="1"/>
  <c r="H123" i="45"/>
  <c r="I123" i="45" s="1"/>
  <c r="H122" i="45"/>
  <c r="I122" i="45" s="1"/>
  <c r="H121" i="45"/>
  <c r="I121" i="45" s="1"/>
  <c r="H120" i="45"/>
  <c r="I120" i="45" s="1"/>
  <c r="H119" i="45"/>
  <c r="I119" i="45" s="1"/>
  <c r="H118" i="45"/>
  <c r="I118" i="45" s="1"/>
  <c r="H117" i="45"/>
  <c r="I117" i="45" s="1"/>
  <c r="H116" i="45"/>
  <c r="I116" i="45" s="1"/>
  <c r="H115" i="45"/>
  <c r="I115" i="45" s="1"/>
  <c r="H114" i="45"/>
  <c r="I114" i="45" s="1"/>
  <c r="H113" i="45"/>
  <c r="I113" i="45" s="1"/>
  <c r="H112" i="45"/>
  <c r="I112" i="45" s="1"/>
  <c r="H111" i="45"/>
  <c r="I111" i="45" s="1"/>
  <c r="H110" i="45"/>
  <c r="I110" i="45" s="1"/>
  <c r="H109" i="45"/>
  <c r="I109" i="45" s="1"/>
  <c r="H108" i="45"/>
  <c r="I108" i="45" s="1"/>
  <c r="H107" i="45"/>
  <c r="I107" i="45" s="1"/>
  <c r="H106" i="45"/>
  <c r="I106" i="45" s="1"/>
  <c r="H105" i="45"/>
  <c r="I105" i="45" s="1"/>
  <c r="H104" i="45"/>
  <c r="I104" i="45" s="1"/>
  <c r="H103" i="45"/>
  <c r="I103" i="45" s="1"/>
  <c r="H102" i="45"/>
  <c r="I102" i="45" s="1"/>
  <c r="H101" i="45"/>
  <c r="I101" i="45" s="1"/>
  <c r="H100" i="45"/>
  <c r="H23" i="45"/>
  <c r="H155" i="44"/>
  <c r="I155" i="44" s="1"/>
  <c r="H154" i="44"/>
  <c r="I154" i="44" s="1"/>
  <c r="H153" i="44"/>
  <c r="I153" i="44" s="1"/>
  <c r="H152" i="44"/>
  <c r="I152" i="44" s="1"/>
  <c r="H151" i="44"/>
  <c r="I151" i="44" s="1"/>
  <c r="H150" i="44"/>
  <c r="I150" i="44" s="1"/>
  <c r="H149" i="44"/>
  <c r="I149" i="44" s="1"/>
  <c r="H148" i="44"/>
  <c r="I148" i="44" s="1"/>
  <c r="H147" i="44"/>
  <c r="I147" i="44" s="1"/>
  <c r="H146" i="44"/>
  <c r="I146" i="44" s="1"/>
  <c r="H145" i="44"/>
  <c r="I145" i="44" s="1"/>
  <c r="H144" i="44"/>
  <c r="I144" i="44" s="1"/>
  <c r="H143" i="44"/>
  <c r="I143" i="44" s="1"/>
  <c r="H142" i="44"/>
  <c r="I142" i="44" s="1"/>
  <c r="H141" i="44"/>
  <c r="I141" i="44" s="1"/>
  <c r="H140" i="44"/>
  <c r="I140" i="44" s="1"/>
  <c r="H139" i="44"/>
  <c r="I139" i="44" s="1"/>
  <c r="H138" i="44"/>
  <c r="I138" i="44" s="1"/>
  <c r="H137" i="44"/>
  <c r="I137" i="44" s="1"/>
  <c r="H136" i="44"/>
  <c r="I136" i="44" s="1"/>
  <c r="H135" i="44"/>
  <c r="I135" i="44" s="1"/>
  <c r="H134" i="44"/>
  <c r="I134" i="44" s="1"/>
  <c r="H133" i="44"/>
  <c r="I133" i="44" s="1"/>
  <c r="H132" i="44"/>
  <c r="I132" i="44" s="1"/>
  <c r="H131" i="44"/>
  <c r="I131" i="44" s="1"/>
  <c r="H130" i="44"/>
  <c r="I130" i="44" s="1"/>
  <c r="H129" i="44"/>
  <c r="I129" i="44" s="1"/>
  <c r="H128" i="44"/>
  <c r="I128" i="44" s="1"/>
  <c r="H127" i="44"/>
  <c r="I127" i="44" s="1"/>
  <c r="H126" i="44"/>
  <c r="I126" i="44" s="1"/>
  <c r="H125" i="44"/>
  <c r="I125" i="44" s="1"/>
  <c r="H124" i="44"/>
  <c r="I124" i="44" s="1"/>
  <c r="H123" i="44"/>
  <c r="I123" i="44" s="1"/>
  <c r="H122" i="44"/>
  <c r="I122" i="44" s="1"/>
  <c r="H121" i="44"/>
  <c r="I121" i="44" s="1"/>
  <c r="H120" i="44"/>
  <c r="I120" i="44" s="1"/>
  <c r="H119" i="44"/>
  <c r="I119" i="44" s="1"/>
  <c r="H118" i="44"/>
  <c r="I118" i="44" s="1"/>
  <c r="H117" i="44"/>
  <c r="I117" i="44" s="1"/>
  <c r="H116" i="44"/>
  <c r="I116" i="44" s="1"/>
  <c r="H115" i="44"/>
  <c r="I115" i="44" s="1"/>
  <c r="H114" i="44"/>
  <c r="I114" i="44" s="1"/>
  <c r="H113" i="44"/>
  <c r="I113" i="44" s="1"/>
  <c r="H112" i="44"/>
  <c r="I112" i="44" s="1"/>
  <c r="H111" i="44"/>
  <c r="I111" i="44" s="1"/>
  <c r="H110" i="44"/>
  <c r="I110" i="44" s="1"/>
  <c r="H109" i="44"/>
  <c r="I109" i="44" s="1"/>
  <c r="H108" i="44"/>
  <c r="I108" i="44" s="1"/>
  <c r="H107" i="44"/>
  <c r="I107" i="44" s="1"/>
  <c r="H106" i="44"/>
  <c r="I106" i="44" s="1"/>
  <c r="H105" i="44"/>
  <c r="I105" i="44" s="1"/>
  <c r="H104" i="44"/>
  <c r="I104" i="44" s="1"/>
  <c r="H103" i="44"/>
  <c r="I103" i="44" s="1"/>
  <c r="H102" i="44"/>
  <c r="I102" i="44" s="1"/>
  <c r="H101" i="44"/>
  <c r="I101" i="44" s="1"/>
  <c r="H100" i="44"/>
  <c r="I100" i="44" s="1"/>
  <c r="H72" i="44"/>
  <c r="I72" i="44" s="1"/>
  <c r="H71" i="44"/>
  <c r="I71" i="44" s="1"/>
  <c r="H70" i="44"/>
  <c r="I70" i="44" s="1"/>
  <c r="H69" i="44"/>
  <c r="I69" i="44" s="1"/>
  <c r="H68" i="44"/>
  <c r="I68" i="44" s="1"/>
  <c r="H66" i="44"/>
  <c r="I66" i="44" s="1"/>
  <c r="H65" i="44"/>
  <c r="I65" i="44" s="1"/>
  <c r="H64" i="44"/>
  <c r="I64" i="44" s="1"/>
  <c r="H63" i="44"/>
  <c r="I63" i="44" s="1"/>
  <c r="H56" i="44"/>
  <c r="I56" i="44" s="1"/>
  <c r="H52" i="44"/>
  <c r="I52" i="44" s="1"/>
  <c r="H48" i="44"/>
  <c r="I48" i="44" s="1"/>
  <c r="H46" i="44"/>
  <c r="I46" i="44" s="1"/>
  <c r="H45" i="44"/>
  <c r="I45" i="44" s="1"/>
  <c r="H38" i="44"/>
  <c r="I38" i="44" s="1"/>
  <c r="H37" i="44"/>
  <c r="I37" i="44" s="1"/>
  <c r="H26" i="44"/>
  <c r="H23" i="44"/>
  <c r="H99" i="44"/>
  <c r="I99" i="44" s="1"/>
  <c r="H98" i="44"/>
  <c r="I98" i="44" s="1"/>
  <c r="H97" i="44"/>
  <c r="I97" i="44" s="1"/>
  <c r="H96" i="44"/>
  <c r="I96" i="44" s="1"/>
  <c r="H95" i="44"/>
  <c r="I95" i="44" s="1"/>
  <c r="H94" i="44"/>
  <c r="I94" i="44" s="1"/>
  <c r="H93" i="44"/>
  <c r="I93" i="44" s="1"/>
  <c r="H92" i="44"/>
  <c r="I92" i="44" s="1"/>
  <c r="H91" i="44"/>
  <c r="I91" i="44" s="1"/>
  <c r="H90" i="44"/>
  <c r="I90" i="44" s="1"/>
  <c r="H89" i="44"/>
  <c r="I89" i="44" s="1"/>
  <c r="H88" i="44"/>
  <c r="I88" i="44" s="1"/>
  <c r="H87" i="44"/>
  <c r="I87" i="44" s="1"/>
  <c r="H86" i="44"/>
  <c r="I86" i="44" s="1"/>
  <c r="H85" i="44"/>
  <c r="I85" i="44" s="1"/>
  <c r="H84" i="44"/>
  <c r="I84" i="44" s="1"/>
  <c r="H83" i="44"/>
  <c r="I83" i="44" s="1"/>
  <c r="H82" i="44"/>
  <c r="I82" i="44" s="1"/>
  <c r="H81" i="44"/>
  <c r="I81" i="44" s="1"/>
  <c r="H80" i="44"/>
  <c r="I80" i="44" s="1"/>
  <c r="H79" i="44"/>
  <c r="I79" i="44" s="1"/>
  <c r="H78" i="44"/>
  <c r="I78" i="44" s="1"/>
  <c r="H77" i="44"/>
  <c r="I77" i="44" s="1"/>
  <c r="H76" i="44"/>
  <c r="I76" i="44" s="1"/>
  <c r="H75" i="44"/>
  <c r="I75" i="44" s="1"/>
  <c r="H74" i="44"/>
  <c r="I74" i="44" s="1"/>
  <c r="H73" i="44"/>
  <c r="I73" i="44" s="1"/>
  <c r="H67" i="44"/>
  <c r="I67" i="44" s="1"/>
  <c r="H62" i="44"/>
  <c r="I62" i="44" s="1"/>
  <c r="H61" i="44"/>
  <c r="I61" i="44" s="1"/>
  <c r="H60" i="44"/>
  <c r="I60" i="44" s="1"/>
  <c r="H59" i="44"/>
  <c r="I59" i="44" s="1"/>
  <c r="H58" i="44"/>
  <c r="I58" i="44" s="1"/>
  <c r="H57" i="44"/>
  <c r="I57" i="44" s="1"/>
  <c r="H55" i="44"/>
  <c r="I55" i="44" s="1"/>
  <c r="H54" i="44"/>
  <c r="I54" i="44" s="1"/>
  <c r="H53" i="44"/>
  <c r="I53" i="44" s="1"/>
  <c r="H51" i="44"/>
  <c r="I51" i="44" s="1"/>
  <c r="H50" i="44"/>
  <c r="I50" i="44" s="1"/>
  <c r="H49" i="44"/>
  <c r="I49" i="44" s="1"/>
  <c r="H47" i="44"/>
  <c r="I47" i="44" s="1"/>
  <c r="H44" i="44"/>
  <c r="I44" i="44" s="1"/>
  <c r="H43" i="44"/>
  <c r="I43" i="44" s="1"/>
  <c r="H42" i="44"/>
  <c r="I42" i="44" s="1"/>
  <c r="H41" i="44"/>
  <c r="I41" i="44" s="1"/>
  <c r="H40" i="44"/>
  <c r="I40" i="44" s="1"/>
  <c r="H39" i="44"/>
  <c r="I39" i="44" s="1"/>
  <c r="H36" i="44"/>
  <c r="I36" i="44" s="1"/>
  <c r="H35" i="44"/>
  <c r="I35" i="44" s="1"/>
  <c r="H34" i="44"/>
  <c r="I34" i="44" s="1"/>
  <c r="H33" i="44"/>
  <c r="I33" i="44" s="1"/>
  <c r="H32" i="44"/>
  <c r="I32" i="44" s="1"/>
  <c r="H31" i="44"/>
  <c r="I31" i="44" s="1"/>
  <c r="H30" i="44"/>
  <c r="I30" i="44" s="1"/>
  <c r="H29" i="44"/>
  <c r="I29" i="44" s="1"/>
  <c r="H28" i="44"/>
  <c r="I28" i="44" s="1"/>
  <c r="H27" i="44"/>
  <c r="I27" i="44" s="1"/>
  <c r="I100" i="45" l="1"/>
  <c r="I273" i="45" s="1"/>
  <c r="H273" i="45"/>
  <c r="H273" i="44"/>
  <c r="I26" i="44"/>
  <c r="I273" i="44" s="1"/>
  <c r="E293" i="43" l="1"/>
  <c r="D293" i="43"/>
  <c r="C293" i="43"/>
  <c r="F292" i="43"/>
  <c r="F291" i="43"/>
  <c r="F290" i="43"/>
  <c r="F289" i="43"/>
  <c r="F288" i="43"/>
  <c r="F287" i="43"/>
  <c r="F286" i="43"/>
  <c r="F285" i="43"/>
  <c r="F284" i="43"/>
  <c r="F283" i="43"/>
  <c r="F282" i="43"/>
  <c r="F281" i="43"/>
  <c r="F280" i="43"/>
  <c r="F279" i="43"/>
  <c r="F278" i="43"/>
  <c r="F293" i="43" s="1"/>
  <c r="E273" i="43"/>
  <c r="C273" i="43"/>
  <c r="F272" i="43"/>
  <c r="G272" i="43" s="1"/>
  <c r="F271" i="43"/>
  <c r="G271" i="43" s="1"/>
  <c r="F270" i="43"/>
  <c r="G270" i="43" s="1"/>
  <c r="F269" i="43"/>
  <c r="G269" i="43" s="1"/>
  <c r="F268" i="43"/>
  <c r="G268" i="43" s="1"/>
  <c r="F267" i="43"/>
  <c r="G267" i="43" s="1"/>
  <c r="F266" i="43"/>
  <c r="G266" i="43" s="1"/>
  <c r="F265" i="43"/>
  <c r="G265" i="43" s="1"/>
  <c r="F264" i="43"/>
  <c r="G264" i="43" s="1"/>
  <c r="F263" i="43"/>
  <c r="G263" i="43" s="1"/>
  <c r="F262" i="43"/>
  <c r="G262" i="43" s="1"/>
  <c r="F261" i="43"/>
  <c r="G261" i="43" s="1"/>
  <c r="F260" i="43"/>
  <c r="G260" i="43" s="1"/>
  <c r="F259" i="43"/>
  <c r="G259" i="43" s="1"/>
  <c r="F258" i="43"/>
  <c r="G258" i="43" s="1"/>
  <c r="F257" i="43"/>
  <c r="G257" i="43" s="1"/>
  <c r="F256" i="43"/>
  <c r="G256" i="43" s="1"/>
  <c r="F255" i="43"/>
  <c r="G255" i="43" s="1"/>
  <c r="F254" i="43"/>
  <c r="G254" i="43" s="1"/>
  <c r="F253" i="43"/>
  <c r="G253" i="43" s="1"/>
  <c r="F252" i="43"/>
  <c r="G252" i="43" s="1"/>
  <c r="F251" i="43"/>
  <c r="G251" i="43" s="1"/>
  <c r="F250" i="43"/>
  <c r="G250" i="43" s="1"/>
  <c r="F249" i="43"/>
  <c r="G249" i="43" s="1"/>
  <c r="F248" i="43"/>
  <c r="G248" i="43" s="1"/>
  <c r="F247" i="43"/>
  <c r="G247" i="43" s="1"/>
  <c r="F246" i="43"/>
  <c r="G246" i="43" s="1"/>
  <c r="F245" i="43"/>
  <c r="G245" i="43" s="1"/>
  <c r="F244" i="43"/>
  <c r="G244" i="43" s="1"/>
  <c r="F243" i="43"/>
  <c r="G243" i="43" s="1"/>
  <c r="F242" i="43"/>
  <c r="G242" i="43" s="1"/>
  <c r="F241" i="43"/>
  <c r="G241" i="43" s="1"/>
  <c r="F240" i="43"/>
  <c r="G240" i="43" s="1"/>
  <c r="F239" i="43"/>
  <c r="G239" i="43" s="1"/>
  <c r="F238" i="43"/>
  <c r="G238" i="43" s="1"/>
  <c r="F237" i="43"/>
  <c r="G237" i="43" s="1"/>
  <c r="F236" i="43"/>
  <c r="G236" i="43" s="1"/>
  <c r="F235" i="43"/>
  <c r="G235" i="43" s="1"/>
  <c r="F234" i="43"/>
  <c r="G234" i="43" s="1"/>
  <c r="F233" i="43"/>
  <c r="G233" i="43" s="1"/>
  <c r="F232" i="43"/>
  <c r="G232" i="43" s="1"/>
  <c r="F231" i="43"/>
  <c r="G231" i="43" s="1"/>
  <c r="F230" i="43"/>
  <c r="G230" i="43" s="1"/>
  <c r="F229" i="43"/>
  <c r="G229" i="43" s="1"/>
  <c r="F228" i="43"/>
  <c r="G228" i="43" s="1"/>
  <c r="F227" i="43"/>
  <c r="G227" i="43" s="1"/>
  <c r="F226" i="43"/>
  <c r="G226" i="43" s="1"/>
  <c r="F225" i="43"/>
  <c r="G225" i="43" s="1"/>
  <c r="F224" i="43"/>
  <c r="G224" i="43" s="1"/>
  <c r="F223" i="43"/>
  <c r="G223" i="43" s="1"/>
  <c r="F222" i="43"/>
  <c r="G222" i="43" s="1"/>
  <c r="F221" i="43"/>
  <c r="G221" i="43" s="1"/>
  <c r="F220" i="43"/>
  <c r="G220" i="43" s="1"/>
  <c r="F219" i="43"/>
  <c r="G219" i="43" s="1"/>
  <c r="F218" i="43"/>
  <c r="G218" i="43" s="1"/>
  <c r="F217" i="43"/>
  <c r="G217" i="43" s="1"/>
  <c r="F216" i="43"/>
  <c r="G216" i="43" s="1"/>
  <c r="F215" i="43"/>
  <c r="G215" i="43" s="1"/>
  <c r="F214" i="43"/>
  <c r="G214" i="43" s="1"/>
  <c r="F213" i="43"/>
  <c r="G213" i="43" s="1"/>
  <c r="F212" i="43"/>
  <c r="G212" i="43" s="1"/>
  <c r="F211" i="43"/>
  <c r="G211" i="43" s="1"/>
  <c r="F210" i="43"/>
  <c r="G210" i="43" s="1"/>
  <c r="F209" i="43"/>
  <c r="G209" i="43" s="1"/>
  <c r="F208" i="43"/>
  <c r="G208" i="43" s="1"/>
  <c r="H18" i="43" s="1"/>
  <c r="F207" i="43"/>
  <c r="G207" i="43" s="1"/>
  <c r="F206" i="43"/>
  <c r="G206" i="43" s="1"/>
  <c r="F205" i="43"/>
  <c r="G205" i="43" s="1"/>
  <c r="F204" i="43"/>
  <c r="G204" i="43" s="1"/>
  <c r="F203" i="43"/>
  <c r="G203" i="43" s="1"/>
  <c r="F202" i="43"/>
  <c r="G202" i="43" s="1"/>
  <c r="D201" i="43"/>
  <c r="F201" i="43" s="1"/>
  <c r="G201" i="43" s="1"/>
  <c r="F200" i="43"/>
  <c r="G200" i="43" s="1"/>
  <c r="D200" i="43"/>
  <c r="G199" i="43"/>
  <c r="F199" i="43"/>
  <c r="G198" i="43"/>
  <c r="D198" i="43"/>
  <c r="F198" i="43" s="1"/>
  <c r="F197" i="43"/>
  <c r="G197" i="43" s="1"/>
  <c r="F196" i="43"/>
  <c r="G196" i="43" s="1"/>
  <c r="F195" i="43"/>
  <c r="G195" i="43" s="1"/>
  <c r="F194" i="43"/>
  <c r="G194" i="43" s="1"/>
  <c r="F193" i="43"/>
  <c r="G193" i="43" s="1"/>
  <c r="F192" i="43"/>
  <c r="G192" i="43" s="1"/>
  <c r="F191" i="43"/>
  <c r="G191" i="43" s="1"/>
  <c r="F190" i="43"/>
  <c r="G190" i="43" s="1"/>
  <c r="F189" i="43"/>
  <c r="G189" i="43" s="1"/>
  <c r="F188" i="43"/>
  <c r="G188" i="43" s="1"/>
  <c r="F187" i="43"/>
  <c r="G187" i="43" s="1"/>
  <c r="F186" i="43"/>
  <c r="G186" i="43" s="1"/>
  <c r="F185" i="43"/>
  <c r="G185" i="43" s="1"/>
  <c r="F184" i="43"/>
  <c r="G184" i="43" s="1"/>
  <c r="F183" i="43"/>
  <c r="G183" i="43" s="1"/>
  <c r="F182" i="43"/>
  <c r="G182" i="43" s="1"/>
  <c r="F181" i="43"/>
  <c r="G181" i="43" s="1"/>
  <c r="F180" i="43"/>
  <c r="G180" i="43" s="1"/>
  <c r="F179" i="43"/>
  <c r="G179" i="43" s="1"/>
  <c r="F178" i="43"/>
  <c r="G178" i="43" s="1"/>
  <c r="F177" i="43"/>
  <c r="G177" i="43" s="1"/>
  <c r="F176" i="43"/>
  <c r="G176" i="43" s="1"/>
  <c r="F175" i="43"/>
  <c r="G175" i="43" s="1"/>
  <c r="F174" i="43"/>
  <c r="G174" i="43" s="1"/>
  <c r="F173" i="43"/>
  <c r="G173" i="43" s="1"/>
  <c r="F172" i="43"/>
  <c r="G172" i="43" s="1"/>
  <c r="F171" i="43"/>
  <c r="G171" i="43" s="1"/>
  <c r="F170" i="43"/>
  <c r="G170" i="43" s="1"/>
  <c r="F169" i="43"/>
  <c r="G169" i="43" s="1"/>
  <c r="F168" i="43"/>
  <c r="G168" i="43" s="1"/>
  <c r="F167" i="43"/>
  <c r="G167" i="43" s="1"/>
  <c r="F166" i="43"/>
  <c r="G166" i="43" s="1"/>
  <c r="F165" i="43"/>
  <c r="G165" i="43" s="1"/>
  <c r="F164" i="43"/>
  <c r="G164" i="43" s="1"/>
  <c r="F163" i="43"/>
  <c r="G163" i="43" s="1"/>
  <c r="F162" i="43"/>
  <c r="G162" i="43" s="1"/>
  <c r="F161" i="43"/>
  <c r="G161" i="43" s="1"/>
  <c r="F160" i="43"/>
  <c r="G160" i="43" s="1"/>
  <c r="F159" i="43"/>
  <c r="G159" i="43" s="1"/>
  <c r="F158" i="43"/>
  <c r="G158" i="43" s="1"/>
  <c r="F157" i="43"/>
  <c r="G157" i="43" s="1"/>
  <c r="H15" i="43" s="1"/>
  <c r="F156" i="43"/>
  <c r="G156" i="43" s="1"/>
  <c r="F155" i="43"/>
  <c r="G155" i="43" s="1"/>
  <c r="F154" i="43"/>
  <c r="G154" i="43" s="1"/>
  <c r="F153" i="43"/>
  <c r="G153" i="43" s="1"/>
  <c r="F152" i="43"/>
  <c r="G152" i="43" s="1"/>
  <c r="F151" i="43"/>
  <c r="G151" i="43" s="1"/>
  <c r="D150" i="43"/>
  <c r="F150" i="43" s="1"/>
  <c r="G150" i="43" s="1"/>
  <c r="F149" i="43"/>
  <c r="G149" i="43" s="1"/>
  <c r="F148" i="43"/>
  <c r="G148" i="43" s="1"/>
  <c r="F147" i="43"/>
  <c r="G147" i="43" s="1"/>
  <c r="F146" i="43"/>
  <c r="G146" i="43" s="1"/>
  <c r="F145" i="43"/>
  <c r="G145" i="43" s="1"/>
  <c r="F144" i="43"/>
  <c r="G144" i="43" s="1"/>
  <c r="F143" i="43"/>
  <c r="G143" i="43" s="1"/>
  <c r="F142" i="43"/>
  <c r="G142" i="43" s="1"/>
  <c r="F141" i="43"/>
  <c r="G141" i="43" s="1"/>
  <c r="F140" i="43"/>
  <c r="G140" i="43" s="1"/>
  <c r="F139" i="43"/>
  <c r="G139" i="43" s="1"/>
  <c r="F138" i="43"/>
  <c r="G138" i="43" s="1"/>
  <c r="F137" i="43"/>
  <c r="G137" i="43" s="1"/>
  <c r="F136" i="43"/>
  <c r="G136" i="43" s="1"/>
  <c r="F135" i="43"/>
  <c r="G135" i="43" s="1"/>
  <c r="F134" i="43"/>
  <c r="G134" i="43" s="1"/>
  <c r="F133" i="43"/>
  <c r="G133" i="43" s="1"/>
  <c r="F132" i="43"/>
  <c r="G132" i="43" s="1"/>
  <c r="F131" i="43"/>
  <c r="G131" i="43" s="1"/>
  <c r="F130" i="43"/>
  <c r="G130" i="43" s="1"/>
  <c r="D129" i="43"/>
  <c r="F129" i="43" s="1"/>
  <c r="G129" i="43" s="1"/>
  <c r="F128" i="43"/>
  <c r="G128" i="43" s="1"/>
  <c r="F127" i="43"/>
  <c r="G127" i="43" s="1"/>
  <c r="F126" i="43"/>
  <c r="G126" i="43" s="1"/>
  <c r="F125" i="43"/>
  <c r="G125" i="43" s="1"/>
  <c r="F124" i="43"/>
  <c r="G124" i="43" s="1"/>
  <c r="F123" i="43"/>
  <c r="G123" i="43" s="1"/>
  <c r="F122" i="43"/>
  <c r="G122" i="43" s="1"/>
  <c r="F121" i="43"/>
  <c r="G121" i="43" s="1"/>
  <c r="F120" i="43"/>
  <c r="G120" i="43" s="1"/>
  <c r="F119" i="43"/>
  <c r="G119" i="43" s="1"/>
  <c r="F118" i="43"/>
  <c r="G118" i="43" s="1"/>
  <c r="F117" i="43"/>
  <c r="G117" i="43" s="1"/>
  <c r="F116" i="43"/>
  <c r="G116" i="43" s="1"/>
  <c r="F115" i="43"/>
  <c r="G115" i="43" s="1"/>
  <c r="F114" i="43"/>
  <c r="G114" i="43" s="1"/>
  <c r="F113" i="43"/>
  <c r="G113" i="43" s="1"/>
  <c r="F112" i="43"/>
  <c r="G112" i="43" s="1"/>
  <c r="F111" i="43"/>
  <c r="G111" i="43" s="1"/>
  <c r="F110" i="43"/>
  <c r="G110" i="43" s="1"/>
  <c r="F109" i="43"/>
  <c r="G109" i="43" s="1"/>
  <c r="F108" i="43"/>
  <c r="G108" i="43" s="1"/>
  <c r="F107" i="43"/>
  <c r="G107" i="43" s="1"/>
  <c r="F106" i="43"/>
  <c r="G106" i="43" s="1"/>
  <c r="F105" i="43"/>
  <c r="G105" i="43" s="1"/>
  <c r="F104" i="43"/>
  <c r="G104" i="43" s="1"/>
  <c r="F103" i="43"/>
  <c r="G103" i="43" s="1"/>
  <c r="F102" i="43"/>
  <c r="G102" i="43" s="1"/>
  <c r="F101" i="43"/>
  <c r="G101" i="43" s="1"/>
  <c r="F100" i="43"/>
  <c r="G100" i="43" s="1"/>
  <c r="F99" i="43"/>
  <c r="G99" i="43" s="1"/>
  <c r="F98" i="43"/>
  <c r="G98" i="43" s="1"/>
  <c r="F97" i="43"/>
  <c r="G97" i="43" s="1"/>
  <c r="F96" i="43"/>
  <c r="G96" i="43" s="1"/>
  <c r="D96" i="43"/>
  <c r="G95" i="43"/>
  <c r="F95" i="43"/>
  <c r="G94" i="43"/>
  <c r="F94" i="43"/>
  <c r="G93" i="43"/>
  <c r="F93" i="43"/>
  <c r="G92" i="43"/>
  <c r="F92" i="43"/>
  <c r="G91" i="43"/>
  <c r="F91" i="43"/>
  <c r="G90" i="43"/>
  <c r="F90" i="43"/>
  <c r="G89" i="43"/>
  <c r="F89" i="43"/>
  <c r="G88" i="43"/>
  <c r="F88" i="43"/>
  <c r="G87" i="43"/>
  <c r="F87" i="43"/>
  <c r="G86" i="43"/>
  <c r="F86" i="43"/>
  <c r="G85" i="43"/>
  <c r="F85" i="43"/>
  <c r="G84" i="43"/>
  <c r="F84" i="43"/>
  <c r="G83" i="43"/>
  <c r="F83" i="43"/>
  <c r="G82" i="43"/>
  <c r="F82" i="43"/>
  <c r="G81" i="43"/>
  <c r="F81" i="43"/>
  <c r="D80" i="43"/>
  <c r="F80" i="43" s="1"/>
  <c r="G80" i="43" s="1"/>
  <c r="F79" i="43"/>
  <c r="G79" i="43" s="1"/>
  <c r="F78" i="43"/>
  <c r="G78" i="43" s="1"/>
  <c r="F77" i="43"/>
  <c r="G77" i="43" s="1"/>
  <c r="F76" i="43"/>
  <c r="G76" i="43" s="1"/>
  <c r="D76" i="43"/>
  <c r="G75" i="43"/>
  <c r="F75" i="43"/>
  <c r="G74" i="43"/>
  <c r="F74" i="43"/>
  <c r="G73" i="43"/>
  <c r="F73" i="43"/>
  <c r="D72" i="43"/>
  <c r="D273" i="43" s="1"/>
  <c r="F71" i="43"/>
  <c r="G71" i="43" s="1"/>
  <c r="F70" i="43"/>
  <c r="G70" i="43" s="1"/>
  <c r="F69" i="43"/>
  <c r="G69" i="43" s="1"/>
  <c r="F68" i="43"/>
  <c r="G68" i="43" s="1"/>
  <c r="F67" i="43"/>
  <c r="G67" i="43" s="1"/>
  <c r="F66" i="43"/>
  <c r="G66" i="43" s="1"/>
  <c r="F65" i="43"/>
  <c r="G65" i="43" s="1"/>
  <c r="F64" i="43"/>
  <c r="G64" i="43" s="1"/>
  <c r="F63" i="43"/>
  <c r="G63" i="43" s="1"/>
  <c r="F62" i="43"/>
  <c r="G62" i="43" s="1"/>
  <c r="F61" i="43"/>
  <c r="G61" i="43" s="1"/>
  <c r="F60" i="43"/>
  <c r="G60" i="43" s="1"/>
  <c r="F59" i="43"/>
  <c r="G59" i="43" s="1"/>
  <c r="F58" i="43"/>
  <c r="G58" i="43" s="1"/>
  <c r="F57" i="43"/>
  <c r="G57" i="43" s="1"/>
  <c r="F56" i="43"/>
  <c r="G56" i="43" s="1"/>
  <c r="F55" i="43"/>
  <c r="G55" i="43" s="1"/>
  <c r="F54" i="43"/>
  <c r="G54" i="43" s="1"/>
  <c r="F53" i="43"/>
  <c r="G53" i="43" s="1"/>
  <c r="F52" i="43"/>
  <c r="G52" i="43" s="1"/>
  <c r="F51" i="43"/>
  <c r="G51" i="43" s="1"/>
  <c r="F50" i="43"/>
  <c r="G50" i="43" s="1"/>
  <c r="F49" i="43"/>
  <c r="G49" i="43" s="1"/>
  <c r="F48" i="43"/>
  <c r="G48" i="43" s="1"/>
  <c r="F47" i="43"/>
  <c r="G47" i="43" s="1"/>
  <c r="F46" i="43"/>
  <c r="G46" i="43" s="1"/>
  <c r="F45" i="43"/>
  <c r="G45" i="43" s="1"/>
  <c r="F44" i="43"/>
  <c r="G44" i="43" s="1"/>
  <c r="F43" i="43"/>
  <c r="G43" i="43" s="1"/>
  <c r="F42" i="43"/>
  <c r="G42" i="43" s="1"/>
  <c r="F41" i="43"/>
  <c r="G41" i="43" s="1"/>
  <c r="F40" i="43"/>
  <c r="G40" i="43" s="1"/>
  <c r="F39" i="43"/>
  <c r="G39" i="43" s="1"/>
  <c r="F38" i="43"/>
  <c r="G38" i="43" s="1"/>
  <c r="F37" i="43"/>
  <c r="G37" i="43" s="1"/>
  <c r="F36" i="43"/>
  <c r="G36" i="43" s="1"/>
  <c r="F35" i="43"/>
  <c r="G35" i="43" s="1"/>
  <c r="F34" i="43"/>
  <c r="G34" i="43" s="1"/>
  <c r="F33" i="43"/>
  <c r="G33" i="43" s="1"/>
  <c r="F32" i="43"/>
  <c r="G32" i="43" s="1"/>
  <c r="F31" i="43"/>
  <c r="G31" i="43" s="1"/>
  <c r="F30" i="43"/>
  <c r="G30" i="43" s="1"/>
  <c r="F29" i="43"/>
  <c r="G29" i="43" s="1"/>
  <c r="F28" i="43"/>
  <c r="G28" i="43" s="1"/>
  <c r="F27" i="43"/>
  <c r="G27" i="43" s="1"/>
  <c r="F26" i="43"/>
  <c r="G26" i="43" s="1"/>
  <c r="H20" i="43"/>
  <c r="H16" i="43" l="1"/>
  <c r="H206" i="43" s="1"/>
  <c r="I206" i="43" s="1"/>
  <c r="H19" i="43"/>
  <c r="H207" i="43"/>
  <c r="I207" i="43" s="1"/>
  <c r="H205" i="43"/>
  <c r="I205" i="43" s="1"/>
  <c r="H203" i="43"/>
  <c r="I203" i="43" s="1"/>
  <c r="H201" i="43"/>
  <c r="H198" i="43"/>
  <c r="H196" i="43"/>
  <c r="H194" i="43"/>
  <c r="H193" i="43"/>
  <c r="H191" i="43"/>
  <c r="H189" i="43"/>
  <c r="H187" i="43"/>
  <c r="H185" i="43"/>
  <c r="H183" i="43"/>
  <c r="H181" i="43"/>
  <c r="H179" i="43"/>
  <c r="H177" i="43"/>
  <c r="H175" i="43"/>
  <c r="H173" i="43"/>
  <c r="H171" i="43"/>
  <c r="H169" i="43"/>
  <c r="H167" i="43"/>
  <c r="H165" i="43"/>
  <c r="H164" i="43"/>
  <c r="H163" i="43"/>
  <c r="H162" i="43"/>
  <c r="H161" i="43"/>
  <c r="H160" i="43"/>
  <c r="H159" i="43"/>
  <c r="H158" i="43"/>
  <c r="H157" i="43"/>
  <c r="H156" i="43"/>
  <c r="H12" i="43"/>
  <c r="H272" i="43"/>
  <c r="H271" i="43"/>
  <c r="H270" i="43"/>
  <c r="H269" i="43"/>
  <c r="H268" i="43"/>
  <c r="H267" i="43"/>
  <c r="H266" i="43"/>
  <c r="H265" i="43"/>
  <c r="H264" i="43"/>
  <c r="H263" i="43"/>
  <c r="H262" i="43"/>
  <c r="H261" i="43"/>
  <c r="H260" i="43"/>
  <c r="H259" i="43"/>
  <c r="H258" i="43"/>
  <c r="H257" i="43"/>
  <c r="H256" i="43"/>
  <c r="H255" i="43"/>
  <c r="H254" i="43"/>
  <c r="H253" i="43"/>
  <c r="H252" i="43"/>
  <c r="H251" i="43"/>
  <c r="H250" i="43"/>
  <c r="H249" i="43"/>
  <c r="H248" i="43"/>
  <c r="H247" i="43"/>
  <c r="H246" i="43"/>
  <c r="H245" i="43"/>
  <c r="H244" i="43"/>
  <c r="H243" i="43"/>
  <c r="H242" i="43"/>
  <c r="H241" i="43"/>
  <c r="H240" i="43"/>
  <c r="H239" i="43"/>
  <c r="H238" i="43"/>
  <c r="H237" i="43"/>
  <c r="H236" i="43"/>
  <c r="H235" i="43"/>
  <c r="H234" i="43"/>
  <c r="H233" i="43"/>
  <c r="H232" i="43"/>
  <c r="H231" i="43"/>
  <c r="H230" i="43"/>
  <c r="H229" i="43"/>
  <c r="H228" i="43"/>
  <c r="H227" i="43"/>
  <c r="H226" i="43"/>
  <c r="H225" i="43"/>
  <c r="H224" i="43"/>
  <c r="H223" i="43"/>
  <c r="H222" i="43"/>
  <c r="I222" i="43" s="1"/>
  <c r="H221" i="43"/>
  <c r="H220" i="43"/>
  <c r="I220" i="43" s="1"/>
  <c r="H219" i="43"/>
  <c r="I219" i="43" s="1"/>
  <c r="H218" i="43"/>
  <c r="I218" i="43" s="1"/>
  <c r="H217" i="43"/>
  <c r="I217" i="43" s="1"/>
  <c r="H216" i="43"/>
  <c r="H215" i="43"/>
  <c r="I215" i="43" s="1"/>
  <c r="H214" i="43"/>
  <c r="I214" i="43" s="1"/>
  <c r="H213" i="43"/>
  <c r="I213" i="43" s="1"/>
  <c r="H212" i="43"/>
  <c r="I212" i="43" s="1"/>
  <c r="H211" i="43"/>
  <c r="I211" i="43" s="1"/>
  <c r="H210" i="43"/>
  <c r="I210" i="43" s="1"/>
  <c r="H209" i="43"/>
  <c r="I209" i="43" s="1"/>
  <c r="H208" i="43"/>
  <c r="I157" i="43"/>
  <c r="I159" i="43"/>
  <c r="I161" i="43"/>
  <c r="I163" i="43"/>
  <c r="I165" i="43"/>
  <c r="I167" i="43"/>
  <c r="I169" i="43"/>
  <c r="I171" i="43"/>
  <c r="I173" i="43"/>
  <c r="I175" i="43"/>
  <c r="I177" i="43"/>
  <c r="I179" i="43"/>
  <c r="I181" i="43"/>
  <c r="I183" i="43"/>
  <c r="I185" i="43"/>
  <c r="I187" i="43"/>
  <c r="I189" i="43"/>
  <c r="I191" i="43"/>
  <c r="I193" i="43"/>
  <c r="I198" i="43"/>
  <c r="F72" i="43"/>
  <c r="G72" i="43" s="1"/>
  <c r="I156" i="43"/>
  <c r="I158" i="43"/>
  <c r="I160" i="43"/>
  <c r="I162" i="43"/>
  <c r="I164" i="43"/>
  <c r="I201" i="43"/>
  <c r="I208" i="43"/>
  <c r="I216" i="43"/>
  <c r="I194" i="43"/>
  <c r="I196" i="43"/>
  <c r="I221" i="43"/>
  <c r="I223" i="43"/>
  <c r="I224" i="43"/>
  <c r="I225" i="43"/>
  <c r="I226" i="43"/>
  <c r="I227" i="43"/>
  <c r="I228" i="43"/>
  <c r="I229" i="43"/>
  <c r="I230" i="43"/>
  <c r="I231" i="43"/>
  <c r="I232" i="43"/>
  <c r="I233" i="43"/>
  <c r="I234" i="43"/>
  <c r="I235" i="43"/>
  <c r="I236" i="43"/>
  <c r="I237" i="43"/>
  <c r="I238" i="43"/>
  <c r="I239" i="43"/>
  <c r="I240" i="43"/>
  <c r="I241" i="43"/>
  <c r="I242" i="43"/>
  <c r="I243" i="43"/>
  <c r="I244" i="43"/>
  <c r="I245" i="43"/>
  <c r="I246" i="43"/>
  <c r="I247" i="43"/>
  <c r="I248" i="43"/>
  <c r="I249" i="43"/>
  <c r="I250" i="43"/>
  <c r="I251" i="43"/>
  <c r="I252" i="43"/>
  <c r="I253" i="43"/>
  <c r="I254" i="43"/>
  <c r="I255" i="43"/>
  <c r="I256" i="43"/>
  <c r="I257" i="43"/>
  <c r="I258" i="43"/>
  <c r="I259" i="43"/>
  <c r="I260" i="43"/>
  <c r="I261" i="43"/>
  <c r="I262" i="43"/>
  <c r="I263" i="43"/>
  <c r="I264" i="43"/>
  <c r="I265" i="43"/>
  <c r="I266" i="43"/>
  <c r="I267" i="43"/>
  <c r="I268" i="43"/>
  <c r="I269" i="43"/>
  <c r="I270" i="43"/>
  <c r="I271" i="43"/>
  <c r="I272" i="43"/>
  <c r="F273" i="43"/>
  <c r="E293" i="42"/>
  <c r="D293" i="42"/>
  <c r="C293" i="42"/>
  <c r="F292" i="42"/>
  <c r="F291" i="42"/>
  <c r="F290" i="42"/>
  <c r="F289" i="42"/>
  <c r="F288" i="42"/>
  <c r="F287" i="42"/>
  <c r="F286" i="42"/>
  <c r="F285" i="42"/>
  <c r="F284" i="42"/>
  <c r="F283" i="42"/>
  <c r="F282" i="42"/>
  <c r="F281" i="42"/>
  <c r="F280" i="42"/>
  <c r="F279" i="42"/>
  <c r="F278" i="42"/>
  <c r="C273" i="42"/>
  <c r="F272" i="42"/>
  <c r="G272" i="42" s="1"/>
  <c r="F271" i="42"/>
  <c r="G271" i="42" s="1"/>
  <c r="F270" i="42"/>
  <c r="G270" i="42" s="1"/>
  <c r="F269" i="42"/>
  <c r="G269" i="42" s="1"/>
  <c r="F268" i="42"/>
  <c r="G268" i="42" s="1"/>
  <c r="F267" i="42"/>
  <c r="G267" i="42" s="1"/>
  <c r="F266" i="42"/>
  <c r="G266" i="42" s="1"/>
  <c r="F265" i="42"/>
  <c r="G265" i="42" s="1"/>
  <c r="F264" i="42"/>
  <c r="G264" i="42" s="1"/>
  <c r="F263" i="42"/>
  <c r="G263" i="42" s="1"/>
  <c r="F262" i="42"/>
  <c r="G262" i="42" s="1"/>
  <c r="F261" i="42"/>
  <c r="G261" i="42" s="1"/>
  <c r="F260" i="42"/>
  <c r="G260" i="42" s="1"/>
  <c r="F259" i="42"/>
  <c r="G259" i="42" s="1"/>
  <c r="F258" i="42"/>
  <c r="G258" i="42" s="1"/>
  <c r="F257" i="42"/>
  <c r="G257" i="42" s="1"/>
  <c r="F256" i="42"/>
  <c r="G256" i="42" s="1"/>
  <c r="F255" i="42"/>
  <c r="G255" i="42" s="1"/>
  <c r="F254" i="42"/>
  <c r="G254" i="42" s="1"/>
  <c r="F253" i="42"/>
  <c r="G253" i="42" s="1"/>
  <c r="F252" i="42"/>
  <c r="G252" i="42" s="1"/>
  <c r="F251" i="42"/>
  <c r="G251" i="42" s="1"/>
  <c r="F250" i="42"/>
  <c r="G250" i="42" s="1"/>
  <c r="F249" i="42"/>
  <c r="G249" i="42" s="1"/>
  <c r="F248" i="42"/>
  <c r="G248" i="42" s="1"/>
  <c r="F247" i="42"/>
  <c r="G247" i="42" s="1"/>
  <c r="F246" i="42"/>
  <c r="G246" i="42" s="1"/>
  <c r="F245" i="42"/>
  <c r="G245" i="42" s="1"/>
  <c r="F244" i="42"/>
  <c r="G244" i="42" s="1"/>
  <c r="F243" i="42"/>
  <c r="G243" i="42" s="1"/>
  <c r="F242" i="42"/>
  <c r="G242" i="42" s="1"/>
  <c r="F241" i="42"/>
  <c r="G241" i="42" s="1"/>
  <c r="F240" i="42"/>
  <c r="G240" i="42" s="1"/>
  <c r="F239" i="42"/>
  <c r="G239" i="42" s="1"/>
  <c r="F238" i="42"/>
  <c r="G238" i="42" s="1"/>
  <c r="F237" i="42"/>
  <c r="G237" i="42" s="1"/>
  <c r="F236" i="42"/>
  <c r="G236" i="42" s="1"/>
  <c r="F235" i="42"/>
  <c r="G235" i="42" s="1"/>
  <c r="F234" i="42"/>
  <c r="G234" i="42" s="1"/>
  <c r="F233" i="42"/>
  <c r="G233" i="42" s="1"/>
  <c r="F232" i="42"/>
  <c r="G232" i="42" s="1"/>
  <c r="F231" i="42"/>
  <c r="G231" i="42" s="1"/>
  <c r="F230" i="42"/>
  <c r="G230" i="42" s="1"/>
  <c r="F229" i="42"/>
  <c r="G229" i="42" s="1"/>
  <c r="F228" i="42"/>
  <c r="G228" i="42" s="1"/>
  <c r="F227" i="42"/>
  <c r="G227" i="42" s="1"/>
  <c r="F226" i="42"/>
  <c r="G226" i="42" s="1"/>
  <c r="F225" i="42"/>
  <c r="G225" i="42" s="1"/>
  <c r="F224" i="42"/>
  <c r="G224" i="42" s="1"/>
  <c r="F223" i="42"/>
  <c r="G223" i="42" s="1"/>
  <c r="F222" i="42"/>
  <c r="G222" i="42" s="1"/>
  <c r="F221" i="42"/>
  <c r="G221" i="42" s="1"/>
  <c r="F220" i="42"/>
  <c r="G220" i="42" s="1"/>
  <c r="F219" i="42"/>
  <c r="G219" i="42" s="1"/>
  <c r="F218" i="42"/>
  <c r="G218" i="42" s="1"/>
  <c r="F217" i="42"/>
  <c r="G217" i="42" s="1"/>
  <c r="F216" i="42"/>
  <c r="G216" i="42" s="1"/>
  <c r="F215" i="42"/>
  <c r="G215" i="42" s="1"/>
  <c r="F214" i="42"/>
  <c r="G214" i="42" s="1"/>
  <c r="F213" i="42"/>
  <c r="G213" i="42" s="1"/>
  <c r="F212" i="42"/>
  <c r="G212" i="42" s="1"/>
  <c r="F211" i="42"/>
  <c r="G211" i="42" s="1"/>
  <c r="F210" i="42"/>
  <c r="G210" i="42" s="1"/>
  <c r="F209" i="42"/>
  <c r="G209" i="42" s="1"/>
  <c r="F208" i="42"/>
  <c r="G208" i="42" s="1"/>
  <c r="F207" i="42"/>
  <c r="G207" i="42" s="1"/>
  <c r="F206" i="42"/>
  <c r="G206" i="42" s="1"/>
  <c r="F205" i="42"/>
  <c r="G205" i="42" s="1"/>
  <c r="F204" i="42"/>
  <c r="G204" i="42" s="1"/>
  <c r="F203" i="42"/>
  <c r="G203" i="42" s="1"/>
  <c r="D202" i="42"/>
  <c r="F202" i="42" s="1"/>
  <c r="G202" i="42" s="1"/>
  <c r="E201" i="42"/>
  <c r="F201" i="42" s="1"/>
  <c r="G201" i="42" s="1"/>
  <c r="E200" i="42"/>
  <c r="F200" i="42" s="1"/>
  <c r="G200" i="42" s="1"/>
  <c r="F199" i="42"/>
  <c r="G199" i="42" s="1"/>
  <c r="E198" i="42"/>
  <c r="D198" i="42"/>
  <c r="F197" i="42"/>
  <c r="G197" i="42" s="1"/>
  <c r="F196" i="42"/>
  <c r="G196" i="42" s="1"/>
  <c r="G195" i="42"/>
  <c r="F195" i="42"/>
  <c r="G194" i="42"/>
  <c r="F194" i="42"/>
  <c r="G193" i="42"/>
  <c r="F193" i="42"/>
  <c r="G192" i="42"/>
  <c r="F192" i="42"/>
  <c r="G191" i="42"/>
  <c r="F191" i="42"/>
  <c r="F190" i="42"/>
  <c r="G190" i="42" s="1"/>
  <c r="F189" i="42"/>
  <c r="G189" i="42" s="1"/>
  <c r="F188" i="42"/>
  <c r="G188" i="42" s="1"/>
  <c r="F187" i="42"/>
  <c r="G187" i="42" s="1"/>
  <c r="F186" i="42"/>
  <c r="G186" i="42" s="1"/>
  <c r="F185" i="42"/>
  <c r="G185" i="42" s="1"/>
  <c r="F184" i="42"/>
  <c r="G184" i="42" s="1"/>
  <c r="F183" i="42"/>
  <c r="G183" i="42" s="1"/>
  <c r="F182" i="42"/>
  <c r="G182" i="42" s="1"/>
  <c r="F181" i="42"/>
  <c r="G181" i="42" s="1"/>
  <c r="F180" i="42"/>
  <c r="G180" i="42" s="1"/>
  <c r="F179" i="42"/>
  <c r="G179" i="42" s="1"/>
  <c r="F178" i="42"/>
  <c r="G178" i="42" s="1"/>
  <c r="F177" i="42"/>
  <c r="G177" i="42" s="1"/>
  <c r="F176" i="42"/>
  <c r="G176" i="42" s="1"/>
  <c r="F175" i="42"/>
  <c r="G175" i="42" s="1"/>
  <c r="F174" i="42"/>
  <c r="G174" i="42" s="1"/>
  <c r="F173" i="42"/>
  <c r="G173" i="42" s="1"/>
  <c r="F172" i="42"/>
  <c r="G172" i="42" s="1"/>
  <c r="F171" i="42"/>
  <c r="G171" i="42" s="1"/>
  <c r="F170" i="42"/>
  <c r="G170" i="42" s="1"/>
  <c r="F169" i="42"/>
  <c r="G169" i="42" s="1"/>
  <c r="F168" i="42"/>
  <c r="G168" i="42" s="1"/>
  <c r="F167" i="42"/>
  <c r="G167" i="42" s="1"/>
  <c r="F166" i="42"/>
  <c r="G166" i="42" s="1"/>
  <c r="F165" i="42"/>
  <c r="G165" i="42" s="1"/>
  <c r="F164" i="42"/>
  <c r="G164" i="42" s="1"/>
  <c r="F163" i="42"/>
  <c r="G163" i="42" s="1"/>
  <c r="F162" i="42"/>
  <c r="G162" i="42" s="1"/>
  <c r="F161" i="42"/>
  <c r="G161" i="42" s="1"/>
  <c r="F160" i="42"/>
  <c r="G160" i="42" s="1"/>
  <c r="F159" i="42"/>
  <c r="G159" i="42" s="1"/>
  <c r="F158" i="42"/>
  <c r="G158" i="42" s="1"/>
  <c r="F157" i="42"/>
  <c r="G157" i="42" s="1"/>
  <c r="F156" i="42"/>
  <c r="G156" i="42" s="1"/>
  <c r="F155" i="42"/>
  <c r="G155" i="42" s="1"/>
  <c r="F154" i="42"/>
  <c r="G154" i="42" s="1"/>
  <c r="F153" i="42"/>
  <c r="G153" i="42" s="1"/>
  <c r="F152" i="42"/>
  <c r="G152" i="42" s="1"/>
  <c r="F151" i="42"/>
  <c r="G151" i="42" s="1"/>
  <c r="E150" i="42"/>
  <c r="D150" i="42"/>
  <c r="F150" i="42" s="1"/>
  <c r="G150" i="42" s="1"/>
  <c r="F149" i="42"/>
  <c r="G149" i="42" s="1"/>
  <c r="F148" i="42"/>
  <c r="G148" i="42" s="1"/>
  <c r="F147" i="42"/>
  <c r="G147" i="42" s="1"/>
  <c r="F146" i="42"/>
  <c r="G146" i="42" s="1"/>
  <c r="F145" i="42"/>
  <c r="G145" i="42" s="1"/>
  <c r="F144" i="42"/>
  <c r="G144" i="42" s="1"/>
  <c r="F143" i="42"/>
  <c r="G143" i="42" s="1"/>
  <c r="F142" i="42"/>
  <c r="G142" i="42" s="1"/>
  <c r="F141" i="42"/>
  <c r="G141" i="42" s="1"/>
  <c r="F140" i="42"/>
  <c r="G140" i="42" s="1"/>
  <c r="F139" i="42"/>
  <c r="G139" i="42" s="1"/>
  <c r="F138" i="42"/>
  <c r="G138" i="42" s="1"/>
  <c r="F137" i="42"/>
  <c r="G137" i="42" s="1"/>
  <c r="F136" i="42"/>
  <c r="G136" i="42" s="1"/>
  <c r="F135" i="42"/>
  <c r="G135" i="42" s="1"/>
  <c r="F134" i="42"/>
  <c r="G134" i="42" s="1"/>
  <c r="F133" i="42"/>
  <c r="G133" i="42" s="1"/>
  <c r="F132" i="42"/>
  <c r="G132" i="42" s="1"/>
  <c r="D131" i="42"/>
  <c r="F131" i="42" s="1"/>
  <c r="G131" i="42" s="1"/>
  <c r="F130" i="42"/>
  <c r="G130" i="42" s="1"/>
  <c r="E129" i="42"/>
  <c r="F129" i="42" s="1"/>
  <c r="G129" i="42" s="1"/>
  <c r="F128" i="42"/>
  <c r="G128" i="42" s="1"/>
  <c r="F127" i="42"/>
  <c r="G127" i="42" s="1"/>
  <c r="F126" i="42"/>
  <c r="G126" i="42" s="1"/>
  <c r="F125" i="42"/>
  <c r="G125" i="42" s="1"/>
  <c r="F124" i="42"/>
  <c r="G124" i="42" s="1"/>
  <c r="F123" i="42"/>
  <c r="G123" i="42" s="1"/>
  <c r="F122" i="42"/>
  <c r="G122" i="42" s="1"/>
  <c r="F121" i="42"/>
  <c r="G121" i="42" s="1"/>
  <c r="F120" i="42"/>
  <c r="G120" i="42" s="1"/>
  <c r="F119" i="42"/>
  <c r="G119" i="42" s="1"/>
  <c r="F118" i="42"/>
  <c r="G118" i="42" s="1"/>
  <c r="F117" i="42"/>
  <c r="G117" i="42" s="1"/>
  <c r="F116" i="42"/>
  <c r="G116" i="42" s="1"/>
  <c r="F115" i="42"/>
  <c r="G115" i="42" s="1"/>
  <c r="F114" i="42"/>
  <c r="G114" i="42" s="1"/>
  <c r="F113" i="42"/>
  <c r="G113" i="42" s="1"/>
  <c r="F112" i="42"/>
  <c r="G112" i="42" s="1"/>
  <c r="F111" i="42"/>
  <c r="G111" i="42" s="1"/>
  <c r="F110" i="42"/>
  <c r="G110" i="42" s="1"/>
  <c r="F109" i="42"/>
  <c r="G109" i="42" s="1"/>
  <c r="F108" i="42"/>
  <c r="G108" i="42" s="1"/>
  <c r="F107" i="42"/>
  <c r="G107" i="42" s="1"/>
  <c r="F106" i="42"/>
  <c r="G106" i="42" s="1"/>
  <c r="F105" i="42"/>
  <c r="G105" i="42" s="1"/>
  <c r="F104" i="42"/>
  <c r="G104" i="42" s="1"/>
  <c r="F103" i="42"/>
  <c r="G103" i="42" s="1"/>
  <c r="F102" i="42"/>
  <c r="G102" i="42" s="1"/>
  <c r="F101" i="42"/>
  <c r="G101" i="42" s="1"/>
  <c r="F100" i="42"/>
  <c r="G100" i="42" s="1"/>
  <c r="H12" i="42" s="1"/>
  <c r="F99" i="42"/>
  <c r="G99" i="42" s="1"/>
  <c r="F98" i="42"/>
  <c r="G98" i="42" s="1"/>
  <c r="F97" i="42"/>
  <c r="G97" i="42" s="1"/>
  <c r="E96" i="42"/>
  <c r="F96" i="42" s="1"/>
  <c r="G96" i="42" s="1"/>
  <c r="F95" i="42"/>
  <c r="G95" i="42" s="1"/>
  <c r="F94" i="42"/>
  <c r="G94" i="42" s="1"/>
  <c r="F93" i="42"/>
  <c r="G93" i="42" s="1"/>
  <c r="F92" i="42"/>
  <c r="G92" i="42" s="1"/>
  <c r="F91" i="42"/>
  <c r="G91" i="42" s="1"/>
  <c r="F90" i="42"/>
  <c r="G90" i="42" s="1"/>
  <c r="F89" i="42"/>
  <c r="G89" i="42" s="1"/>
  <c r="F88" i="42"/>
  <c r="G88" i="42" s="1"/>
  <c r="F87" i="42"/>
  <c r="G87" i="42" s="1"/>
  <c r="F86" i="42"/>
  <c r="G86" i="42" s="1"/>
  <c r="F85" i="42"/>
  <c r="G85" i="42" s="1"/>
  <c r="F84" i="42"/>
  <c r="G84" i="42" s="1"/>
  <c r="F83" i="42"/>
  <c r="G83" i="42" s="1"/>
  <c r="F82" i="42"/>
  <c r="G82" i="42" s="1"/>
  <c r="F81" i="42"/>
  <c r="G81" i="42" s="1"/>
  <c r="E80" i="42"/>
  <c r="D80" i="42"/>
  <c r="D273" i="42" s="1"/>
  <c r="F79" i="42"/>
  <c r="G79" i="42" s="1"/>
  <c r="F78" i="42"/>
  <c r="G78" i="42" s="1"/>
  <c r="F77" i="42"/>
  <c r="G77" i="42" s="1"/>
  <c r="F76" i="42"/>
  <c r="G76" i="42" s="1"/>
  <c r="E76" i="42"/>
  <c r="G75" i="42"/>
  <c r="F75" i="42"/>
  <c r="G74" i="42"/>
  <c r="F74" i="42"/>
  <c r="G73" i="42"/>
  <c r="F73" i="42"/>
  <c r="E72" i="42"/>
  <c r="F71" i="42"/>
  <c r="G71" i="42" s="1"/>
  <c r="F70" i="42"/>
  <c r="G70" i="42" s="1"/>
  <c r="F69" i="42"/>
  <c r="G69" i="42" s="1"/>
  <c r="F68" i="42"/>
  <c r="G68" i="42" s="1"/>
  <c r="F67" i="42"/>
  <c r="G67" i="42" s="1"/>
  <c r="F66" i="42"/>
  <c r="G66" i="42" s="1"/>
  <c r="F65" i="42"/>
  <c r="G65" i="42" s="1"/>
  <c r="F64" i="42"/>
  <c r="G64" i="42" s="1"/>
  <c r="F63" i="42"/>
  <c r="G63" i="42" s="1"/>
  <c r="F62" i="42"/>
  <c r="G62" i="42" s="1"/>
  <c r="F61" i="42"/>
  <c r="G61" i="42" s="1"/>
  <c r="F60" i="42"/>
  <c r="G60" i="42" s="1"/>
  <c r="F59" i="42"/>
  <c r="G59" i="42" s="1"/>
  <c r="F58" i="42"/>
  <c r="G58" i="42" s="1"/>
  <c r="F57" i="42"/>
  <c r="G57" i="42" s="1"/>
  <c r="F56" i="42"/>
  <c r="G56" i="42" s="1"/>
  <c r="F55" i="42"/>
  <c r="G55" i="42" s="1"/>
  <c r="F54" i="42"/>
  <c r="G54" i="42" s="1"/>
  <c r="F53" i="42"/>
  <c r="G53" i="42" s="1"/>
  <c r="F52" i="42"/>
  <c r="G52" i="42" s="1"/>
  <c r="F51" i="42"/>
  <c r="G51" i="42" s="1"/>
  <c r="F50" i="42"/>
  <c r="G50" i="42" s="1"/>
  <c r="F49" i="42"/>
  <c r="G49" i="42" s="1"/>
  <c r="F48" i="42"/>
  <c r="G48" i="42" s="1"/>
  <c r="F47" i="42"/>
  <c r="G47" i="42" s="1"/>
  <c r="F46" i="42"/>
  <c r="G46" i="42" s="1"/>
  <c r="F45" i="42"/>
  <c r="G45" i="42" s="1"/>
  <c r="F44" i="42"/>
  <c r="G44" i="42" s="1"/>
  <c r="F43" i="42"/>
  <c r="G43" i="42" s="1"/>
  <c r="F42" i="42"/>
  <c r="G42" i="42" s="1"/>
  <c r="F41" i="42"/>
  <c r="G41" i="42" s="1"/>
  <c r="F40" i="42"/>
  <c r="G40" i="42" s="1"/>
  <c r="F39" i="42"/>
  <c r="G39" i="42" s="1"/>
  <c r="F38" i="42"/>
  <c r="G38" i="42" s="1"/>
  <c r="F37" i="42"/>
  <c r="G37" i="42" s="1"/>
  <c r="F36" i="42"/>
  <c r="G36" i="42" s="1"/>
  <c r="F35" i="42"/>
  <c r="G35" i="42" s="1"/>
  <c r="F34" i="42"/>
  <c r="G34" i="42" s="1"/>
  <c r="F33" i="42"/>
  <c r="G33" i="42" s="1"/>
  <c r="F32" i="42"/>
  <c r="G32" i="42" s="1"/>
  <c r="F31" i="42"/>
  <c r="G31" i="42" s="1"/>
  <c r="F30" i="42"/>
  <c r="G30" i="42" s="1"/>
  <c r="F29" i="42"/>
  <c r="G29" i="42" s="1"/>
  <c r="F28" i="42"/>
  <c r="G28" i="42" s="1"/>
  <c r="F27" i="42"/>
  <c r="G27" i="42" s="1"/>
  <c r="F26" i="42"/>
  <c r="G26" i="42" s="1"/>
  <c r="H20" i="42"/>
  <c r="H166" i="43" l="1"/>
  <c r="I166" i="43" s="1"/>
  <c r="H168" i="43"/>
  <c r="I168" i="43" s="1"/>
  <c r="H170" i="43"/>
  <c r="I170" i="43" s="1"/>
  <c r="H172" i="43"/>
  <c r="I172" i="43" s="1"/>
  <c r="H174" i="43"/>
  <c r="I174" i="43" s="1"/>
  <c r="H176" i="43"/>
  <c r="I176" i="43" s="1"/>
  <c r="H178" i="43"/>
  <c r="I178" i="43" s="1"/>
  <c r="H180" i="43"/>
  <c r="I180" i="43" s="1"/>
  <c r="H182" i="43"/>
  <c r="I182" i="43" s="1"/>
  <c r="H184" i="43"/>
  <c r="I184" i="43" s="1"/>
  <c r="H186" i="43"/>
  <c r="I186" i="43" s="1"/>
  <c r="H188" i="43"/>
  <c r="I188" i="43" s="1"/>
  <c r="H190" i="43"/>
  <c r="I190" i="43" s="1"/>
  <c r="H192" i="43"/>
  <c r="I192" i="43" s="1"/>
  <c r="H200" i="43"/>
  <c r="I200" i="43" s="1"/>
  <c r="H195" i="43"/>
  <c r="I195" i="43" s="1"/>
  <c r="H197" i="43"/>
  <c r="I197" i="43" s="1"/>
  <c r="H199" i="43"/>
  <c r="I199" i="43" s="1"/>
  <c r="H202" i="43"/>
  <c r="I202" i="43" s="1"/>
  <c r="H204" i="43"/>
  <c r="I204" i="43" s="1"/>
  <c r="H13" i="43"/>
  <c r="H9" i="43"/>
  <c r="G273" i="43"/>
  <c r="H18" i="42"/>
  <c r="F198" i="42"/>
  <c r="G198" i="42" s="1"/>
  <c r="H15" i="42" s="1"/>
  <c r="F293" i="42"/>
  <c r="E273" i="42"/>
  <c r="F273" i="42" s="1"/>
  <c r="F72" i="42"/>
  <c r="G72" i="42" s="1"/>
  <c r="H13" i="42"/>
  <c r="H19" i="42"/>
  <c r="F80" i="42"/>
  <c r="G80" i="42" s="1"/>
  <c r="E150" i="41"/>
  <c r="E131" i="41"/>
  <c r="E80" i="41"/>
  <c r="E293" i="41"/>
  <c r="D293" i="41"/>
  <c r="C293" i="41"/>
  <c r="F292" i="41"/>
  <c r="F291" i="41"/>
  <c r="F290" i="41"/>
  <c r="F289" i="41"/>
  <c r="F288" i="41"/>
  <c r="F287" i="41"/>
  <c r="F286" i="41"/>
  <c r="F285" i="41"/>
  <c r="F284" i="41"/>
  <c r="F283" i="41"/>
  <c r="F282" i="41"/>
  <c r="F281" i="41"/>
  <c r="F280" i="41"/>
  <c r="F279" i="41"/>
  <c r="F278" i="41"/>
  <c r="F293" i="41" s="1"/>
  <c r="C273" i="41"/>
  <c r="F272" i="41"/>
  <c r="G272" i="41" s="1"/>
  <c r="F271" i="41"/>
  <c r="G271" i="41" s="1"/>
  <c r="F270" i="41"/>
  <c r="G270" i="41" s="1"/>
  <c r="F269" i="41"/>
  <c r="G269" i="41" s="1"/>
  <c r="F268" i="41"/>
  <c r="G268" i="41" s="1"/>
  <c r="F267" i="41"/>
  <c r="G267" i="41" s="1"/>
  <c r="F266" i="41"/>
  <c r="G266" i="41" s="1"/>
  <c r="F265" i="41"/>
  <c r="G265" i="41" s="1"/>
  <c r="F264" i="41"/>
  <c r="G264" i="41" s="1"/>
  <c r="F263" i="41"/>
  <c r="G263" i="41" s="1"/>
  <c r="F262" i="41"/>
  <c r="G262" i="41" s="1"/>
  <c r="F261" i="41"/>
  <c r="G261" i="41" s="1"/>
  <c r="F260" i="41"/>
  <c r="G260" i="41" s="1"/>
  <c r="F259" i="41"/>
  <c r="G259" i="41" s="1"/>
  <c r="F258" i="41"/>
  <c r="G258" i="41" s="1"/>
  <c r="F257" i="41"/>
  <c r="G257" i="41" s="1"/>
  <c r="F256" i="41"/>
  <c r="G256" i="41" s="1"/>
  <c r="F255" i="41"/>
  <c r="G255" i="41" s="1"/>
  <c r="F254" i="41"/>
  <c r="G254" i="41" s="1"/>
  <c r="F253" i="41"/>
  <c r="G253" i="41" s="1"/>
  <c r="F252" i="41"/>
  <c r="G252" i="41" s="1"/>
  <c r="F251" i="41"/>
  <c r="G251" i="41" s="1"/>
  <c r="F250" i="41"/>
  <c r="G250" i="41" s="1"/>
  <c r="F249" i="41"/>
  <c r="G249" i="41" s="1"/>
  <c r="F248" i="41"/>
  <c r="G248" i="41" s="1"/>
  <c r="F247" i="41"/>
  <c r="G247" i="41" s="1"/>
  <c r="F246" i="41"/>
  <c r="G246" i="41" s="1"/>
  <c r="F245" i="41"/>
  <c r="G245" i="41" s="1"/>
  <c r="F244" i="41"/>
  <c r="G244" i="41" s="1"/>
  <c r="F243" i="41"/>
  <c r="G243" i="41" s="1"/>
  <c r="F242" i="41"/>
  <c r="G242" i="41" s="1"/>
  <c r="F241" i="41"/>
  <c r="G241" i="41" s="1"/>
  <c r="F240" i="41"/>
  <c r="G240" i="41" s="1"/>
  <c r="F239" i="41"/>
  <c r="G239" i="41" s="1"/>
  <c r="F238" i="41"/>
  <c r="G238" i="41" s="1"/>
  <c r="F237" i="41"/>
  <c r="G237" i="41" s="1"/>
  <c r="F236" i="41"/>
  <c r="G236" i="41" s="1"/>
  <c r="F235" i="41"/>
  <c r="G235" i="41" s="1"/>
  <c r="F234" i="41"/>
  <c r="G234" i="41" s="1"/>
  <c r="F233" i="41"/>
  <c r="G233" i="41" s="1"/>
  <c r="G232" i="41"/>
  <c r="F232" i="41"/>
  <c r="G231" i="41"/>
  <c r="F231" i="41"/>
  <c r="G230" i="41"/>
  <c r="F230" i="41"/>
  <c r="G229" i="41"/>
  <c r="F229" i="41"/>
  <c r="G228" i="41"/>
  <c r="F228" i="41"/>
  <c r="G227" i="41"/>
  <c r="F227" i="41"/>
  <c r="G226" i="41"/>
  <c r="F226" i="41"/>
  <c r="G225" i="41"/>
  <c r="F225" i="41"/>
  <c r="G224" i="41"/>
  <c r="F224" i="41"/>
  <c r="G223" i="41"/>
  <c r="F223" i="41"/>
  <c r="G222" i="41"/>
  <c r="F222" i="41"/>
  <c r="G221" i="41"/>
  <c r="F221" i="41"/>
  <c r="G220" i="41"/>
  <c r="F220" i="41"/>
  <c r="G219" i="41"/>
  <c r="F219" i="41"/>
  <c r="G218" i="41"/>
  <c r="F218" i="41"/>
  <c r="G217" i="41"/>
  <c r="F217" i="41"/>
  <c r="G216" i="41"/>
  <c r="F216" i="41"/>
  <c r="G215" i="41"/>
  <c r="F215" i="41"/>
  <c r="G214" i="41"/>
  <c r="F214" i="41"/>
  <c r="G213" i="41"/>
  <c r="F213" i="41"/>
  <c r="G212" i="41"/>
  <c r="F212" i="41"/>
  <c r="G211" i="41"/>
  <c r="F211" i="41"/>
  <c r="G210" i="41"/>
  <c r="F210" i="41"/>
  <c r="G209" i="41"/>
  <c r="F209" i="41"/>
  <c r="G208" i="41"/>
  <c r="F208" i="41"/>
  <c r="G207" i="41"/>
  <c r="F207" i="41"/>
  <c r="G206" i="41"/>
  <c r="F206" i="41"/>
  <c r="G205" i="41"/>
  <c r="F205" i="41"/>
  <c r="G204" i="41"/>
  <c r="F204" i="41"/>
  <c r="G203" i="41"/>
  <c r="F203" i="41"/>
  <c r="E202" i="41"/>
  <c r="F202" i="41" s="1"/>
  <c r="G202" i="41" s="1"/>
  <c r="D202" i="41"/>
  <c r="D201" i="41"/>
  <c r="F201" i="41" s="1"/>
  <c r="G201" i="41" s="1"/>
  <c r="D200" i="41"/>
  <c r="F200" i="41" s="1"/>
  <c r="G200" i="41" s="1"/>
  <c r="F199" i="41"/>
  <c r="G199" i="41" s="1"/>
  <c r="E198" i="41"/>
  <c r="D198" i="41"/>
  <c r="F197" i="41"/>
  <c r="G197" i="41" s="1"/>
  <c r="F196" i="41"/>
  <c r="G196" i="41" s="1"/>
  <c r="F195" i="41"/>
  <c r="G195" i="41" s="1"/>
  <c r="F194" i="41"/>
  <c r="G194" i="41" s="1"/>
  <c r="F193" i="41"/>
  <c r="G193" i="41" s="1"/>
  <c r="F192" i="41"/>
  <c r="G192" i="41" s="1"/>
  <c r="F191" i="41"/>
  <c r="G191" i="41" s="1"/>
  <c r="F190" i="41"/>
  <c r="G190" i="41" s="1"/>
  <c r="F189" i="41"/>
  <c r="G189" i="41" s="1"/>
  <c r="F188" i="41"/>
  <c r="G188" i="41" s="1"/>
  <c r="F187" i="41"/>
  <c r="G187" i="41" s="1"/>
  <c r="F186" i="41"/>
  <c r="G186" i="41" s="1"/>
  <c r="F185" i="41"/>
  <c r="G185" i="41" s="1"/>
  <c r="F184" i="41"/>
  <c r="G184" i="41" s="1"/>
  <c r="F183" i="41"/>
  <c r="G183" i="41" s="1"/>
  <c r="F182" i="41"/>
  <c r="G182" i="41" s="1"/>
  <c r="F181" i="41"/>
  <c r="G181" i="41" s="1"/>
  <c r="F180" i="41"/>
  <c r="G180" i="41" s="1"/>
  <c r="F179" i="41"/>
  <c r="G179" i="41" s="1"/>
  <c r="F178" i="41"/>
  <c r="G178" i="41" s="1"/>
  <c r="F177" i="41"/>
  <c r="G177" i="41" s="1"/>
  <c r="F176" i="41"/>
  <c r="G176" i="41" s="1"/>
  <c r="F175" i="41"/>
  <c r="G175" i="41" s="1"/>
  <c r="F174" i="41"/>
  <c r="G174" i="41" s="1"/>
  <c r="F173" i="41"/>
  <c r="G173" i="41" s="1"/>
  <c r="F172" i="41"/>
  <c r="G172" i="41" s="1"/>
  <c r="F171" i="41"/>
  <c r="G171" i="41" s="1"/>
  <c r="F170" i="41"/>
  <c r="G170" i="41" s="1"/>
  <c r="F169" i="41"/>
  <c r="G169" i="41" s="1"/>
  <c r="F168" i="41"/>
  <c r="G168" i="41" s="1"/>
  <c r="F167" i="41"/>
  <c r="G167" i="41" s="1"/>
  <c r="F166" i="41"/>
  <c r="G166" i="41" s="1"/>
  <c r="F165" i="41"/>
  <c r="G165" i="41" s="1"/>
  <c r="F164" i="41"/>
  <c r="G164" i="41" s="1"/>
  <c r="F163" i="41"/>
  <c r="G163" i="41" s="1"/>
  <c r="F162" i="41"/>
  <c r="G162" i="41" s="1"/>
  <c r="F161" i="41"/>
  <c r="G161" i="41" s="1"/>
  <c r="F160" i="41"/>
  <c r="G160" i="41" s="1"/>
  <c r="F159" i="41"/>
  <c r="G159" i="41" s="1"/>
  <c r="F158" i="41"/>
  <c r="G158" i="41" s="1"/>
  <c r="F157" i="41"/>
  <c r="G157" i="41" s="1"/>
  <c r="F156" i="41"/>
  <c r="G156" i="41" s="1"/>
  <c r="F155" i="41"/>
  <c r="G155" i="41" s="1"/>
  <c r="F154" i="41"/>
  <c r="G154" i="41" s="1"/>
  <c r="F153" i="41"/>
  <c r="G153" i="41" s="1"/>
  <c r="F152" i="41"/>
  <c r="G152" i="41" s="1"/>
  <c r="F151" i="41"/>
  <c r="G151" i="41" s="1"/>
  <c r="F150" i="41"/>
  <c r="G150" i="41" s="1"/>
  <c r="F149" i="41"/>
  <c r="G149" i="41" s="1"/>
  <c r="F148" i="41"/>
  <c r="G148" i="41" s="1"/>
  <c r="F147" i="41"/>
  <c r="G147" i="41" s="1"/>
  <c r="F146" i="41"/>
  <c r="G146" i="41" s="1"/>
  <c r="F145" i="41"/>
  <c r="G145" i="41" s="1"/>
  <c r="F144" i="41"/>
  <c r="G144" i="41" s="1"/>
  <c r="F143" i="41"/>
  <c r="G143" i="41" s="1"/>
  <c r="F142" i="41"/>
  <c r="G142" i="41" s="1"/>
  <c r="F141" i="41"/>
  <c r="G141" i="41" s="1"/>
  <c r="F140" i="41"/>
  <c r="G140" i="41" s="1"/>
  <c r="F139" i="41"/>
  <c r="G139" i="41" s="1"/>
  <c r="F138" i="41"/>
  <c r="G138" i="41" s="1"/>
  <c r="F137" i="41"/>
  <c r="G137" i="41" s="1"/>
  <c r="F136" i="41"/>
  <c r="G136" i="41" s="1"/>
  <c r="F135" i="41"/>
  <c r="G135" i="41" s="1"/>
  <c r="F134" i="41"/>
  <c r="G134" i="41" s="1"/>
  <c r="F133" i="41"/>
  <c r="G133" i="41" s="1"/>
  <c r="F132" i="41"/>
  <c r="G132" i="41" s="1"/>
  <c r="F131" i="41"/>
  <c r="G131" i="41" s="1"/>
  <c r="F130" i="41"/>
  <c r="G130" i="41" s="1"/>
  <c r="F129" i="41"/>
  <c r="G129" i="41" s="1"/>
  <c r="F128" i="41"/>
  <c r="G128" i="41" s="1"/>
  <c r="F127" i="41"/>
  <c r="G127" i="41" s="1"/>
  <c r="F126" i="41"/>
  <c r="G126" i="41" s="1"/>
  <c r="F125" i="41"/>
  <c r="G125" i="41" s="1"/>
  <c r="F124" i="41"/>
  <c r="G124" i="41" s="1"/>
  <c r="F123" i="41"/>
  <c r="G123" i="41" s="1"/>
  <c r="F122" i="41"/>
  <c r="G122" i="41" s="1"/>
  <c r="F121" i="41"/>
  <c r="G121" i="41" s="1"/>
  <c r="F120" i="41"/>
  <c r="G120" i="41" s="1"/>
  <c r="F119" i="41"/>
  <c r="G119" i="41" s="1"/>
  <c r="F118" i="41"/>
  <c r="G118" i="41" s="1"/>
  <c r="F117" i="41"/>
  <c r="G117" i="41" s="1"/>
  <c r="F116" i="41"/>
  <c r="G116" i="41" s="1"/>
  <c r="F115" i="41"/>
  <c r="G115" i="41" s="1"/>
  <c r="F114" i="41"/>
  <c r="G114" i="41" s="1"/>
  <c r="F113" i="41"/>
  <c r="G113" i="41" s="1"/>
  <c r="F112" i="41"/>
  <c r="G112" i="41" s="1"/>
  <c r="F111" i="41"/>
  <c r="G111" i="41" s="1"/>
  <c r="F110" i="41"/>
  <c r="G110" i="41" s="1"/>
  <c r="F109" i="41"/>
  <c r="G109" i="41" s="1"/>
  <c r="F108" i="41"/>
  <c r="G108" i="41" s="1"/>
  <c r="F107" i="41"/>
  <c r="G107" i="41" s="1"/>
  <c r="F106" i="41"/>
  <c r="G106" i="41" s="1"/>
  <c r="F105" i="41"/>
  <c r="G105" i="41" s="1"/>
  <c r="F104" i="41"/>
  <c r="G104" i="41" s="1"/>
  <c r="F103" i="41"/>
  <c r="G103" i="41" s="1"/>
  <c r="F102" i="41"/>
  <c r="G102" i="41" s="1"/>
  <c r="F101" i="41"/>
  <c r="G101" i="41" s="1"/>
  <c r="F100" i="41"/>
  <c r="G100" i="41" s="1"/>
  <c r="F99" i="41"/>
  <c r="G99" i="41" s="1"/>
  <c r="F98" i="41"/>
  <c r="G98" i="41" s="1"/>
  <c r="F97" i="41"/>
  <c r="G97" i="41" s="1"/>
  <c r="F96" i="41"/>
  <c r="G96" i="41" s="1"/>
  <c r="F95" i="41"/>
  <c r="G95" i="41" s="1"/>
  <c r="F94" i="41"/>
  <c r="G94" i="41" s="1"/>
  <c r="F93" i="41"/>
  <c r="G93" i="41" s="1"/>
  <c r="F92" i="41"/>
  <c r="G92" i="41" s="1"/>
  <c r="F91" i="41"/>
  <c r="G91" i="41" s="1"/>
  <c r="F90" i="41"/>
  <c r="G90" i="41" s="1"/>
  <c r="F89" i="41"/>
  <c r="G89" i="41" s="1"/>
  <c r="F88" i="41"/>
  <c r="G88" i="41" s="1"/>
  <c r="F87" i="41"/>
  <c r="G87" i="41" s="1"/>
  <c r="F86" i="41"/>
  <c r="G86" i="41" s="1"/>
  <c r="F85" i="41"/>
  <c r="G85" i="41" s="1"/>
  <c r="F84" i="41"/>
  <c r="G84" i="41" s="1"/>
  <c r="F83" i="41"/>
  <c r="G83" i="41" s="1"/>
  <c r="F82" i="41"/>
  <c r="G82" i="41" s="1"/>
  <c r="F81" i="41"/>
  <c r="G81" i="41" s="1"/>
  <c r="E273" i="41"/>
  <c r="F79" i="41"/>
  <c r="G79" i="41" s="1"/>
  <c r="F78" i="41"/>
  <c r="G78" i="41" s="1"/>
  <c r="F77" i="41"/>
  <c r="G77" i="41" s="1"/>
  <c r="F76" i="41"/>
  <c r="G76" i="41" s="1"/>
  <c r="F75" i="41"/>
  <c r="G75" i="41" s="1"/>
  <c r="F74" i="41"/>
  <c r="G74" i="41" s="1"/>
  <c r="F73" i="41"/>
  <c r="G73" i="41" s="1"/>
  <c r="F72" i="41"/>
  <c r="G72" i="41" s="1"/>
  <c r="F71" i="41"/>
  <c r="G71" i="41" s="1"/>
  <c r="F70" i="41"/>
  <c r="G70" i="41" s="1"/>
  <c r="F69" i="41"/>
  <c r="G69" i="41" s="1"/>
  <c r="F68" i="41"/>
  <c r="G68" i="41" s="1"/>
  <c r="F67" i="41"/>
  <c r="G67" i="41" s="1"/>
  <c r="F66" i="41"/>
  <c r="G66" i="41" s="1"/>
  <c r="F65" i="41"/>
  <c r="G65" i="41" s="1"/>
  <c r="F64" i="41"/>
  <c r="G64" i="41" s="1"/>
  <c r="F63" i="41"/>
  <c r="G63" i="41" s="1"/>
  <c r="F62" i="41"/>
  <c r="G62" i="41" s="1"/>
  <c r="F61" i="41"/>
  <c r="G61" i="41" s="1"/>
  <c r="F60" i="41"/>
  <c r="G60" i="41" s="1"/>
  <c r="F59" i="41"/>
  <c r="G59" i="41" s="1"/>
  <c r="F58" i="41"/>
  <c r="G58" i="41" s="1"/>
  <c r="F57" i="41"/>
  <c r="G57" i="41" s="1"/>
  <c r="F56" i="41"/>
  <c r="G56" i="41" s="1"/>
  <c r="F55" i="41"/>
  <c r="G55" i="41" s="1"/>
  <c r="F54" i="41"/>
  <c r="G54" i="41" s="1"/>
  <c r="F53" i="41"/>
  <c r="G53" i="41" s="1"/>
  <c r="F52" i="41"/>
  <c r="G52" i="41" s="1"/>
  <c r="F51" i="41"/>
  <c r="G51" i="41" s="1"/>
  <c r="F50" i="41"/>
  <c r="G50" i="41" s="1"/>
  <c r="F49" i="41"/>
  <c r="G49" i="41" s="1"/>
  <c r="F48" i="41"/>
  <c r="G48" i="41" s="1"/>
  <c r="F47" i="41"/>
  <c r="G47" i="41" s="1"/>
  <c r="F46" i="41"/>
  <c r="G46" i="41" s="1"/>
  <c r="F45" i="41"/>
  <c r="G45" i="41" s="1"/>
  <c r="F44" i="41"/>
  <c r="G44" i="41" s="1"/>
  <c r="F43" i="41"/>
  <c r="G43" i="41" s="1"/>
  <c r="F42" i="41"/>
  <c r="G42" i="41" s="1"/>
  <c r="F41" i="41"/>
  <c r="G41" i="41" s="1"/>
  <c r="F40" i="41"/>
  <c r="G40" i="41" s="1"/>
  <c r="F39" i="41"/>
  <c r="G39" i="41" s="1"/>
  <c r="F38" i="41"/>
  <c r="G38" i="41" s="1"/>
  <c r="F37" i="41"/>
  <c r="G37" i="41" s="1"/>
  <c r="F36" i="41"/>
  <c r="G36" i="41" s="1"/>
  <c r="F35" i="41"/>
  <c r="G35" i="41" s="1"/>
  <c r="F34" i="41"/>
  <c r="G34" i="41" s="1"/>
  <c r="F33" i="41"/>
  <c r="G33" i="41" s="1"/>
  <c r="F32" i="41"/>
  <c r="G32" i="41" s="1"/>
  <c r="F31" i="41"/>
  <c r="G31" i="41" s="1"/>
  <c r="F30" i="41"/>
  <c r="G30" i="41" s="1"/>
  <c r="F29" i="41"/>
  <c r="G29" i="41" s="1"/>
  <c r="F28" i="41"/>
  <c r="G28" i="41" s="1"/>
  <c r="F27" i="41"/>
  <c r="G27" i="41" s="1"/>
  <c r="F26" i="41"/>
  <c r="G26" i="41" s="1"/>
  <c r="H20" i="41"/>
  <c r="H18" i="41"/>
  <c r="H19" i="41" s="1"/>
  <c r="H10" i="43" l="1"/>
  <c r="H22" i="43"/>
  <c r="H149" i="43"/>
  <c r="I149" i="43" s="1"/>
  <c r="H148" i="43"/>
  <c r="I148" i="43" s="1"/>
  <c r="H147" i="43"/>
  <c r="I147" i="43" s="1"/>
  <c r="H146" i="43"/>
  <c r="I146" i="43" s="1"/>
  <c r="H145" i="43"/>
  <c r="I145" i="43" s="1"/>
  <c r="H144" i="43"/>
  <c r="I144" i="43" s="1"/>
  <c r="H143" i="43"/>
  <c r="I143" i="43" s="1"/>
  <c r="H142" i="43"/>
  <c r="I142" i="43" s="1"/>
  <c r="H141" i="43"/>
  <c r="I141" i="43" s="1"/>
  <c r="H140" i="43"/>
  <c r="I140" i="43" s="1"/>
  <c r="H139" i="43"/>
  <c r="I139" i="43" s="1"/>
  <c r="H138" i="43"/>
  <c r="I138" i="43" s="1"/>
  <c r="H137" i="43"/>
  <c r="I137" i="43" s="1"/>
  <c r="H136" i="43"/>
  <c r="I136" i="43" s="1"/>
  <c r="H135" i="43"/>
  <c r="I135" i="43" s="1"/>
  <c r="H134" i="43"/>
  <c r="I134" i="43" s="1"/>
  <c r="H133" i="43"/>
  <c r="I133" i="43" s="1"/>
  <c r="H132" i="43"/>
  <c r="I132" i="43" s="1"/>
  <c r="H131" i="43"/>
  <c r="I131" i="43" s="1"/>
  <c r="H130" i="43"/>
  <c r="I130" i="43" s="1"/>
  <c r="H129" i="43"/>
  <c r="I129" i="43" s="1"/>
  <c r="H155" i="43"/>
  <c r="I155" i="43" s="1"/>
  <c r="H154" i="43"/>
  <c r="I154" i="43" s="1"/>
  <c r="H153" i="43"/>
  <c r="I153" i="43" s="1"/>
  <c r="H152" i="43"/>
  <c r="I152" i="43" s="1"/>
  <c r="H151" i="43"/>
  <c r="I151" i="43" s="1"/>
  <c r="H150" i="43"/>
  <c r="I150" i="43" s="1"/>
  <c r="H128" i="43"/>
  <c r="I128" i="43" s="1"/>
  <c r="H127" i="43"/>
  <c r="I127" i="43" s="1"/>
  <c r="H126" i="43"/>
  <c r="I126" i="43" s="1"/>
  <c r="H125" i="43"/>
  <c r="I125" i="43" s="1"/>
  <c r="H124" i="43"/>
  <c r="I124" i="43" s="1"/>
  <c r="H123" i="43"/>
  <c r="I123" i="43" s="1"/>
  <c r="H122" i="43"/>
  <c r="I122" i="43" s="1"/>
  <c r="H121" i="43"/>
  <c r="I121" i="43" s="1"/>
  <c r="H120" i="43"/>
  <c r="I120" i="43" s="1"/>
  <c r="H119" i="43"/>
  <c r="I119" i="43" s="1"/>
  <c r="H118" i="43"/>
  <c r="I118" i="43" s="1"/>
  <c r="H117" i="43"/>
  <c r="I117" i="43" s="1"/>
  <c r="H116" i="43"/>
  <c r="I116" i="43" s="1"/>
  <c r="H115" i="43"/>
  <c r="I115" i="43" s="1"/>
  <c r="H114" i="43"/>
  <c r="I114" i="43" s="1"/>
  <c r="H113" i="43"/>
  <c r="I113" i="43" s="1"/>
  <c r="H112" i="43"/>
  <c r="I112" i="43" s="1"/>
  <c r="H111" i="43"/>
  <c r="I111" i="43" s="1"/>
  <c r="H110" i="43"/>
  <c r="I110" i="43" s="1"/>
  <c r="H109" i="43"/>
  <c r="I109" i="43" s="1"/>
  <c r="H108" i="43"/>
  <c r="I108" i="43" s="1"/>
  <c r="H107" i="43"/>
  <c r="I107" i="43" s="1"/>
  <c r="H106" i="43"/>
  <c r="I106" i="43" s="1"/>
  <c r="H105" i="43"/>
  <c r="I105" i="43" s="1"/>
  <c r="H104" i="43"/>
  <c r="I104" i="43" s="1"/>
  <c r="H103" i="43"/>
  <c r="I103" i="43" s="1"/>
  <c r="H102" i="43"/>
  <c r="I102" i="43" s="1"/>
  <c r="H101" i="43"/>
  <c r="I101" i="43" s="1"/>
  <c r="H100" i="43"/>
  <c r="I100" i="43" s="1"/>
  <c r="H16" i="42"/>
  <c r="H151" i="42"/>
  <c r="I151" i="42" s="1"/>
  <c r="H155" i="42"/>
  <c r="I155" i="42" s="1"/>
  <c r="H154" i="42"/>
  <c r="I154" i="42" s="1"/>
  <c r="H153" i="42"/>
  <c r="I153" i="42" s="1"/>
  <c r="H152" i="42"/>
  <c r="I152" i="42" s="1"/>
  <c r="H130" i="42"/>
  <c r="I130" i="42" s="1"/>
  <c r="H129" i="42"/>
  <c r="I129" i="42" s="1"/>
  <c r="H150" i="42"/>
  <c r="I150" i="42" s="1"/>
  <c r="H149" i="42"/>
  <c r="I149" i="42" s="1"/>
  <c r="H148" i="42"/>
  <c r="I148" i="42" s="1"/>
  <c r="H147" i="42"/>
  <c r="I147" i="42" s="1"/>
  <c r="H146" i="42"/>
  <c r="I146" i="42" s="1"/>
  <c r="H145" i="42"/>
  <c r="I145" i="42" s="1"/>
  <c r="H144" i="42"/>
  <c r="I144" i="42" s="1"/>
  <c r="H143" i="42"/>
  <c r="I143" i="42" s="1"/>
  <c r="H142" i="42"/>
  <c r="I142" i="42" s="1"/>
  <c r="H141" i="42"/>
  <c r="I141" i="42" s="1"/>
  <c r="H140" i="42"/>
  <c r="I140" i="42" s="1"/>
  <c r="H139" i="42"/>
  <c r="I139" i="42" s="1"/>
  <c r="H138" i="42"/>
  <c r="I138" i="42" s="1"/>
  <c r="H137" i="42"/>
  <c r="I137" i="42" s="1"/>
  <c r="H136" i="42"/>
  <c r="I136" i="42" s="1"/>
  <c r="H135" i="42"/>
  <c r="I135" i="42" s="1"/>
  <c r="H134" i="42"/>
  <c r="I134" i="42" s="1"/>
  <c r="H133" i="42"/>
  <c r="I133" i="42" s="1"/>
  <c r="H132" i="42"/>
  <c r="I132" i="42" s="1"/>
  <c r="H128" i="42"/>
  <c r="I128" i="42" s="1"/>
  <c r="H127" i="42"/>
  <c r="I127" i="42" s="1"/>
  <c r="H126" i="42"/>
  <c r="I126" i="42" s="1"/>
  <c r="H125" i="42"/>
  <c r="I125" i="42" s="1"/>
  <c r="H124" i="42"/>
  <c r="I124" i="42" s="1"/>
  <c r="H123" i="42"/>
  <c r="I123" i="42" s="1"/>
  <c r="H122" i="42"/>
  <c r="I122" i="42" s="1"/>
  <c r="H121" i="42"/>
  <c r="I121" i="42" s="1"/>
  <c r="H120" i="42"/>
  <c r="I120" i="42" s="1"/>
  <c r="H119" i="42"/>
  <c r="I119" i="42" s="1"/>
  <c r="H118" i="42"/>
  <c r="I118" i="42" s="1"/>
  <c r="H117" i="42"/>
  <c r="I117" i="42" s="1"/>
  <c r="H116" i="42"/>
  <c r="I116" i="42" s="1"/>
  <c r="H115" i="42"/>
  <c r="I115" i="42" s="1"/>
  <c r="H114" i="42"/>
  <c r="I114" i="42" s="1"/>
  <c r="H113" i="42"/>
  <c r="I113" i="42" s="1"/>
  <c r="H112" i="42"/>
  <c r="I112" i="42" s="1"/>
  <c r="H111" i="42"/>
  <c r="I111" i="42" s="1"/>
  <c r="H110" i="42"/>
  <c r="I110" i="42" s="1"/>
  <c r="H109" i="42"/>
  <c r="I109" i="42" s="1"/>
  <c r="H108" i="42"/>
  <c r="I108" i="42" s="1"/>
  <c r="H107" i="42"/>
  <c r="I107" i="42" s="1"/>
  <c r="H106" i="42"/>
  <c r="I106" i="42" s="1"/>
  <c r="H105" i="42"/>
  <c r="I105" i="42" s="1"/>
  <c r="H104" i="42"/>
  <c r="I104" i="42" s="1"/>
  <c r="H103" i="42"/>
  <c r="I103" i="42" s="1"/>
  <c r="H102" i="42"/>
  <c r="I102" i="42" s="1"/>
  <c r="H101" i="42"/>
  <c r="I101" i="42" s="1"/>
  <c r="H100" i="42"/>
  <c r="I100" i="42" s="1"/>
  <c r="H131" i="42"/>
  <c r="I131" i="42" s="1"/>
  <c r="H207" i="42"/>
  <c r="I207" i="42" s="1"/>
  <c r="H206" i="42"/>
  <c r="I206" i="42" s="1"/>
  <c r="H205" i="42"/>
  <c r="I205" i="42" s="1"/>
  <c r="H204" i="42"/>
  <c r="I204" i="42" s="1"/>
  <c r="H203" i="42"/>
  <c r="I203" i="42" s="1"/>
  <c r="H202" i="42"/>
  <c r="I202" i="42" s="1"/>
  <c r="H200" i="42"/>
  <c r="I200" i="42" s="1"/>
  <c r="H201" i="42"/>
  <c r="I201" i="42" s="1"/>
  <c r="H199" i="42"/>
  <c r="I199" i="42" s="1"/>
  <c r="H198" i="42"/>
  <c r="I198" i="42" s="1"/>
  <c r="H197" i="42"/>
  <c r="I197" i="42" s="1"/>
  <c r="H196" i="42"/>
  <c r="I196" i="42" s="1"/>
  <c r="H195" i="42"/>
  <c r="I195" i="42" s="1"/>
  <c r="H194" i="42"/>
  <c r="I194" i="42" s="1"/>
  <c r="H193" i="42"/>
  <c r="I193" i="42" s="1"/>
  <c r="H192" i="42"/>
  <c r="I192" i="42" s="1"/>
  <c r="H191" i="42"/>
  <c r="I191" i="42" s="1"/>
  <c r="H190" i="42"/>
  <c r="I190" i="42" s="1"/>
  <c r="H189" i="42"/>
  <c r="I189" i="42" s="1"/>
  <c r="H188" i="42"/>
  <c r="I188" i="42" s="1"/>
  <c r="H187" i="42"/>
  <c r="I187" i="42" s="1"/>
  <c r="H186" i="42"/>
  <c r="I186" i="42" s="1"/>
  <c r="H185" i="42"/>
  <c r="I185" i="42" s="1"/>
  <c r="H184" i="42"/>
  <c r="I184" i="42" s="1"/>
  <c r="H183" i="42"/>
  <c r="I183" i="42" s="1"/>
  <c r="H182" i="42"/>
  <c r="I182" i="42" s="1"/>
  <c r="H181" i="42"/>
  <c r="I181" i="42" s="1"/>
  <c r="H180" i="42"/>
  <c r="I180" i="42" s="1"/>
  <c r="H179" i="42"/>
  <c r="I179" i="42" s="1"/>
  <c r="H178" i="42"/>
  <c r="I178" i="42" s="1"/>
  <c r="H177" i="42"/>
  <c r="I177" i="42" s="1"/>
  <c r="H176" i="42"/>
  <c r="I176" i="42" s="1"/>
  <c r="H175" i="42"/>
  <c r="I175" i="42" s="1"/>
  <c r="H174" i="42"/>
  <c r="I174" i="42" s="1"/>
  <c r="H173" i="42"/>
  <c r="I173" i="42" s="1"/>
  <c r="H172" i="42"/>
  <c r="I172" i="42" s="1"/>
  <c r="H171" i="42"/>
  <c r="I171" i="42" s="1"/>
  <c r="H170" i="42"/>
  <c r="I170" i="42" s="1"/>
  <c r="H169" i="42"/>
  <c r="I169" i="42" s="1"/>
  <c r="H168" i="42"/>
  <c r="I168" i="42" s="1"/>
  <c r="H167" i="42"/>
  <c r="I167" i="42" s="1"/>
  <c r="H166" i="42"/>
  <c r="I166" i="42" s="1"/>
  <c r="H165" i="42"/>
  <c r="I165" i="42" s="1"/>
  <c r="H164" i="42"/>
  <c r="I164" i="42" s="1"/>
  <c r="H163" i="42"/>
  <c r="I163" i="42" s="1"/>
  <c r="H162" i="42"/>
  <c r="I162" i="42" s="1"/>
  <c r="H161" i="42"/>
  <c r="I161" i="42" s="1"/>
  <c r="H160" i="42"/>
  <c r="I160" i="42" s="1"/>
  <c r="H159" i="42"/>
  <c r="I159" i="42" s="1"/>
  <c r="H158" i="42"/>
  <c r="I158" i="42" s="1"/>
  <c r="H157" i="42"/>
  <c r="I157" i="42" s="1"/>
  <c r="H156" i="42"/>
  <c r="I156" i="42" s="1"/>
  <c r="H272" i="42"/>
  <c r="I272" i="42" s="1"/>
  <c r="H271" i="42"/>
  <c r="I271" i="42" s="1"/>
  <c r="H270" i="42"/>
  <c r="I270" i="42" s="1"/>
  <c r="H269" i="42"/>
  <c r="I269" i="42" s="1"/>
  <c r="H268" i="42"/>
  <c r="I268" i="42" s="1"/>
  <c r="H267" i="42"/>
  <c r="I267" i="42" s="1"/>
  <c r="H266" i="42"/>
  <c r="I266" i="42" s="1"/>
  <c r="H265" i="42"/>
  <c r="I265" i="42" s="1"/>
  <c r="H264" i="42"/>
  <c r="I264" i="42" s="1"/>
  <c r="H263" i="42"/>
  <c r="I263" i="42" s="1"/>
  <c r="H262" i="42"/>
  <c r="I262" i="42" s="1"/>
  <c r="H261" i="42"/>
  <c r="I261" i="42" s="1"/>
  <c r="H260" i="42"/>
  <c r="I260" i="42" s="1"/>
  <c r="H259" i="42"/>
  <c r="I259" i="42" s="1"/>
  <c r="H258" i="42"/>
  <c r="I258" i="42" s="1"/>
  <c r="H257" i="42"/>
  <c r="I257" i="42" s="1"/>
  <c r="H256" i="42"/>
  <c r="I256" i="42" s="1"/>
  <c r="H255" i="42"/>
  <c r="I255" i="42" s="1"/>
  <c r="H254" i="42"/>
  <c r="I254" i="42" s="1"/>
  <c r="H253" i="42"/>
  <c r="I253" i="42" s="1"/>
  <c r="H252" i="42"/>
  <c r="I252" i="42" s="1"/>
  <c r="H251" i="42"/>
  <c r="I251" i="42" s="1"/>
  <c r="H250" i="42"/>
  <c r="I250" i="42" s="1"/>
  <c r="H249" i="42"/>
  <c r="I249" i="42" s="1"/>
  <c r="H248" i="42"/>
  <c r="I248" i="42" s="1"/>
  <c r="H247" i="42"/>
  <c r="I247" i="42" s="1"/>
  <c r="H246" i="42"/>
  <c r="I246" i="42" s="1"/>
  <c r="H245" i="42"/>
  <c r="I245" i="42" s="1"/>
  <c r="H244" i="42"/>
  <c r="I244" i="42" s="1"/>
  <c r="H243" i="42"/>
  <c r="I243" i="42" s="1"/>
  <c r="H242" i="42"/>
  <c r="I242" i="42" s="1"/>
  <c r="H241" i="42"/>
  <c r="I241" i="42" s="1"/>
  <c r="H240" i="42"/>
  <c r="I240" i="42" s="1"/>
  <c r="H239" i="42"/>
  <c r="I239" i="42" s="1"/>
  <c r="H238" i="42"/>
  <c r="I238" i="42" s="1"/>
  <c r="H237" i="42"/>
  <c r="I237" i="42" s="1"/>
  <c r="H236" i="42"/>
  <c r="I236" i="42" s="1"/>
  <c r="H235" i="42"/>
  <c r="I235" i="42" s="1"/>
  <c r="H234" i="42"/>
  <c r="I234" i="42" s="1"/>
  <c r="H233" i="42"/>
  <c r="I233" i="42" s="1"/>
  <c r="H232" i="42"/>
  <c r="I232" i="42" s="1"/>
  <c r="H231" i="42"/>
  <c r="I231" i="42" s="1"/>
  <c r="H230" i="42"/>
  <c r="I230" i="42" s="1"/>
  <c r="H229" i="42"/>
  <c r="I229" i="42" s="1"/>
  <c r="H228" i="42"/>
  <c r="I228" i="42" s="1"/>
  <c r="H227" i="42"/>
  <c r="I227" i="42" s="1"/>
  <c r="H226" i="42"/>
  <c r="I226" i="42" s="1"/>
  <c r="H225" i="42"/>
  <c r="I225" i="42" s="1"/>
  <c r="H224" i="42"/>
  <c r="I224" i="42" s="1"/>
  <c r="H223" i="42"/>
  <c r="I223" i="42" s="1"/>
  <c r="H222" i="42"/>
  <c r="I222" i="42" s="1"/>
  <c r="H221" i="42"/>
  <c r="I221" i="42" s="1"/>
  <c r="H220" i="42"/>
  <c r="I220" i="42" s="1"/>
  <c r="H219" i="42"/>
  <c r="I219" i="42" s="1"/>
  <c r="H218" i="42"/>
  <c r="I218" i="42" s="1"/>
  <c r="H217" i="42"/>
  <c r="I217" i="42" s="1"/>
  <c r="H216" i="42"/>
  <c r="I216" i="42" s="1"/>
  <c r="H215" i="42"/>
  <c r="I215" i="42" s="1"/>
  <c r="H214" i="42"/>
  <c r="I214" i="42" s="1"/>
  <c r="H213" i="42"/>
  <c r="I213" i="42" s="1"/>
  <c r="H212" i="42"/>
  <c r="I212" i="42" s="1"/>
  <c r="H211" i="42"/>
  <c r="I211" i="42" s="1"/>
  <c r="H210" i="42"/>
  <c r="I210" i="42" s="1"/>
  <c r="H209" i="42"/>
  <c r="I209" i="42" s="1"/>
  <c r="H208" i="42"/>
  <c r="I208" i="42" s="1"/>
  <c r="H9" i="42"/>
  <c r="G273" i="42"/>
  <c r="H12" i="41"/>
  <c r="H13" i="41" s="1"/>
  <c r="H155" i="41" s="1"/>
  <c r="I155" i="41" s="1"/>
  <c r="F80" i="41"/>
  <c r="G80" i="41" s="1"/>
  <c r="F198" i="41"/>
  <c r="G198" i="41" s="1"/>
  <c r="H15" i="41" s="1"/>
  <c r="H16" i="41" s="1"/>
  <c r="H154" i="41"/>
  <c r="H152" i="41"/>
  <c r="H148" i="41"/>
  <c r="H147" i="41"/>
  <c r="H146" i="41"/>
  <c r="H145" i="41"/>
  <c r="H144" i="41"/>
  <c r="H143" i="41"/>
  <c r="H142" i="41"/>
  <c r="H141" i="41"/>
  <c r="H140" i="41"/>
  <c r="H139" i="41"/>
  <c r="H138" i="41"/>
  <c r="H137" i="41"/>
  <c r="H136" i="41"/>
  <c r="H135" i="41"/>
  <c r="H134" i="41"/>
  <c r="H133" i="41"/>
  <c r="H132" i="41"/>
  <c r="H131" i="41"/>
  <c r="H151" i="41"/>
  <c r="H150" i="41"/>
  <c r="H130" i="41"/>
  <c r="H129" i="41"/>
  <c r="H128" i="41"/>
  <c r="H127" i="41"/>
  <c r="H126" i="41"/>
  <c r="H125" i="41"/>
  <c r="H124" i="41"/>
  <c r="H123" i="41"/>
  <c r="H122" i="41"/>
  <c r="H121" i="41"/>
  <c r="H120" i="41"/>
  <c r="H119" i="41"/>
  <c r="H118" i="41"/>
  <c r="H117" i="41"/>
  <c r="H116" i="41"/>
  <c r="H115" i="41"/>
  <c r="H114" i="41"/>
  <c r="H113" i="41"/>
  <c r="H112" i="41"/>
  <c r="H111" i="41"/>
  <c r="H110" i="41"/>
  <c r="H109" i="41"/>
  <c r="H108" i="41"/>
  <c r="H107" i="41"/>
  <c r="H106" i="41"/>
  <c r="H105" i="41"/>
  <c r="H104" i="41"/>
  <c r="H103" i="41"/>
  <c r="H102" i="41"/>
  <c r="H101" i="41"/>
  <c r="H100" i="41"/>
  <c r="H272" i="41"/>
  <c r="H271" i="41"/>
  <c r="H270" i="41"/>
  <c r="H269" i="41"/>
  <c r="H268" i="41"/>
  <c r="H267" i="41"/>
  <c r="H266" i="41"/>
  <c r="H265" i="41"/>
  <c r="H264" i="41"/>
  <c r="H263" i="41"/>
  <c r="H262" i="41"/>
  <c r="H261" i="41"/>
  <c r="H260" i="41"/>
  <c r="H259" i="41"/>
  <c r="H258" i="41"/>
  <c r="H257" i="41"/>
  <c r="H256" i="41"/>
  <c r="H255" i="41"/>
  <c r="H254" i="41"/>
  <c r="H253" i="41"/>
  <c r="H252" i="41"/>
  <c r="H251" i="41"/>
  <c r="H250" i="41"/>
  <c r="H249" i="41"/>
  <c r="H248" i="41"/>
  <c r="H247" i="41"/>
  <c r="H246" i="41"/>
  <c r="H245" i="41"/>
  <c r="H244" i="41"/>
  <c r="H243" i="41"/>
  <c r="H242" i="41"/>
  <c r="H241" i="41"/>
  <c r="H240" i="41"/>
  <c r="H239" i="41"/>
  <c r="H238" i="41"/>
  <c r="H237" i="41"/>
  <c r="H236" i="41"/>
  <c r="H235" i="41"/>
  <c r="H234" i="41"/>
  <c r="H233" i="41"/>
  <c r="H232" i="41"/>
  <c r="H231" i="41"/>
  <c r="H230" i="41"/>
  <c r="H229" i="41"/>
  <c r="H228" i="41"/>
  <c r="H227" i="41"/>
  <c r="H226" i="41"/>
  <c r="H225" i="41"/>
  <c r="H224" i="41"/>
  <c r="H223" i="41"/>
  <c r="H222" i="41"/>
  <c r="H221" i="41"/>
  <c r="H220" i="41"/>
  <c r="H219" i="41"/>
  <c r="H218" i="41"/>
  <c r="H217" i="41"/>
  <c r="H216" i="41"/>
  <c r="H215" i="41"/>
  <c r="H214" i="41"/>
  <c r="H213" i="41"/>
  <c r="H212" i="41"/>
  <c r="H211" i="41"/>
  <c r="H210" i="41"/>
  <c r="H209" i="41"/>
  <c r="H208" i="41"/>
  <c r="G273" i="41"/>
  <c r="H9" i="41"/>
  <c r="I100" i="41"/>
  <c r="I101" i="41"/>
  <c r="I102" i="41"/>
  <c r="I103" i="41"/>
  <c r="I104" i="41"/>
  <c r="I105" i="41"/>
  <c r="I106" i="41"/>
  <c r="I107" i="41"/>
  <c r="I108" i="41"/>
  <c r="I109" i="41"/>
  <c r="I110" i="41"/>
  <c r="I111" i="41"/>
  <c r="I112" i="41"/>
  <c r="I114" i="41"/>
  <c r="I116" i="41"/>
  <c r="I118" i="41"/>
  <c r="I120" i="41"/>
  <c r="I122" i="41"/>
  <c r="I124" i="41"/>
  <c r="I126" i="41"/>
  <c r="I128" i="41"/>
  <c r="I130" i="41"/>
  <c r="I113" i="41"/>
  <c r="I115" i="41"/>
  <c r="I117" i="41"/>
  <c r="I119" i="41"/>
  <c r="I121" i="41"/>
  <c r="I123" i="41"/>
  <c r="I125" i="41"/>
  <c r="I127" i="41"/>
  <c r="I129" i="41"/>
  <c r="I131" i="41"/>
  <c r="I132" i="41"/>
  <c r="I133" i="41"/>
  <c r="I134" i="41"/>
  <c r="I135" i="41"/>
  <c r="I136" i="41"/>
  <c r="I137" i="41"/>
  <c r="I138" i="41"/>
  <c r="I139" i="41"/>
  <c r="I140" i="41"/>
  <c r="I141" i="41"/>
  <c r="I142" i="41"/>
  <c r="I143" i="41"/>
  <c r="I144" i="41"/>
  <c r="I145" i="41"/>
  <c r="I146" i="41"/>
  <c r="I147" i="41"/>
  <c r="I148" i="41"/>
  <c r="I150" i="41"/>
  <c r="I151" i="41"/>
  <c r="I152" i="41"/>
  <c r="I154" i="41"/>
  <c r="I208" i="41"/>
  <c r="I209" i="41"/>
  <c r="I210" i="41"/>
  <c r="I211" i="41"/>
  <c r="I212" i="41"/>
  <c r="I213" i="41"/>
  <c r="I214" i="41"/>
  <c r="I215" i="41"/>
  <c r="I216" i="41"/>
  <c r="I217" i="41"/>
  <c r="I218" i="41"/>
  <c r="I219" i="41"/>
  <c r="I220" i="41"/>
  <c r="I221" i="41"/>
  <c r="I222" i="41"/>
  <c r="I223" i="41"/>
  <c r="I224" i="41"/>
  <c r="I225" i="41"/>
  <c r="I226" i="41"/>
  <c r="I227" i="41"/>
  <c r="I228" i="41"/>
  <c r="I229" i="41"/>
  <c r="I230" i="41"/>
  <c r="I231" i="41"/>
  <c r="D273" i="41"/>
  <c r="F273" i="41" s="1"/>
  <c r="I246" i="41"/>
  <c r="I248" i="41"/>
  <c r="I250" i="41"/>
  <c r="I252" i="41"/>
  <c r="I254" i="41"/>
  <c r="I256" i="41"/>
  <c r="I258" i="41"/>
  <c r="I260" i="41"/>
  <c r="I262" i="41"/>
  <c r="I264" i="41"/>
  <c r="I266" i="41"/>
  <c r="I268" i="41"/>
  <c r="I270" i="41"/>
  <c r="I272" i="41"/>
  <c r="I232" i="41"/>
  <c r="I233" i="41"/>
  <c r="I234" i="41"/>
  <c r="I235" i="41"/>
  <c r="I236" i="41"/>
  <c r="I237" i="41"/>
  <c r="I238" i="41"/>
  <c r="I239" i="41"/>
  <c r="I240" i="41"/>
  <c r="I241" i="41"/>
  <c r="I242" i="41"/>
  <c r="I243" i="41"/>
  <c r="I244" i="41"/>
  <c r="I245" i="41"/>
  <c r="I247" i="41"/>
  <c r="I249" i="41"/>
  <c r="I251" i="41"/>
  <c r="I253" i="41"/>
  <c r="I255" i="41"/>
  <c r="I257" i="41"/>
  <c r="I259" i="41"/>
  <c r="I261" i="41"/>
  <c r="I263" i="41"/>
  <c r="I265" i="41"/>
  <c r="I267" i="41"/>
  <c r="I269" i="41"/>
  <c r="I271" i="41"/>
  <c r="H95" i="43" l="1"/>
  <c r="I95" i="43" s="1"/>
  <c r="H94" i="43"/>
  <c r="I94" i="43" s="1"/>
  <c r="H93" i="43"/>
  <c r="I93" i="43" s="1"/>
  <c r="H92" i="43"/>
  <c r="I92" i="43" s="1"/>
  <c r="H91" i="43"/>
  <c r="I91" i="43" s="1"/>
  <c r="H90" i="43"/>
  <c r="I90" i="43" s="1"/>
  <c r="H89" i="43"/>
  <c r="I89" i="43" s="1"/>
  <c r="H88" i="43"/>
  <c r="I88" i="43" s="1"/>
  <c r="H87" i="43"/>
  <c r="I87" i="43" s="1"/>
  <c r="H86" i="43"/>
  <c r="I86" i="43" s="1"/>
  <c r="H85" i="43"/>
  <c r="I85" i="43" s="1"/>
  <c r="H84" i="43"/>
  <c r="I84" i="43" s="1"/>
  <c r="H83" i="43"/>
  <c r="I83" i="43" s="1"/>
  <c r="H82" i="43"/>
  <c r="I82" i="43" s="1"/>
  <c r="H81" i="43"/>
  <c r="I81" i="43" s="1"/>
  <c r="H80" i="43"/>
  <c r="I80" i="43" s="1"/>
  <c r="H75" i="43"/>
  <c r="I75" i="43" s="1"/>
  <c r="H74" i="43"/>
  <c r="I74" i="43" s="1"/>
  <c r="H73" i="43"/>
  <c r="I73" i="43" s="1"/>
  <c r="H72" i="43"/>
  <c r="I72" i="43" s="1"/>
  <c r="H47" i="43"/>
  <c r="I47" i="43" s="1"/>
  <c r="H46" i="43"/>
  <c r="I46" i="43" s="1"/>
  <c r="H45" i="43"/>
  <c r="I45" i="43" s="1"/>
  <c r="H44" i="43"/>
  <c r="I44" i="43" s="1"/>
  <c r="H43" i="43"/>
  <c r="I43" i="43" s="1"/>
  <c r="H40" i="43"/>
  <c r="I40" i="43" s="1"/>
  <c r="H37" i="43"/>
  <c r="I37" i="43" s="1"/>
  <c r="H36" i="43"/>
  <c r="I36" i="43" s="1"/>
  <c r="H26" i="43"/>
  <c r="H23" i="43"/>
  <c r="H99" i="43"/>
  <c r="I99" i="43" s="1"/>
  <c r="H98" i="43"/>
  <c r="I98" i="43" s="1"/>
  <c r="H97" i="43"/>
  <c r="I97" i="43" s="1"/>
  <c r="H96" i="43"/>
  <c r="I96" i="43" s="1"/>
  <c r="H79" i="43"/>
  <c r="I79" i="43" s="1"/>
  <c r="H78" i="43"/>
  <c r="I78" i="43" s="1"/>
  <c r="H77" i="43"/>
  <c r="I77" i="43" s="1"/>
  <c r="H76" i="43"/>
  <c r="I76" i="43" s="1"/>
  <c r="H71" i="43"/>
  <c r="I71" i="43" s="1"/>
  <c r="H70" i="43"/>
  <c r="I70" i="43" s="1"/>
  <c r="H69" i="43"/>
  <c r="I69" i="43" s="1"/>
  <c r="H68" i="43"/>
  <c r="I68" i="43" s="1"/>
  <c r="H67" i="43"/>
  <c r="I67" i="43" s="1"/>
  <c r="H66" i="43"/>
  <c r="I66" i="43" s="1"/>
  <c r="H65" i="43"/>
  <c r="I65" i="43" s="1"/>
  <c r="H64" i="43"/>
  <c r="I64" i="43" s="1"/>
  <c r="H63" i="43"/>
  <c r="I63" i="43" s="1"/>
  <c r="H62" i="43"/>
  <c r="I62" i="43" s="1"/>
  <c r="H61" i="43"/>
  <c r="I61" i="43" s="1"/>
  <c r="H60" i="43"/>
  <c r="I60" i="43" s="1"/>
  <c r="H59" i="43"/>
  <c r="I59" i="43" s="1"/>
  <c r="H58" i="43"/>
  <c r="I58" i="43" s="1"/>
  <c r="H57" i="43"/>
  <c r="I57" i="43" s="1"/>
  <c r="H56" i="43"/>
  <c r="I56" i="43" s="1"/>
  <c r="H55" i="43"/>
  <c r="I55" i="43" s="1"/>
  <c r="H54" i="43"/>
  <c r="I54" i="43" s="1"/>
  <c r="H53" i="43"/>
  <c r="I53" i="43" s="1"/>
  <c r="H52" i="43"/>
  <c r="I52" i="43" s="1"/>
  <c r="H51" i="43"/>
  <c r="I51" i="43" s="1"/>
  <c r="H50" i="43"/>
  <c r="I50" i="43" s="1"/>
  <c r="H49" i="43"/>
  <c r="I49" i="43" s="1"/>
  <c r="H48" i="43"/>
  <c r="I48" i="43" s="1"/>
  <c r="H42" i="43"/>
  <c r="I42" i="43" s="1"/>
  <c r="H41" i="43"/>
  <c r="I41" i="43" s="1"/>
  <c r="H39" i="43"/>
  <c r="I39" i="43" s="1"/>
  <c r="H38" i="43"/>
  <c r="I38" i="43" s="1"/>
  <c r="H35" i="43"/>
  <c r="I35" i="43" s="1"/>
  <c r="H34" i="43"/>
  <c r="I34" i="43" s="1"/>
  <c r="H33" i="43"/>
  <c r="I33" i="43" s="1"/>
  <c r="H32" i="43"/>
  <c r="I32" i="43" s="1"/>
  <c r="H31" i="43"/>
  <c r="I31" i="43" s="1"/>
  <c r="H30" i="43"/>
  <c r="I30" i="43" s="1"/>
  <c r="H29" i="43"/>
  <c r="I29" i="43" s="1"/>
  <c r="H28" i="43"/>
  <c r="I28" i="43" s="1"/>
  <c r="H27" i="43"/>
  <c r="I27" i="43" s="1"/>
  <c r="H22" i="42"/>
  <c r="H10" i="42"/>
  <c r="H207" i="41"/>
  <c r="I207" i="41" s="1"/>
  <c r="H205" i="41"/>
  <c r="I205" i="41" s="1"/>
  <c r="H203" i="41"/>
  <c r="I203" i="41" s="1"/>
  <c r="H201" i="41"/>
  <c r="I201" i="41" s="1"/>
  <c r="H198" i="41"/>
  <c r="I198" i="41" s="1"/>
  <c r="H196" i="41"/>
  <c r="I196" i="41" s="1"/>
  <c r="H194" i="41"/>
  <c r="I194" i="41" s="1"/>
  <c r="H192" i="41"/>
  <c r="I192" i="41" s="1"/>
  <c r="H190" i="41"/>
  <c r="I190" i="41" s="1"/>
  <c r="H188" i="41"/>
  <c r="I188" i="41" s="1"/>
  <c r="H186" i="41"/>
  <c r="I186" i="41" s="1"/>
  <c r="H184" i="41"/>
  <c r="I184" i="41" s="1"/>
  <c r="H182" i="41"/>
  <c r="I182" i="41" s="1"/>
  <c r="H180" i="41"/>
  <c r="I180" i="41" s="1"/>
  <c r="H178" i="41"/>
  <c r="I178" i="41" s="1"/>
  <c r="H176" i="41"/>
  <c r="I176" i="41" s="1"/>
  <c r="H174" i="41"/>
  <c r="I174" i="41" s="1"/>
  <c r="H172" i="41"/>
  <c r="I172" i="41" s="1"/>
  <c r="H170" i="41"/>
  <c r="I170" i="41" s="1"/>
  <c r="H168" i="41"/>
  <c r="I168" i="41" s="1"/>
  <c r="H166" i="41"/>
  <c r="I166" i="41" s="1"/>
  <c r="H164" i="41"/>
  <c r="I164" i="41" s="1"/>
  <c r="H162" i="41"/>
  <c r="I162" i="41" s="1"/>
  <c r="H160" i="41"/>
  <c r="I160" i="41" s="1"/>
  <c r="H158" i="41"/>
  <c r="I158" i="41" s="1"/>
  <c r="H156" i="41"/>
  <c r="I156" i="41" s="1"/>
  <c r="H200" i="41"/>
  <c r="I200" i="41" s="1"/>
  <c r="H206" i="41"/>
  <c r="I206" i="41" s="1"/>
  <c r="H204" i="41"/>
  <c r="I204" i="41" s="1"/>
  <c r="H202" i="41"/>
  <c r="I202" i="41" s="1"/>
  <c r="H199" i="41"/>
  <c r="I199" i="41" s="1"/>
  <c r="H197" i="41"/>
  <c r="I197" i="41" s="1"/>
  <c r="H195" i="41"/>
  <c r="I195" i="41" s="1"/>
  <c r="H193" i="41"/>
  <c r="I193" i="41" s="1"/>
  <c r="H191" i="41"/>
  <c r="I191" i="41" s="1"/>
  <c r="H189" i="41"/>
  <c r="I189" i="41" s="1"/>
  <c r="H187" i="41"/>
  <c r="I187" i="41" s="1"/>
  <c r="H185" i="41"/>
  <c r="I185" i="41" s="1"/>
  <c r="H183" i="41"/>
  <c r="I183" i="41" s="1"/>
  <c r="H181" i="41"/>
  <c r="I181" i="41" s="1"/>
  <c r="H179" i="41"/>
  <c r="I179" i="41" s="1"/>
  <c r="H177" i="41"/>
  <c r="I177" i="41" s="1"/>
  <c r="H175" i="41"/>
  <c r="I175" i="41" s="1"/>
  <c r="H173" i="41"/>
  <c r="I173" i="41" s="1"/>
  <c r="H171" i="41"/>
  <c r="I171" i="41" s="1"/>
  <c r="H169" i="41"/>
  <c r="I169" i="41" s="1"/>
  <c r="H167" i="41"/>
  <c r="I167" i="41" s="1"/>
  <c r="H165" i="41"/>
  <c r="I165" i="41" s="1"/>
  <c r="H163" i="41"/>
  <c r="I163" i="41" s="1"/>
  <c r="H161" i="41"/>
  <c r="I161" i="41" s="1"/>
  <c r="H159" i="41"/>
  <c r="I159" i="41" s="1"/>
  <c r="H157" i="41"/>
  <c r="I157" i="41" s="1"/>
  <c r="H149" i="41"/>
  <c r="I149" i="41" s="1"/>
  <c r="H153" i="41"/>
  <c r="I153" i="41" s="1"/>
  <c r="H22" i="41"/>
  <c r="H10" i="41"/>
  <c r="H273" i="43" l="1"/>
  <c r="I26" i="43"/>
  <c r="I273" i="43" s="1"/>
  <c r="H99" i="42"/>
  <c r="I99" i="42" s="1"/>
  <c r="H98" i="42"/>
  <c r="I98" i="42" s="1"/>
  <c r="H97" i="42"/>
  <c r="I97" i="42" s="1"/>
  <c r="H96" i="42"/>
  <c r="I96" i="42" s="1"/>
  <c r="H75" i="42"/>
  <c r="I75" i="42" s="1"/>
  <c r="H74" i="42"/>
  <c r="I74" i="42" s="1"/>
  <c r="H73" i="42"/>
  <c r="I73" i="42" s="1"/>
  <c r="H72" i="42"/>
  <c r="I72" i="42" s="1"/>
  <c r="H95" i="42"/>
  <c r="I95" i="42" s="1"/>
  <c r="H94" i="42"/>
  <c r="I94" i="42" s="1"/>
  <c r="H93" i="42"/>
  <c r="I93" i="42" s="1"/>
  <c r="H92" i="42"/>
  <c r="I92" i="42" s="1"/>
  <c r="H91" i="42"/>
  <c r="I91" i="42" s="1"/>
  <c r="H90" i="42"/>
  <c r="I90" i="42" s="1"/>
  <c r="H89" i="42"/>
  <c r="I89" i="42" s="1"/>
  <c r="H88" i="42"/>
  <c r="I88" i="42" s="1"/>
  <c r="H87" i="42"/>
  <c r="I87" i="42" s="1"/>
  <c r="H86" i="42"/>
  <c r="I86" i="42" s="1"/>
  <c r="H85" i="42"/>
  <c r="I85" i="42" s="1"/>
  <c r="H84" i="42"/>
  <c r="I84" i="42" s="1"/>
  <c r="H83" i="42"/>
  <c r="I83" i="42" s="1"/>
  <c r="H82" i="42"/>
  <c r="I82" i="42" s="1"/>
  <c r="H81" i="42"/>
  <c r="I81" i="42" s="1"/>
  <c r="H71" i="42"/>
  <c r="I71" i="42" s="1"/>
  <c r="H70" i="42"/>
  <c r="I70" i="42" s="1"/>
  <c r="H69" i="42"/>
  <c r="I69" i="42" s="1"/>
  <c r="H68" i="42"/>
  <c r="I68" i="42" s="1"/>
  <c r="H67" i="42"/>
  <c r="I67" i="42" s="1"/>
  <c r="H66" i="42"/>
  <c r="I66" i="42" s="1"/>
  <c r="H65" i="42"/>
  <c r="I65" i="42" s="1"/>
  <c r="H64" i="42"/>
  <c r="I64" i="42" s="1"/>
  <c r="H63" i="42"/>
  <c r="I63" i="42" s="1"/>
  <c r="H62" i="42"/>
  <c r="I62" i="42" s="1"/>
  <c r="H61" i="42"/>
  <c r="I61" i="42" s="1"/>
  <c r="H60" i="42"/>
  <c r="I60" i="42" s="1"/>
  <c r="H59" i="42"/>
  <c r="I59" i="42" s="1"/>
  <c r="H58" i="42"/>
  <c r="I58" i="42" s="1"/>
  <c r="H57" i="42"/>
  <c r="I57" i="42" s="1"/>
  <c r="H56" i="42"/>
  <c r="I56" i="42" s="1"/>
  <c r="H55" i="42"/>
  <c r="I55" i="42" s="1"/>
  <c r="H54" i="42"/>
  <c r="I54" i="42" s="1"/>
  <c r="H53" i="42"/>
  <c r="I53" i="42" s="1"/>
  <c r="H52" i="42"/>
  <c r="I52" i="42" s="1"/>
  <c r="H51" i="42"/>
  <c r="I51" i="42" s="1"/>
  <c r="H50" i="42"/>
  <c r="I50" i="42" s="1"/>
  <c r="H49" i="42"/>
  <c r="I49" i="42" s="1"/>
  <c r="H48" i="42"/>
  <c r="I48" i="42" s="1"/>
  <c r="H47" i="42"/>
  <c r="I47" i="42" s="1"/>
  <c r="H46" i="42"/>
  <c r="I46" i="42" s="1"/>
  <c r="H45" i="42"/>
  <c r="I45" i="42" s="1"/>
  <c r="H44" i="42"/>
  <c r="I44" i="42" s="1"/>
  <c r="H43" i="42"/>
  <c r="I43" i="42" s="1"/>
  <c r="H42" i="42"/>
  <c r="I42" i="42" s="1"/>
  <c r="H41" i="42"/>
  <c r="I41" i="42" s="1"/>
  <c r="H40" i="42"/>
  <c r="I40" i="42" s="1"/>
  <c r="H39" i="42"/>
  <c r="I39" i="42" s="1"/>
  <c r="H38" i="42"/>
  <c r="I38" i="42" s="1"/>
  <c r="H37" i="42"/>
  <c r="I37" i="42" s="1"/>
  <c r="H36" i="42"/>
  <c r="I36" i="42" s="1"/>
  <c r="H35" i="42"/>
  <c r="I35" i="42" s="1"/>
  <c r="H34" i="42"/>
  <c r="I34" i="42" s="1"/>
  <c r="H33" i="42"/>
  <c r="I33" i="42" s="1"/>
  <c r="H32" i="42"/>
  <c r="I32" i="42" s="1"/>
  <c r="H31" i="42"/>
  <c r="I31" i="42" s="1"/>
  <c r="H30" i="42"/>
  <c r="I30" i="42" s="1"/>
  <c r="H29" i="42"/>
  <c r="I29" i="42" s="1"/>
  <c r="H28" i="42"/>
  <c r="I28" i="42" s="1"/>
  <c r="H27" i="42"/>
  <c r="I27" i="42" s="1"/>
  <c r="H26" i="42"/>
  <c r="H23" i="42"/>
  <c r="H80" i="42"/>
  <c r="I80" i="42" s="1"/>
  <c r="H79" i="42"/>
  <c r="I79" i="42" s="1"/>
  <c r="H78" i="42"/>
  <c r="I78" i="42" s="1"/>
  <c r="H77" i="42"/>
  <c r="I77" i="42" s="1"/>
  <c r="H76" i="42"/>
  <c r="I76" i="42" s="1"/>
  <c r="H99" i="41"/>
  <c r="I99" i="41" s="1"/>
  <c r="H98" i="41"/>
  <c r="I98" i="41" s="1"/>
  <c r="H97" i="41"/>
  <c r="I97" i="41" s="1"/>
  <c r="H96" i="41"/>
  <c r="I96" i="41" s="1"/>
  <c r="H95" i="41"/>
  <c r="I95" i="41" s="1"/>
  <c r="H94" i="41"/>
  <c r="I94" i="41" s="1"/>
  <c r="H93" i="41"/>
  <c r="I93" i="41" s="1"/>
  <c r="H92" i="41"/>
  <c r="I92" i="41" s="1"/>
  <c r="H91" i="41"/>
  <c r="I91" i="41" s="1"/>
  <c r="H90" i="41"/>
  <c r="I90" i="41" s="1"/>
  <c r="H89" i="41"/>
  <c r="I89" i="41" s="1"/>
  <c r="H88" i="41"/>
  <c r="I88" i="41" s="1"/>
  <c r="H87" i="41"/>
  <c r="I87" i="41" s="1"/>
  <c r="H86" i="41"/>
  <c r="I86" i="41" s="1"/>
  <c r="H85" i="41"/>
  <c r="I85" i="41" s="1"/>
  <c r="H84" i="41"/>
  <c r="I84" i="41" s="1"/>
  <c r="H83" i="41"/>
  <c r="I83" i="41" s="1"/>
  <c r="H82" i="41"/>
  <c r="I82" i="41" s="1"/>
  <c r="H81" i="41"/>
  <c r="I81" i="41" s="1"/>
  <c r="H79" i="41"/>
  <c r="I79" i="41" s="1"/>
  <c r="H78" i="41"/>
  <c r="I78" i="41" s="1"/>
  <c r="H77" i="41"/>
  <c r="I77" i="41" s="1"/>
  <c r="H76" i="41"/>
  <c r="I76" i="41" s="1"/>
  <c r="H75" i="41"/>
  <c r="I75" i="41" s="1"/>
  <c r="H74" i="41"/>
  <c r="I74" i="41" s="1"/>
  <c r="H73" i="41"/>
  <c r="I73" i="41" s="1"/>
  <c r="H72" i="41"/>
  <c r="I72" i="41" s="1"/>
  <c r="H71" i="41"/>
  <c r="I71" i="41" s="1"/>
  <c r="H70" i="41"/>
  <c r="I70" i="41" s="1"/>
  <c r="H69" i="41"/>
  <c r="I69" i="41" s="1"/>
  <c r="H68" i="41"/>
  <c r="I68" i="41" s="1"/>
  <c r="H67" i="41"/>
  <c r="I67" i="41" s="1"/>
  <c r="H66" i="41"/>
  <c r="I66" i="41" s="1"/>
  <c r="H65" i="41"/>
  <c r="I65" i="41" s="1"/>
  <c r="H64" i="41"/>
  <c r="I64" i="41" s="1"/>
  <c r="H63" i="41"/>
  <c r="I63" i="41" s="1"/>
  <c r="H62" i="41"/>
  <c r="I62" i="41" s="1"/>
  <c r="H61" i="41"/>
  <c r="I61" i="41" s="1"/>
  <c r="H60" i="41"/>
  <c r="I60" i="41" s="1"/>
  <c r="H59" i="41"/>
  <c r="I59" i="41" s="1"/>
  <c r="H58" i="41"/>
  <c r="I58" i="41" s="1"/>
  <c r="H57" i="41"/>
  <c r="I57" i="41" s="1"/>
  <c r="H56" i="41"/>
  <c r="I56" i="41" s="1"/>
  <c r="H55" i="41"/>
  <c r="I55" i="41" s="1"/>
  <c r="H54" i="41"/>
  <c r="I54" i="41" s="1"/>
  <c r="H53" i="41"/>
  <c r="I53" i="41" s="1"/>
  <c r="H52" i="41"/>
  <c r="I52" i="41" s="1"/>
  <c r="H51" i="41"/>
  <c r="I51" i="41" s="1"/>
  <c r="H50" i="41"/>
  <c r="I50" i="41" s="1"/>
  <c r="H49" i="41"/>
  <c r="I49" i="41" s="1"/>
  <c r="H48" i="41"/>
  <c r="I48" i="41" s="1"/>
  <c r="H47" i="41"/>
  <c r="I47" i="41" s="1"/>
  <c r="H46" i="41"/>
  <c r="I46" i="41" s="1"/>
  <c r="H45" i="41"/>
  <c r="I45" i="41" s="1"/>
  <c r="H44" i="41"/>
  <c r="I44" i="41" s="1"/>
  <c r="H43" i="41"/>
  <c r="I43" i="41" s="1"/>
  <c r="H42" i="41"/>
  <c r="I42" i="41" s="1"/>
  <c r="H41" i="41"/>
  <c r="I41" i="41" s="1"/>
  <c r="H40" i="41"/>
  <c r="I40" i="41" s="1"/>
  <c r="H39" i="41"/>
  <c r="I39" i="41" s="1"/>
  <c r="H38" i="41"/>
  <c r="I38" i="41" s="1"/>
  <c r="H37" i="41"/>
  <c r="I37" i="41" s="1"/>
  <c r="H36" i="41"/>
  <c r="I36" i="41" s="1"/>
  <c r="H35" i="41"/>
  <c r="I35" i="41" s="1"/>
  <c r="H34" i="41"/>
  <c r="I34" i="41" s="1"/>
  <c r="H33" i="41"/>
  <c r="I33" i="41" s="1"/>
  <c r="H32" i="41"/>
  <c r="I32" i="41" s="1"/>
  <c r="H31" i="41"/>
  <c r="I31" i="41" s="1"/>
  <c r="H30" i="41"/>
  <c r="I30" i="41" s="1"/>
  <c r="H29" i="41"/>
  <c r="I29" i="41" s="1"/>
  <c r="H28" i="41"/>
  <c r="I28" i="41" s="1"/>
  <c r="H27" i="41"/>
  <c r="I27" i="41" s="1"/>
  <c r="H26" i="41"/>
  <c r="H23" i="41"/>
  <c r="H80" i="41"/>
  <c r="I80" i="41" s="1"/>
  <c r="H273" i="42" l="1"/>
  <c r="I26" i="42"/>
  <c r="I273" i="42" s="1"/>
  <c r="H273" i="41"/>
  <c r="I26" i="41"/>
  <c r="I273" i="41" s="1"/>
  <c r="E293" i="40" l="1"/>
  <c r="D293" i="40"/>
  <c r="C293" i="40"/>
  <c r="F292" i="40"/>
  <c r="F291" i="40"/>
  <c r="F290" i="40"/>
  <c r="F289" i="40"/>
  <c r="F288" i="40"/>
  <c r="F287" i="40"/>
  <c r="F286" i="40"/>
  <c r="F285" i="40"/>
  <c r="F284" i="40"/>
  <c r="F283" i="40"/>
  <c r="F282" i="40"/>
  <c r="F281" i="40"/>
  <c r="F280" i="40"/>
  <c r="F279" i="40"/>
  <c r="F278" i="40"/>
  <c r="C273" i="40"/>
  <c r="F272" i="40"/>
  <c r="G272" i="40" s="1"/>
  <c r="F271" i="40"/>
  <c r="G271" i="40" s="1"/>
  <c r="F270" i="40"/>
  <c r="G270" i="40" s="1"/>
  <c r="F269" i="40"/>
  <c r="G269" i="40" s="1"/>
  <c r="F268" i="40"/>
  <c r="G268" i="40" s="1"/>
  <c r="F267" i="40"/>
  <c r="G267" i="40" s="1"/>
  <c r="F266" i="40"/>
  <c r="G266" i="40" s="1"/>
  <c r="F265" i="40"/>
  <c r="G265" i="40" s="1"/>
  <c r="F264" i="40"/>
  <c r="G264" i="40" s="1"/>
  <c r="F263" i="40"/>
  <c r="G263" i="40" s="1"/>
  <c r="F262" i="40"/>
  <c r="G262" i="40" s="1"/>
  <c r="F261" i="40"/>
  <c r="G261" i="40" s="1"/>
  <c r="F260" i="40"/>
  <c r="G260" i="40" s="1"/>
  <c r="F259" i="40"/>
  <c r="G259" i="40" s="1"/>
  <c r="F258" i="40"/>
  <c r="G258" i="40" s="1"/>
  <c r="F257" i="40"/>
  <c r="G257" i="40" s="1"/>
  <c r="F256" i="40"/>
  <c r="G256" i="40" s="1"/>
  <c r="F255" i="40"/>
  <c r="G255" i="40" s="1"/>
  <c r="F254" i="40"/>
  <c r="G254" i="40" s="1"/>
  <c r="F253" i="40"/>
  <c r="G253" i="40" s="1"/>
  <c r="F252" i="40"/>
  <c r="G252" i="40" s="1"/>
  <c r="F251" i="40"/>
  <c r="G251" i="40" s="1"/>
  <c r="F250" i="40"/>
  <c r="G250" i="40" s="1"/>
  <c r="F249" i="40"/>
  <c r="G249" i="40" s="1"/>
  <c r="F248" i="40"/>
  <c r="G248" i="40" s="1"/>
  <c r="F247" i="40"/>
  <c r="G247" i="40" s="1"/>
  <c r="F246" i="40"/>
  <c r="G246" i="40" s="1"/>
  <c r="F245" i="40"/>
  <c r="G245" i="40" s="1"/>
  <c r="F244" i="40"/>
  <c r="G244" i="40" s="1"/>
  <c r="F243" i="40"/>
  <c r="G243" i="40" s="1"/>
  <c r="F242" i="40"/>
  <c r="G242" i="40" s="1"/>
  <c r="F241" i="40"/>
  <c r="G241" i="40" s="1"/>
  <c r="F240" i="40"/>
  <c r="G240" i="40" s="1"/>
  <c r="F239" i="40"/>
  <c r="G239" i="40" s="1"/>
  <c r="F238" i="40"/>
  <c r="G238" i="40" s="1"/>
  <c r="F237" i="40"/>
  <c r="G237" i="40" s="1"/>
  <c r="F236" i="40"/>
  <c r="G236" i="40" s="1"/>
  <c r="F235" i="40"/>
  <c r="G235" i="40" s="1"/>
  <c r="F234" i="40"/>
  <c r="G234" i="40" s="1"/>
  <c r="F233" i="40"/>
  <c r="G233" i="40" s="1"/>
  <c r="F232" i="40"/>
  <c r="G232" i="40" s="1"/>
  <c r="F231" i="40"/>
  <c r="G231" i="40" s="1"/>
  <c r="F230" i="40"/>
  <c r="G230" i="40" s="1"/>
  <c r="F229" i="40"/>
  <c r="G229" i="40" s="1"/>
  <c r="F228" i="40"/>
  <c r="G228" i="40" s="1"/>
  <c r="F227" i="40"/>
  <c r="G227" i="40" s="1"/>
  <c r="F226" i="40"/>
  <c r="G226" i="40" s="1"/>
  <c r="F225" i="40"/>
  <c r="G225" i="40" s="1"/>
  <c r="F224" i="40"/>
  <c r="G224" i="40" s="1"/>
  <c r="F223" i="40"/>
  <c r="G223" i="40" s="1"/>
  <c r="F222" i="40"/>
  <c r="G222" i="40" s="1"/>
  <c r="F221" i="40"/>
  <c r="G221" i="40" s="1"/>
  <c r="F220" i="40"/>
  <c r="G220" i="40" s="1"/>
  <c r="F219" i="40"/>
  <c r="G219" i="40" s="1"/>
  <c r="F218" i="40"/>
  <c r="G218" i="40" s="1"/>
  <c r="F217" i="40"/>
  <c r="G217" i="40" s="1"/>
  <c r="F216" i="40"/>
  <c r="G216" i="40" s="1"/>
  <c r="F215" i="40"/>
  <c r="G215" i="40" s="1"/>
  <c r="F214" i="40"/>
  <c r="G214" i="40" s="1"/>
  <c r="F213" i="40"/>
  <c r="G213" i="40" s="1"/>
  <c r="F212" i="40"/>
  <c r="G212" i="40" s="1"/>
  <c r="F211" i="40"/>
  <c r="G211" i="40" s="1"/>
  <c r="F210" i="40"/>
  <c r="G210" i="40" s="1"/>
  <c r="F209" i="40"/>
  <c r="G209" i="40" s="1"/>
  <c r="F208" i="40"/>
  <c r="G208" i="40" s="1"/>
  <c r="F207" i="40"/>
  <c r="G207" i="40" s="1"/>
  <c r="F206" i="40"/>
  <c r="G206" i="40" s="1"/>
  <c r="F205" i="40"/>
  <c r="G205" i="40" s="1"/>
  <c r="F204" i="40"/>
  <c r="G204" i="40" s="1"/>
  <c r="D203" i="40"/>
  <c r="F203" i="40" s="1"/>
  <c r="G203" i="40" s="1"/>
  <c r="E202" i="40"/>
  <c r="D202" i="40"/>
  <c r="E201" i="40"/>
  <c r="D201" i="40"/>
  <c r="F201" i="40" s="1"/>
  <c r="G201" i="40" s="1"/>
  <c r="E200" i="40"/>
  <c r="D200" i="40"/>
  <c r="F199" i="40"/>
  <c r="G199" i="40" s="1"/>
  <c r="D199" i="40"/>
  <c r="E198" i="40"/>
  <c r="D198" i="40"/>
  <c r="G197" i="40"/>
  <c r="F197" i="40"/>
  <c r="G196" i="40"/>
  <c r="F196" i="40"/>
  <c r="G195" i="40"/>
  <c r="F195" i="40"/>
  <c r="G194" i="40"/>
  <c r="F194" i="40"/>
  <c r="G193" i="40"/>
  <c r="F193" i="40"/>
  <c r="G192" i="40"/>
  <c r="F192" i="40"/>
  <c r="G191" i="40"/>
  <c r="F191" i="40"/>
  <c r="G190" i="40"/>
  <c r="F190" i="40"/>
  <c r="G189" i="40"/>
  <c r="F189" i="40"/>
  <c r="G188" i="40"/>
  <c r="F188" i="40"/>
  <c r="G187" i="40"/>
  <c r="F187" i="40"/>
  <c r="G186" i="40"/>
  <c r="F186" i="40"/>
  <c r="G185" i="40"/>
  <c r="F185" i="40"/>
  <c r="G184" i="40"/>
  <c r="F184" i="40"/>
  <c r="D183" i="40"/>
  <c r="F183" i="40" s="1"/>
  <c r="G183" i="40" s="1"/>
  <c r="F182" i="40"/>
  <c r="G182" i="40" s="1"/>
  <c r="D182" i="40"/>
  <c r="D181" i="40"/>
  <c r="F181" i="40" s="1"/>
  <c r="G181" i="40" s="1"/>
  <c r="D180" i="40"/>
  <c r="F180" i="40" s="1"/>
  <c r="G180" i="40" s="1"/>
  <c r="F179" i="40"/>
  <c r="G179" i="40" s="1"/>
  <c r="F178" i="40"/>
  <c r="G178" i="40" s="1"/>
  <c r="F177" i="40"/>
  <c r="G177" i="40" s="1"/>
  <c r="F176" i="40"/>
  <c r="G176" i="40" s="1"/>
  <c r="F175" i="40"/>
  <c r="G175" i="40" s="1"/>
  <c r="F174" i="40"/>
  <c r="G174" i="40" s="1"/>
  <c r="F173" i="40"/>
  <c r="G173" i="40" s="1"/>
  <c r="F172" i="40"/>
  <c r="G172" i="40" s="1"/>
  <c r="F171" i="40"/>
  <c r="G171" i="40" s="1"/>
  <c r="F170" i="40"/>
  <c r="G170" i="40" s="1"/>
  <c r="F169" i="40"/>
  <c r="G169" i="40" s="1"/>
  <c r="F168" i="40"/>
  <c r="G168" i="40" s="1"/>
  <c r="F167" i="40"/>
  <c r="G167" i="40" s="1"/>
  <c r="F166" i="40"/>
  <c r="G166" i="40" s="1"/>
  <c r="F165" i="40"/>
  <c r="G165" i="40" s="1"/>
  <c r="F164" i="40"/>
  <c r="G164" i="40" s="1"/>
  <c r="F163" i="40"/>
  <c r="G163" i="40" s="1"/>
  <c r="F162" i="40"/>
  <c r="G162" i="40" s="1"/>
  <c r="F161" i="40"/>
  <c r="G161" i="40" s="1"/>
  <c r="F160" i="40"/>
  <c r="G160" i="40" s="1"/>
  <c r="F159" i="40"/>
  <c r="G159" i="40" s="1"/>
  <c r="F158" i="40"/>
  <c r="G158" i="40" s="1"/>
  <c r="F157" i="40"/>
  <c r="G157" i="40" s="1"/>
  <c r="F156" i="40"/>
  <c r="G156" i="40" s="1"/>
  <c r="F155" i="40"/>
  <c r="G155" i="40" s="1"/>
  <c r="F154" i="40"/>
  <c r="G154" i="40" s="1"/>
  <c r="F153" i="40"/>
  <c r="G153" i="40" s="1"/>
  <c r="F152" i="40"/>
  <c r="G152" i="40" s="1"/>
  <c r="F151" i="40"/>
  <c r="G151" i="40" s="1"/>
  <c r="D150" i="40"/>
  <c r="F150" i="40" s="1"/>
  <c r="G150" i="40" s="1"/>
  <c r="F149" i="40"/>
  <c r="G149" i="40" s="1"/>
  <c r="F148" i="40"/>
  <c r="G148" i="40" s="1"/>
  <c r="F147" i="40"/>
  <c r="G147" i="40" s="1"/>
  <c r="F146" i="40"/>
  <c r="G146" i="40" s="1"/>
  <c r="F145" i="40"/>
  <c r="G145" i="40" s="1"/>
  <c r="F144" i="40"/>
  <c r="G144" i="40" s="1"/>
  <c r="F143" i="40"/>
  <c r="G143" i="40" s="1"/>
  <c r="F142" i="40"/>
  <c r="G142" i="40" s="1"/>
  <c r="F141" i="40"/>
  <c r="G141" i="40" s="1"/>
  <c r="F140" i="40"/>
  <c r="G140" i="40" s="1"/>
  <c r="F139" i="40"/>
  <c r="G139" i="40" s="1"/>
  <c r="F138" i="40"/>
  <c r="G138" i="40" s="1"/>
  <c r="F137" i="40"/>
  <c r="G137" i="40" s="1"/>
  <c r="F136" i="40"/>
  <c r="G136" i="40" s="1"/>
  <c r="F135" i="40"/>
  <c r="G135" i="40" s="1"/>
  <c r="F134" i="40"/>
  <c r="G134" i="40" s="1"/>
  <c r="F133" i="40"/>
  <c r="G133" i="40" s="1"/>
  <c r="F132" i="40"/>
  <c r="G132" i="40" s="1"/>
  <c r="F131" i="40"/>
  <c r="G131" i="40" s="1"/>
  <c r="F130" i="40"/>
  <c r="G130" i="40" s="1"/>
  <c r="F129" i="40"/>
  <c r="G129" i="40" s="1"/>
  <c r="D128" i="40"/>
  <c r="F128" i="40" s="1"/>
  <c r="G128" i="40" s="1"/>
  <c r="F127" i="40"/>
  <c r="G127" i="40" s="1"/>
  <c r="F126" i="40"/>
  <c r="G126" i="40" s="1"/>
  <c r="F125" i="40"/>
  <c r="G125" i="40" s="1"/>
  <c r="F124" i="40"/>
  <c r="G124" i="40" s="1"/>
  <c r="F123" i="40"/>
  <c r="G123" i="40" s="1"/>
  <c r="F122" i="40"/>
  <c r="G122" i="40" s="1"/>
  <c r="F121" i="40"/>
  <c r="G121" i="40" s="1"/>
  <c r="F120" i="40"/>
  <c r="G120" i="40" s="1"/>
  <c r="F119" i="40"/>
  <c r="G119" i="40" s="1"/>
  <c r="F118" i="40"/>
  <c r="G118" i="40" s="1"/>
  <c r="F117" i="40"/>
  <c r="G117" i="40" s="1"/>
  <c r="F116" i="40"/>
  <c r="G116" i="40" s="1"/>
  <c r="F115" i="40"/>
  <c r="G115" i="40" s="1"/>
  <c r="F114" i="40"/>
  <c r="G114" i="40" s="1"/>
  <c r="F113" i="40"/>
  <c r="G113" i="40" s="1"/>
  <c r="F112" i="40"/>
  <c r="G112" i="40" s="1"/>
  <c r="F111" i="40"/>
  <c r="G111" i="40" s="1"/>
  <c r="F110" i="40"/>
  <c r="G110" i="40" s="1"/>
  <c r="F109" i="40"/>
  <c r="G109" i="40" s="1"/>
  <c r="F108" i="40"/>
  <c r="G108" i="40" s="1"/>
  <c r="F107" i="40"/>
  <c r="G107" i="40" s="1"/>
  <c r="F106" i="40"/>
  <c r="G106" i="40" s="1"/>
  <c r="F105" i="40"/>
  <c r="G105" i="40" s="1"/>
  <c r="F104" i="40"/>
  <c r="G104" i="40" s="1"/>
  <c r="F103" i="40"/>
  <c r="G103" i="40" s="1"/>
  <c r="F102" i="40"/>
  <c r="G102" i="40" s="1"/>
  <c r="F101" i="40"/>
  <c r="G101" i="40" s="1"/>
  <c r="H12" i="40" s="1"/>
  <c r="F100" i="40"/>
  <c r="G100" i="40" s="1"/>
  <c r="F99" i="40"/>
  <c r="G99" i="40" s="1"/>
  <c r="F98" i="40"/>
  <c r="G98" i="40" s="1"/>
  <c r="F97" i="40"/>
  <c r="G97" i="40" s="1"/>
  <c r="F96" i="40"/>
  <c r="G96" i="40" s="1"/>
  <c r="F95" i="40"/>
  <c r="G95" i="40" s="1"/>
  <c r="F94" i="40"/>
  <c r="G94" i="40" s="1"/>
  <c r="F93" i="40"/>
  <c r="G93" i="40" s="1"/>
  <c r="D93" i="40"/>
  <c r="G92" i="40"/>
  <c r="F92" i="40"/>
  <c r="G91" i="40"/>
  <c r="F91" i="40"/>
  <c r="G90" i="40"/>
  <c r="F90" i="40"/>
  <c r="G89" i="40"/>
  <c r="F89" i="40"/>
  <c r="G88" i="40"/>
  <c r="F88" i="40"/>
  <c r="G87" i="40"/>
  <c r="F87" i="40"/>
  <c r="G86" i="40"/>
  <c r="F86" i="40"/>
  <c r="G85" i="40"/>
  <c r="F85" i="40"/>
  <c r="G84" i="40"/>
  <c r="F84" i="40"/>
  <c r="F83" i="40"/>
  <c r="G83" i="40" s="1"/>
  <c r="F82" i="40"/>
  <c r="G82" i="40" s="1"/>
  <c r="F81" i="40"/>
  <c r="G81" i="40" s="1"/>
  <c r="F80" i="40"/>
  <c r="G80" i="40" s="1"/>
  <c r="D80" i="40"/>
  <c r="D79" i="40"/>
  <c r="F79" i="40" s="1"/>
  <c r="G79" i="40" s="1"/>
  <c r="D78" i="40"/>
  <c r="F78" i="40" s="1"/>
  <c r="G78" i="40" s="1"/>
  <c r="D77" i="40"/>
  <c r="F77" i="40" s="1"/>
  <c r="G77" i="40" s="1"/>
  <c r="F76" i="40"/>
  <c r="G76" i="40" s="1"/>
  <c r="F75" i="40"/>
  <c r="G75" i="40" s="1"/>
  <c r="F74" i="40"/>
  <c r="G74" i="40" s="1"/>
  <c r="F73" i="40"/>
  <c r="G73" i="40" s="1"/>
  <c r="F72" i="40"/>
  <c r="G72" i="40" s="1"/>
  <c r="D72" i="40"/>
  <c r="F71" i="40"/>
  <c r="G71" i="40" s="1"/>
  <c r="F70" i="40"/>
  <c r="G70" i="40" s="1"/>
  <c r="F69" i="40"/>
  <c r="G69" i="40" s="1"/>
  <c r="F68" i="40"/>
  <c r="G68" i="40" s="1"/>
  <c r="F67" i="40"/>
  <c r="G67" i="40" s="1"/>
  <c r="F66" i="40"/>
  <c r="G66" i="40" s="1"/>
  <c r="F65" i="40"/>
  <c r="G65" i="40" s="1"/>
  <c r="F64" i="40"/>
  <c r="G64" i="40" s="1"/>
  <c r="F63" i="40"/>
  <c r="G63" i="40" s="1"/>
  <c r="F62" i="40"/>
  <c r="G62" i="40" s="1"/>
  <c r="F61" i="40"/>
  <c r="G61" i="40" s="1"/>
  <c r="F60" i="40"/>
  <c r="G60" i="40" s="1"/>
  <c r="F59" i="40"/>
  <c r="G59" i="40" s="1"/>
  <c r="F58" i="40"/>
  <c r="G58" i="40" s="1"/>
  <c r="F57" i="40"/>
  <c r="G57" i="40" s="1"/>
  <c r="F56" i="40"/>
  <c r="G56" i="40" s="1"/>
  <c r="F55" i="40"/>
  <c r="G55" i="40" s="1"/>
  <c r="F54" i="40"/>
  <c r="G54" i="40" s="1"/>
  <c r="F53" i="40"/>
  <c r="G53" i="40" s="1"/>
  <c r="F52" i="40"/>
  <c r="G52" i="40" s="1"/>
  <c r="F51" i="40"/>
  <c r="G51" i="40" s="1"/>
  <c r="F50" i="40"/>
  <c r="G50" i="40" s="1"/>
  <c r="F49" i="40"/>
  <c r="G49" i="40" s="1"/>
  <c r="F48" i="40"/>
  <c r="G48" i="40" s="1"/>
  <c r="F47" i="40"/>
  <c r="G47" i="40" s="1"/>
  <c r="F46" i="40"/>
  <c r="G46" i="40" s="1"/>
  <c r="F45" i="40"/>
  <c r="G45" i="40" s="1"/>
  <c r="F44" i="40"/>
  <c r="G44" i="40" s="1"/>
  <c r="F43" i="40"/>
  <c r="G43" i="40" s="1"/>
  <c r="F42" i="40"/>
  <c r="G42" i="40" s="1"/>
  <c r="F41" i="40"/>
  <c r="G41" i="40" s="1"/>
  <c r="F40" i="40"/>
  <c r="G40" i="40" s="1"/>
  <c r="F39" i="40"/>
  <c r="G39" i="40" s="1"/>
  <c r="F38" i="40"/>
  <c r="G38" i="40" s="1"/>
  <c r="F37" i="40"/>
  <c r="G37" i="40" s="1"/>
  <c r="F36" i="40"/>
  <c r="G36" i="40" s="1"/>
  <c r="F35" i="40"/>
  <c r="G35" i="40" s="1"/>
  <c r="F34" i="40"/>
  <c r="G34" i="40" s="1"/>
  <c r="F33" i="40"/>
  <c r="G33" i="40" s="1"/>
  <c r="F32" i="40"/>
  <c r="G32" i="40" s="1"/>
  <c r="F31" i="40"/>
  <c r="G31" i="40" s="1"/>
  <c r="D31" i="40"/>
  <c r="D30" i="40"/>
  <c r="F30" i="40" s="1"/>
  <c r="G30" i="40" s="1"/>
  <c r="F29" i="40"/>
  <c r="G29" i="40" s="1"/>
  <c r="D28" i="40"/>
  <c r="F28" i="40" s="1"/>
  <c r="G28" i="40" s="1"/>
  <c r="F27" i="40"/>
  <c r="G27" i="40" s="1"/>
  <c r="F26" i="40"/>
  <c r="G26" i="40" s="1"/>
  <c r="H20" i="40"/>
  <c r="H18" i="40"/>
  <c r="H19" i="40" s="1"/>
  <c r="H13" i="40" l="1"/>
  <c r="H154" i="40" s="1"/>
  <c r="I154" i="40" s="1"/>
  <c r="F200" i="40"/>
  <c r="G200" i="40" s="1"/>
  <c r="F202" i="40"/>
  <c r="G202" i="40" s="1"/>
  <c r="F293" i="40"/>
  <c r="H9" i="40"/>
  <c r="H155" i="40"/>
  <c r="H153" i="40"/>
  <c r="H151" i="40"/>
  <c r="H130" i="40"/>
  <c r="H129" i="40"/>
  <c r="H128" i="40"/>
  <c r="H149" i="40"/>
  <c r="H148" i="40"/>
  <c r="H147" i="40"/>
  <c r="H146" i="40"/>
  <c r="H145" i="40"/>
  <c r="H144" i="40"/>
  <c r="H143" i="40"/>
  <c r="H142" i="40"/>
  <c r="H141" i="40"/>
  <c r="H140" i="40"/>
  <c r="H139" i="40"/>
  <c r="H138" i="40"/>
  <c r="H137" i="40"/>
  <c r="H136" i="40"/>
  <c r="H135" i="40"/>
  <c r="H134" i="40"/>
  <c r="H133" i="40"/>
  <c r="H132" i="40"/>
  <c r="H131" i="40"/>
  <c r="H127" i="40"/>
  <c r="H126" i="40"/>
  <c r="H125" i="40"/>
  <c r="H124" i="40"/>
  <c r="H123" i="40"/>
  <c r="H122" i="40"/>
  <c r="H121" i="40"/>
  <c r="H120" i="40"/>
  <c r="H119" i="40"/>
  <c r="H118" i="40"/>
  <c r="H117" i="40"/>
  <c r="H116" i="40"/>
  <c r="H115" i="40"/>
  <c r="H114" i="40"/>
  <c r="I114" i="40" s="1"/>
  <c r="H113" i="40"/>
  <c r="H112" i="40"/>
  <c r="I112" i="40" s="1"/>
  <c r="H111" i="40"/>
  <c r="H110" i="40"/>
  <c r="I110" i="40" s="1"/>
  <c r="H109" i="40"/>
  <c r="H108" i="40"/>
  <c r="I108" i="40" s="1"/>
  <c r="H107" i="40"/>
  <c r="H106" i="40"/>
  <c r="I106" i="40" s="1"/>
  <c r="H105" i="40"/>
  <c r="H104" i="40"/>
  <c r="I104" i="40" s="1"/>
  <c r="H103" i="40"/>
  <c r="H102" i="40"/>
  <c r="I102" i="40" s="1"/>
  <c r="H101" i="40"/>
  <c r="H100" i="40"/>
  <c r="I100" i="40" s="1"/>
  <c r="H272" i="40"/>
  <c r="H271" i="40"/>
  <c r="H270" i="40"/>
  <c r="H269" i="40"/>
  <c r="H268" i="40"/>
  <c r="H267" i="40"/>
  <c r="H266" i="40"/>
  <c r="H265" i="40"/>
  <c r="H264" i="40"/>
  <c r="H263" i="40"/>
  <c r="H262" i="40"/>
  <c r="H261" i="40"/>
  <c r="H260" i="40"/>
  <c r="H259" i="40"/>
  <c r="H258" i="40"/>
  <c r="H257" i="40"/>
  <c r="H256" i="40"/>
  <c r="H255" i="40"/>
  <c r="H254" i="40"/>
  <c r="H253" i="40"/>
  <c r="H252" i="40"/>
  <c r="H251" i="40"/>
  <c r="H250" i="40"/>
  <c r="H249" i="40"/>
  <c r="H248" i="40"/>
  <c r="H247" i="40"/>
  <c r="H246" i="40"/>
  <c r="H245" i="40"/>
  <c r="H244" i="40"/>
  <c r="H243" i="40"/>
  <c r="H242" i="40"/>
  <c r="H241" i="40"/>
  <c r="H240" i="40"/>
  <c r="H239" i="40"/>
  <c r="H238" i="40"/>
  <c r="H237" i="40"/>
  <c r="H236" i="40"/>
  <c r="H235" i="40"/>
  <c r="H234" i="40"/>
  <c r="H233" i="40"/>
  <c r="H232" i="40"/>
  <c r="H231" i="40"/>
  <c r="H230" i="40"/>
  <c r="H229" i="40"/>
  <c r="H228" i="40"/>
  <c r="H227" i="40"/>
  <c r="H226" i="40"/>
  <c r="H225" i="40"/>
  <c r="H224" i="40"/>
  <c r="H223" i="40"/>
  <c r="H222" i="40"/>
  <c r="H221" i="40"/>
  <c r="H220" i="40"/>
  <c r="H219" i="40"/>
  <c r="H218" i="40"/>
  <c r="H217" i="40"/>
  <c r="H216" i="40"/>
  <c r="I216" i="40" s="1"/>
  <c r="H215" i="40"/>
  <c r="H214" i="40"/>
  <c r="I214" i="40" s="1"/>
  <c r="H213" i="40"/>
  <c r="H212" i="40"/>
  <c r="I212" i="40" s="1"/>
  <c r="H211" i="40"/>
  <c r="H210" i="40"/>
  <c r="I210" i="40" s="1"/>
  <c r="H209" i="40"/>
  <c r="H208" i="40"/>
  <c r="I208" i="40" s="1"/>
  <c r="I101" i="40"/>
  <c r="I103" i="40"/>
  <c r="I105" i="40"/>
  <c r="I107" i="40"/>
  <c r="I109" i="40"/>
  <c r="I111" i="40"/>
  <c r="I113" i="40"/>
  <c r="D273" i="40"/>
  <c r="I115" i="40"/>
  <c r="I116" i="40"/>
  <c r="I117" i="40"/>
  <c r="I118" i="40"/>
  <c r="I119" i="40"/>
  <c r="I120" i="40"/>
  <c r="I121" i="40"/>
  <c r="I122" i="40"/>
  <c r="I123" i="40"/>
  <c r="I124" i="40"/>
  <c r="I125" i="40"/>
  <c r="I126" i="40"/>
  <c r="I127" i="40"/>
  <c r="I128" i="40"/>
  <c r="I129" i="40"/>
  <c r="I131" i="40"/>
  <c r="I132" i="40"/>
  <c r="I133" i="40"/>
  <c r="I134" i="40"/>
  <c r="I135" i="40"/>
  <c r="I136" i="40"/>
  <c r="I137" i="40"/>
  <c r="I138" i="40"/>
  <c r="I139" i="40"/>
  <c r="I140" i="40"/>
  <c r="I141" i="40"/>
  <c r="I142" i="40"/>
  <c r="I143" i="40"/>
  <c r="I144" i="40"/>
  <c r="I145" i="40"/>
  <c r="I146" i="40"/>
  <c r="I147" i="40"/>
  <c r="I148" i="40"/>
  <c r="I149" i="40"/>
  <c r="I151" i="40"/>
  <c r="I153" i="40"/>
  <c r="I155" i="40"/>
  <c r="I209" i="40"/>
  <c r="I211" i="40"/>
  <c r="I213" i="40"/>
  <c r="I215" i="40"/>
  <c r="I217" i="40"/>
  <c r="I130" i="40"/>
  <c r="I218" i="40"/>
  <c r="I219" i="40"/>
  <c r="I220" i="40"/>
  <c r="I221" i="40"/>
  <c r="I222" i="40"/>
  <c r="I223" i="40"/>
  <c r="I224" i="40"/>
  <c r="I225" i="40"/>
  <c r="I226" i="40"/>
  <c r="I227" i="40"/>
  <c r="I228" i="40"/>
  <c r="I229" i="40"/>
  <c r="I230" i="40"/>
  <c r="I231" i="40"/>
  <c r="E273" i="40"/>
  <c r="F198" i="40"/>
  <c r="G198" i="40" s="1"/>
  <c r="I268" i="40"/>
  <c r="I270" i="40"/>
  <c r="I272" i="40"/>
  <c r="I232" i="40"/>
  <c r="I233" i="40"/>
  <c r="I234" i="40"/>
  <c r="I235" i="40"/>
  <c r="I236" i="40"/>
  <c r="I237" i="40"/>
  <c r="I238" i="40"/>
  <c r="I239" i="40"/>
  <c r="I240" i="40"/>
  <c r="I241" i="40"/>
  <c r="I242" i="40"/>
  <c r="I243" i="40"/>
  <c r="I244" i="40"/>
  <c r="I245" i="40"/>
  <c r="I246" i="40"/>
  <c r="I247" i="40"/>
  <c r="I248" i="40"/>
  <c r="I249" i="40"/>
  <c r="I250" i="40"/>
  <c r="I251" i="40"/>
  <c r="I252" i="40"/>
  <c r="I253" i="40"/>
  <c r="I254" i="40"/>
  <c r="I255" i="40"/>
  <c r="I256" i="40"/>
  <c r="I257" i="40"/>
  <c r="I258" i="40"/>
  <c r="I259" i="40"/>
  <c r="I260" i="40"/>
  <c r="I261" i="40"/>
  <c r="I262" i="40"/>
  <c r="I263" i="40"/>
  <c r="I264" i="40"/>
  <c r="I265" i="40"/>
  <c r="I266" i="40"/>
  <c r="I267" i="40"/>
  <c r="I269" i="40"/>
  <c r="I271" i="40"/>
  <c r="H150" i="40" l="1"/>
  <c r="I150" i="40" s="1"/>
  <c r="H152" i="40"/>
  <c r="I152" i="40" s="1"/>
  <c r="F273" i="40"/>
  <c r="H15" i="40"/>
  <c r="H22" i="40" s="1"/>
  <c r="H10" i="40"/>
  <c r="G273" i="40"/>
  <c r="H99" i="40" l="1"/>
  <c r="I99" i="40" s="1"/>
  <c r="H98" i="40"/>
  <c r="I98" i="40" s="1"/>
  <c r="H97" i="40"/>
  <c r="I97" i="40" s="1"/>
  <c r="H96" i="40"/>
  <c r="I96" i="40" s="1"/>
  <c r="H95" i="40"/>
  <c r="I95" i="40" s="1"/>
  <c r="H94" i="40"/>
  <c r="I94" i="40" s="1"/>
  <c r="H93" i="40"/>
  <c r="I93" i="40" s="1"/>
  <c r="H79" i="40"/>
  <c r="I79" i="40" s="1"/>
  <c r="H77" i="40"/>
  <c r="I77" i="40" s="1"/>
  <c r="H71" i="40"/>
  <c r="I71" i="40" s="1"/>
  <c r="H70" i="40"/>
  <c r="I70" i="40" s="1"/>
  <c r="H69" i="40"/>
  <c r="I69" i="40" s="1"/>
  <c r="H68" i="40"/>
  <c r="I68" i="40" s="1"/>
  <c r="H67" i="40"/>
  <c r="I67" i="40" s="1"/>
  <c r="H66" i="40"/>
  <c r="I66" i="40" s="1"/>
  <c r="H65" i="40"/>
  <c r="I65" i="40" s="1"/>
  <c r="H64" i="40"/>
  <c r="I64" i="40" s="1"/>
  <c r="H63" i="40"/>
  <c r="I63" i="40" s="1"/>
  <c r="H62" i="40"/>
  <c r="I62" i="40" s="1"/>
  <c r="H61" i="40"/>
  <c r="I61" i="40" s="1"/>
  <c r="H60" i="40"/>
  <c r="I60" i="40" s="1"/>
  <c r="H59" i="40"/>
  <c r="I59" i="40" s="1"/>
  <c r="H58" i="40"/>
  <c r="I58" i="40" s="1"/>
  <c r="H57" i="40"/>
  <c r="I57" i="40" s="1"/>
  <c r="H56" i="40"/>
  <c r="I56" i="40" s="1"/>
  <c r="H55" i="40"/>
  <c r="I55" i="40" s="1"/>
  <c r="H54" i="40"/>
  <c r="I54" i="40" s="1"/>
  <c r="H53" i="40"/>
  <c r="I53" i="40" s="1"/>
  <c r="H52" i="40"/>
  <c r="I52" i="40" s="1"/>
  <c r="H51" i="40"/>
  <c r="I51" i="40" s="1"/>
  <c r="H50" i="40"/>
  <c r="I50" i="40" s="1"/>
  <c r="H49" i="40"/>
  <c r="I49" i="40" s="1"/>
  <c r="H48" i="40"/>
  <c r="I48" i="40" s="1"/>
  <c r="H47" i="40"/>
  <c r="I47" i="40" s="1"/>
  <c r="H46" i="40"/>
  <c r="I46" i="40" s="1"/>
  <c r="H45" i="40"/>
  <c r="I45" i="40" s="1"/>
  <c r="H44" i="40"/>
  <c r="I44" i="40" s="1"/>
  <c r="H43" i="40"/>
  <c r="I43" i="40" s="1"/>
  <c r="H42" i="40"/>
  <c r="I42" i="40" s="1"/>
  <c r="H41" i="40"/>
  <c r="I41" i="40" s="1"/>
  <c r="H40" i="40"/>
  <c r="I40" i="40" s="1"/>
  <c r="H39" i="40"/>
  <c r="I39" i="40" s="1"/>
  <c r="H38" i="40"/>
  <c r="I38" i="40" s="1"/>
  <c r="H37" i="40"/>
  <c r="I37" i="40" s="1"/>
  <c r="H36" i="40"/>
  <c r="I36" i="40" s="1"/>
  <c r="H35" i="40"/>
  <c r="I35" i="40" s="1"/>
  <c r="H34" i="40"/>
  <c r="I34" i="40" s="1"/>
  <c r="H33" i="40"/>
  <c r="I33" i="40" s="1"/>
  <c r="H32" i="40"/>
  <c r="I32" i="40" s="1"/>
  <c r="H31" i="40"/>
  <c r="I31" i="40" s="1"/>
  <c r="H29" i="40"/>
  <c r="I29" i="40" s="1"/>
  <c r="H28" i="40"/>
  <c r="I28" i="40" s="1"/>
  <c r="H26" i="40"/>
  <c r="H92" i="40"/>
  <c r="I92" i="40" s="1"/>
  <c r="H91" i="40"/>
  <c r="I91" i="40" s="1"/>
  <c r="H90" i="40"/>
  <c r="I90" i="40" s="1"/>
  <c r="H89" i="40"/>
  <c r="I89" i="40" s="1"/>
  <c r="H88" i="40"/>
  <c r="I88" i="40" s="1"/>
  <c r="H87" i="40"/>
  <c r="I87" i="40" s="1"/>
  <c r="H86" i="40"/>
  <c r="I86" i="40" s="1"/>
  <c r="H85" i="40"/>
  <c r="I85" i="40" s="1"/>
  <c r="H84" i="40"/>
  <c r="I84" i="40" s="1"/>
  <c r="H83" i="40"/>
  <c r="I83" i="40" s="1"/>
  <c r="H82" i="40"/>
  <c r="I82" i="40" s="1"/>
  <c r="H81" i="40"/>
  <c r="I81" i="40" s="1"/>
  <c r="H80" i="40"/>
  <c r="I80" i="40" s="1"/>
  <c r="H78" i="40"/>
  <c r="I78" i="40" s="1"/>
  <c r="H76" i="40"/>
  <c r="I76" i="40" s="1"/>
  <c r="H75" i="40"/>
  <c r="I75" i="40" s="1"/>
  <c r="H74" i="40"/>
  <c r="I74" i="40" s="1"/>
  <c r="H73" i="40"/>
  <c r="I73" i="40" s="1"/>
  <c r="H72" i="40"/>
  <c r="I72" i="40" s="1"/>
  <c r="H30" i="40"/>
  <c r="I30" i="40" s="1"/>
  <c r="H27" i="40"/>
  <c r="I27" i="40" s="1"/>
  <c r="H16" i="40"/>
  <c r="H207" i="40" l="1"/>
  <c r="I207" i="40" s="1"/>
  <c r="H206" i="40"/>
  <c r="I206" i="40" s="1"/>
  <c r="H205" i="40"/>
  <c r="I205" i="40" s="1"/>
  <c r="H204" i="40"/>
  <c r="I204" i="40" s="1"/>
  <c r="H203" i="40"/>
  <c r="I203" i="40" s="1"/>
  <c r="H198" i="40"/>
  <c r="I198" i="40" s="1"/>
  <c r="H197" i="40"/>
  <c r="I197" i="40" s="1"/>
  <c r="H196" i="40"/>
  <c r="I196" i="40" s="1"/>
  <c r="H195" i="40"/>
  <c r="I195" i="40" s="1"/>
  <c r="H194" i="40"/>
  <c r="I194" i="40" s="1"/>
  <c r="H201" i="40"/>
  <c r="I201" i="40" s="1"/>
  <c r="H182" i="40"/>
  <c r="I182" i="40" s="1"/>
  <c r="H179" i="40"/>
  <c r="I179" i="40" s="1"/>
  <c r="H178" i="40"/>
  <c r="I178" i="40" s="1"/>
  <c r="H177" i="40"/>
  <c r="I177" i="40" s="1"/>
  <c r="H176" i="40"/>
  <c r="I176" i="40" s="1"/>
  <c r="H175" i="40"/>
  <c r="I175" i="40" s="1"/>
  <c r="H174" i="40"/>
  <c r="I174" i="40" s="1"/>
  <c r="H173" i="40"/>
  <c r="I173" i="40" s="1"/>
  <c r="H172" i="40"/>
  <c r="I172" i="40" s="1"/>
  <c r="H171" i="40"/>
  <c r="I171" i="40" s="1"/>
  <c r="H170" i="40"/>
  <c r="I170" i="40" s="1"/>
  <c r="H169" i="40"/>
  <c r="I169" i="40" s="1"/>
  <c r="H168" i="40"/>
  <c r="I168" i="40" s="1"/>
  <c r="H167" i="40"/>
  <c r="I167" i="40" s="1"/>
  <c r="H166" i="40"/>
  <c r="I166" i="40" s="1"/>
  <c r="H165" i="40"/>
  <c r="I165" i="40" s="1"/>
  <c r="H164" i="40"/>
  <c r="I164" i="40" s="1"/>
  <c r="H163" i="40"/>
  <c r="I163" i="40" s="1"/>
  <c r="H162" i="40"/>
  <c r="I162" i="40" s="1"/>
  <c r="H161" i="40"/>
  <c r="I161" i="40" s="1"/>
  <c r="H160" i="40"/>
  <c r="I160" i="40" s="1"/>
  <c r="H159" i="40"/>
  <c r="I159" i="40" s="1"/>
  <c r="H158" i="40"/>
  <c r="I158" i="40" s="1"/>
  <c r="H157" i="40"/>
  <c r="I157" i="40" s="1"/>
  <c r="H156" i="40"/>
  <c r="I156" i="40" s="1"/>
  <c r="H202" i="40"/>
  <c r="I202" i="40" s="1"/>
  <c r="H200" i="40"/>
  <c r="I200" i="40" s="1"/>
  <c r="H199" i="40"/>
  <c r="I199" i="40" s="1"/>
  <c r="H193" i="40"/>
  <c r="I193" i="40" s="1"/>
  <c r="H192" i="40"/>
  <c r="I192" i="40" s="1"/>
  <c r="H191" i="40"/>
  <c r="I191" i="40" s="1"/>
  <c r="H190" i="40"/>
  <c r="I190" i="40" s="1"/>
  <c r="H189" i="40"/>
  <c r="I189" i="40" s="1"/>
  <c r="H188" i="40"/>
  <c r="I188" i="40" s="1"/>
  <c r="H187" i="40"/>
  <c r="I187" i="40" s="1"/>
  <c r="H186" i="40"/>
  <c r="I186" i="40" s="1"/>
  <c r="H185" i="40"/>
  <c r="I185" i="40" s="1"/>
  <c r="H184" i="40"/>
  <c r="I184" i="40" s="1"/>
  <c r="H183" i="40"/>
  <c r="I183" i="40" s="1"/>
  <c r="H181" i="40"/>
  <c r="I181" i="40" s="1"/>
  <c r="H180" i="40"/>
  <c r="I180" i="40" s="1"/>
  <c r="H23" i="40"/>
  <c r="H273" i="40"/>
  <c r="I26" i="40"/>
  <c r="I273" i="40" l="1"/>
</calcChain>
</file>

<file path=xl/sharedStrings.xml><?xml version="1.0" encoding="utf-8"?>
<sst xmlns="http://schemas.openxmlformats.org/spreadsheetml/2006/main" count="490" uniqueCount="92">
  <si>
    <t>№ кв</t>
  </si>
  <si>
    <t>Номер теплосчетчика                      (М-Сal MC)</t>
  </si>
  <si>
    <t>Общая площадь, м2</t>
  </si>
  <si>
    <t>Итого по квартирам:</t>
  </si>
  <si>
    <t>Номер теплосчетчика</t>
  </si>
  <si>
    <t>Примечание</t>
  </si>
  <si>
    <t>в том числе:</t>
  </si>
  <si>
    <t>Отопление МОП, Гкал</t>
  </si>
  <si>
    <t>ООО Управляющая компания "СИРИУС"</t>
  </si>
  <si>
    <t>Общедомовые приборы  учета</t>
  </si>
  <si>
    <t>МОП</t>
  </si>
  <si>
    <t xml:space="preserve">
</t>
  </si>
  <si>
    <t>Расчет отопления МОП производится в соответствии с Постановлением Правительства РФ от 6 мая 2011 г. № 354 "О предоставлении коммунальных услуг собственникам и пользователям помещений в многоквартирных домах и жилых домов"</t>
  </si>
  <si>
    <t>Разница, Гкал</t>
  </si>
  <si>
    <t>Всего, Гкал</t>
  </si>
  <si>
    <t>Исп.  Съедина К.И.</t>
  </si>
  <si>
    <t xml:space="preserve"> Расчет показателей отопления в жилом доме по адресу: г. Белгород, ул. Костюкова д. 11в                                   </t>
  </si>
  <si>
    <t>Квартиры+МОП 1 подъезд</t>
  </si>
  <si>
    <t>квартиры 1 под. (1-74)</t>
  </si>
  <si>
    <t>Квартиры+МОП 2 подъезд</t>
  </si>
  <si>
    <t>квартиры 2 под. 75-130</t>
  </si>
  <si>
    <t>МОП 1 под.</t>
  </si>
  <si>
    <t>МОП 2 под.</t>
  </si>
  <si>
    <t>Квартиры+МОП 3 подъезд</t>
  </si>
  <si>
    <t>квартиры 3 под (131-182)</t>
  </si>
  <si>
    <t>МОП 3 под.</t>
  </si>
  <si>
    <t>Квартиры+МОП 4 подъезд</t>
  </si>
  <si>
    <t>квартиры 4 под (183-247)</t>
  </si>
  <si>
    <t>МОП 4 под.</t>
  </si>
  <si>
    <t>Итого по дому</t>
  </si>
  <si>
    <t>в т.ч.</t>
  </si>
  <si>
    <t xml:space="preserve">Квартиры </t>
  </si>
  <si>
    <t>ВКТ-7 сет.N  007. Зав.№00248507</t>
  </si>
  <si>
    <t>ВКТ-7 сет.N  028. Зав.№00248528</t>
  </si>
  <si>
    <t>ВКТ-7 сет.N  094. Зав.№00242094</t>
  </si>
  <si>
    <t>ВКТ-7 сет.N  069. Зав.№00242069</t>
  </si>
  <si>
    <t>Справочно: 1 МВт = 0,8598 Гкал</t>
  </si>
  <si>
    <t>Разница, МВт</t>
  </si>
  <si>
    <t>№</t>
  </si>
  <si>
    <t>№ счетчика</t>
  </si>
  <si>
    <t>Mwh</t>
  </si>
  <si>
    <t>оф. 1</t>
  </si>
  <si>
    <t>оф. 2</t>
  </si>
  <si>
    <t>оф. 3</t>
  </si>
  <si>
    <t>оф. 4</t>
  </si>
  <si>
    <t>оф. 5</t>
  </si>
  <si>
    <t>оф. 6</t>
  </si>
  <si>
    <t>оф. 7</t>
  </si>
  <si>
    <t>оф. 8</t>
  </si>
  <si>
    <t>оф. 9</t>
  </si>
  <si>
    <t>оф. 10</t>
  </si>
  <si>
    <t>оф. 11</t>
  </si>
  <si>
    <t>оф. 12</t>
  </si>
  <si>
    <t>оф. 13</t>
  </si>
  <si>
    <t>оф. 14</t>
  </si>
  <si>
    <t>оф. 15</t>
  </si>
  <si>
    <t>Справочно: 1 кВт = 0,00086 Гкал</t>
  </si>
  <si>
    <t xml:space="preserve">Разница </t>
  </si>
  <si>
    <t>Гкал</t>
  </si>
  <si>
    <t>Показания МВт на 25.12.18</t>
  </si>
  <si>
    <t>25.12.18</t>
  </si>
  <si>
    <t>за период с  25.12.18 по  25.01.19 гг.</t>
  </si>
  <si>
    <t>Разница, Гкал                   с 25.12.18 по 25.01.19 гг.</t>
  </si>
  <si>
    <t>Показания МВт на 25.01.19</t>
  </si>
  <si>
    <t>25.01.19</t>
  </si>
  <si>
    <t>за период с  25.01.19 по  23.02.19 гг.</t>
  </si>
  <si>
    <t>Разница, Гкал                   с 25.01.19 по 23.02.19 гг.</t>
  </si>
  <si>
    <t>Показания МВт на 23.02.19</t>
  </si>
  <si>
    <t>25.02.19</t>
  </si>
  <si>
    <t>за период с  23.02.19 по 26.03.19 гг.</t>
  </si>
  <si>
    <t>Показания МВт на 26.03.19</t>
  </si>
  <si>
    <t>26.03.19</t>
  </si>
  <si>
    <t>Показания МВт на 12.04.19</t>
  </si>
  <si>
    <t>за период с  27.03.19 по 12.04.19 гг.</t>
  </si>
  <si>
    <t>Разница, Гкал                   с 27.03.19 по 12.04.19 гг.</t>
  </si>
  <si>
    <t>Показания МВт на 27.03.19</t>
  </si>
  <si>
    <t>27.03.19</t>
  </si>
  <si>
    <t>Разница, Гкал                   с 23.02.19 по 26.03.19 гг.</t>
  </si>
  <si>
    <t>12.04.19</t>
  </si>
  <si>
    <t>за период с  12.04.19 по 24.10.19 гг.</t>
  </si>
  <si>
    <t>Разница, Гкал                   с 12.04.19 по 24.10.19 гг.</t>
  </si>
  <si>
    <t>Показания МВт на 24.10.19</t>
  </si>
  <si>
    <t>13.04.19</t>
  </si>
  <si>
    <t>24.10.19</t>
  </si>
  <si>
    <t>за период с  24.10.19 по 23.11.19 гг.</t>
  </si>
  <si>
    <t>Разница, Гкал                   с 24.10.19 по 23.11.19 гг.</t>
  </si>
  <si>
    <t>Показания МВт на 23.11.19</t>
  </si>
  <si>
    <t>23.11.19</t>
  </si>
  <si>
    <t>за период с  23.11.19 по 23.12.19 гг.</t>
  </si>
  <si>
    <t>Разница, Гкал                   с 23.11.19 по 23.12.19 гг.</t>
  </si>
  <si>
    <t>Показания МВт на 23.12.19</t>
  </si>
  <si>
    <t>23.12.19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</si>
</sst>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00"/>
    <numFmt numFmtId="165" formatCode="0.00000"/>
    <numFmt numFmtId="166" formatCode="0.000000"/>
    <numFmt numFmtId="167" formatCode="0.0000"/>
    <numFmt numFmtId="168" formatCode="#,##0.0"/>
    <numFmt numFmtId="169" formatCode="#,##0.0000"/>
    <numFmt numFmtId="170" formatCode="0.0"/>
  </numFmts>
  <fonts count="35" x14ac:knownFonts="1">
    <font>
      <sz val="11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9"/>
      <color theme="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61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1"/>
      <color rgb="FF00B050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3" fillId="2" borderId="0" applyNumberFormat="0" applyBorder="0" applyAlignment="0" applyProtection="0"/>
  </cellStyleXfs>
  <cellXfs count="216">
    <xf numFmtId="0" fontId="0" fillId="0" borderId="0" xfId="0"/>
    <xf numFmtId="0" fontId="0" fillId="0" borderId="0" xfId="0" applyFill="1"/>
    <xf numFmtId="0" fontId="0" fillId="0" borderId="0" xfId="0" applyFont="1" applyFill="1"/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/>
    <xf numFmtId="0" fontId="2" fillId="0" borderId="0" xfId="0" applyFont="1" applyFill="1"/>
    <xf numFmtId="166" fontId="2" fillId="0" borderId="0" xfId="0" applyNumberFormat="1" applyFont="1" applyFill="1"/>
    <xf numFmtId="1" fontId="2" fillId="0" borderId="0" xfId="0" applyNumberFormat="1" applyFont="1" applyFill="1"/>
    <xf numFmtId="164" fontId="2" fillId="0" borderId="1" xfId="0" applyNumberFormat="1" applyFont="1" applyFill="1" applyBorder="1" applyAlignment="1">
      <alignment horizontal="center"/>
    </xf>
    <xf numFmtId="164" fontId="2" fillId="0" borderId="14" xfId="0" applyNumberFormat="1" applyFont="1" applyFill="1" applyBorder="1" applyAlignment="1">
      <alignment horizontal="center"/>
    </xf>
    <xf numFmtId="164" fontId="3" fillId="0" borderId="19" xfId="0" applyNumberFormat="1" applyFont="1" applyFill="1" applyBorder="1" applyAlignment="1">
      <alignment horizontal="center" vertical="center"/>
    </xf>
    <xf numFmtId="164" fontId="3" fillId="0" borderId="23" xfId="0" applyNumberFormat="1" applyFont="1" applyFill="1" applyBorder="1" applyAlignment="1">
      <alignment horizontal="center" vertical="center"/>
    </xf>
    <xf numFmtId="164" fontId="2" fillId="0" borderId="13" xfId="0" applyNumberFormat="1" applyFont="1" applyFill="1" applyBorder="1" applyAlignment="1">
      <alignment horizontal="center"/>
    </xf>
    <xf numFmtId="0" fontId="2" fillId="0" borderId="14" xfId="0" applyFont="1" applyFill="1" applyBorder="1"/>
    <xf numFmtId="167" fontId="2" fillId="0" borderId="0" xfId="0" applyNumberFormat="1" applyFont="1" applyFill="1"/>
    <xf numFmtId="165" fontId="2" fillId="0" borderId="0" xfId="0" applyNumberFormat="1" applyFont="1" applyFill="1"/>
    <xf numFmtId="3" fontId="4" fillId="0" borderId="1" xfId="0" applyNumberFormat="1" applyFont="1" applyFill="1" applyBorder="1" applyAlignment="1">
      <alignment horizontal="center"/>
    </xf>
    <xf numFmtId="3" fontId="4" fillId="0" borderId="1" xfId="0" applyNumberFormat="1" applyFont="1" applyFill="1" applyBorder="1" applyAlignment="1">
      <alignment horizontal="center" vertical="center"/>
    </xf>
    <xf numFmtId="3" fontId="4" fillId="0" borderId="12" xfId="0" applyNumberFormat="1" applyFont="1" applyFill="1" applyBorder="1" applyAlignment="1">
      <alignment horizontal="center"/>
    </xf>
    <xf numFmtId="3" fontId="4" fillId="0" borderId="14" xfId="0" applyNumberFormat="1" applyFont="1" applyFill="1" applyBorder="1" applyAlignment="1">
      <alignment horizontal="center"/>
    </xf>
    <xf numFmtId="3" fontId="4" fillId="0" borderId="13" xfId="0" applyNumberFormat="1" applyFont="1" applyFill="1" applyBorder="1" applyAlignment="1">
      <alignment horizontal="center"/>
    </xf>
    <xf numFmtId="0" fontId="6" fillId="0" borderId="0" xfId="0" applyFont="1" applyFill="1"/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64" fontId="2" fillId="0" borderId="0" xfId="0" applyNumberFormat="1" applyFont="1" applyFill="1"/>
    <xf numFmtId="2" fontId="2" fillId="0" borderId="0" xfId="0" applyNumberFormat="1" applyFont="1" applyFill="1"/>
    <xf numFmtId="4" fontId="2" fillId="0" borderId="0" xfId="0" applyNumberFormat="1" applyFont="1" applyFill="1"/>
    <xf numFmtId="1" fontId="9" fillId="0" borderId="0" xfId="0" applyNumberFormat="1" applyFont="1" applyFill="1" applyAlignment="1"/>
    <xf numFmtId="1" fontId="9" fillId="0" borderId="0" xfId="0" applyNumberFormat="1" applyFont="1" applyFill="1" applyAlignment="1">
      <alignment horizontal="center"/>
    </xf>
    <xf numFmtId="1" fontId="10" fillId="0" borderId="0" xfId="0" applyNumberFormat="1" applyFont="1" applyFill="1" applyAlignment="1">
      <alignment vertical="center" wrapText="1"/>
    </xf>
    <xf numFmtId="1" fontId="10" fillId="0" borderId="0" xfId="0" applyNumberFormat="1" applyFont="1" applyFill="1" applyAlignment="1">
      <alignment horizontal="center" vertical="center" wrapText="1"/>
    </xf>
    <xf numFmtId="0" fontId="11" fillId="0" borderId="0" xfId="0" applyFont="1" applyFill="1" applyAlignment="1">
      <alignment vertical="top" wrapText="1"/>
    </xf>
    <xf numFmtId="1" fontId="8" fillId="0" borderId="0" xfId="0" applyNumberFormat="1" applyFont="1" applyFill="1" applyAlignment="1">
      <alignment horizontal="center" vertical="center"/>
    </xf>
    <xf numFmtId="0" fontId="2" fillId="0" borderId="13" xfId="0" applyFont="1" applyFill="1" applyBorder="1"/>
    <xf numFmtId="167" fontId="2" fillId="0" borderId="1" xfId="0" applyNumberFormat="1" applyFont="1" applyFill="1" applyBorder="1"/>
    <xf numFmtId="49" fontId="12" fillId="0" borderId="1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Alignment="1">
      <alignment horizontal="center" vertical="center"/>
    </xf>
    <xf numFmtId="1" fontId="2" fillId="0" borderId="0" xfId="0" applyNumberFormat="1" applyFont="1" applyFill="1" applyAlignment="1">
      <alignment wrapText="1"/>
    </xf>
    <xf numFmtId="0" fontId="2" fillId="0" borderId="0" xfId="0" applyFont="1"/>
    <xf numFmtId="0" fontId="12" fillId="0" borderId="0" xfId="0" applyFont="1" applyFill="1" applyBorder="1" applyAlignment="1">
      <alignment horizontal="center" vertical="center"/>
    </xf>
    <xf numFmtId="167" fontId="2" fillId="0" borderId="14" xfId="0" applyNumberFormat="1" applyFont="1" applyFill="1" applyBorder="1"/>
    <xf numFmtId="167" fontId="2" fillId="0" borderId="1" xfId="1" applyNumberFormat="1" applyFont="1" applyFill="1" applyBorder="1"/>
    <xf numFmtId="1" fontId="2" fillId="0" borderId="0" xfId="0" applyNumberFormat="1" applyFont="1"/>
    <xf numFmtId="164" fontId="15" fillId="0" borderId="0" xfId="0" applyNumberFormat="1" applyFont="1"/>
    <xf numFmtId="0" fontId="14" fillId="0" borderId="0" xfId="0" applyFont="1"/>
    <xf numFmtId="0" fontId="0" fillId="0" borderId="0" xfId="0" applyFont="1"/>
    <xf numFmtId="0" fontId="17" fillId="0" borderId="0" xfId="0" applyFont="1"/>
    <xf numFmtId="0" fontId="0" fillId="0" borderId="0" xfId="0" applyAlignment="1"/>
    <xf numFmtId="0" fontId="17" fillId="0" borderId="1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center" vertical="center"/>
    </xf>
    <xf numFmtId="164" fontId="5" fillId="0" borderId="11" xfId="0" applyNumberFormat="1" applyFont="1" applyFill="1" applyBorder="1" applyAlignment="1"/>
    <xf numFmtId="164" fontId="5" fillId="0" borderId="0" xfId="0" applyNumberFormat="1" applyFont="1" applyFill="1" applyBorder="1" applyAlignment="1"/>
    <xf numFmtId="0" fontId="20" fillId="0" borderId="0" xfId="0" applyFont="1" applyFill="1" applyAlignment="1">
      <alignment horizontal="center"/>
    </xf>
    <xf numFmtId="0" fontId="22" fillId="0" borderId="11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right" vertical="center" wrapText="1"/>
    </xf>
    <xf numFmtId="164" fontId="20" fillId="0" borderId="19" xfId="0" applyNumberFormat="1" applyFont="1" applyFill="1" applyBorder="1" applyAlignment="1">
      <alignment horizontal="center" vertical="center"/>
    </xf>
    <xf numFmtId="164" fontId="20" fillId="0" borderId="23" xfId="0" applyNumberFormat="1" applyFont="1" applyFill="1" applyBorder="1" applyAlignment="1">
      <alignment horizontal="center" vertical="center"/>
    </xf>
    <xf numFmtId="0" fontId="14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 vertical="center" wrapText="1"/>
    </xf>
    <xf numFmtId="1" fontId="25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0" fontId="0" fillId="0" borderId="0" xfId="0" applyFill="1" applyBorder="1"/>
    <xf numFmtId="2" fontId="18" fillId="0" borderId="0" xfId="0" applyNumberFormat="1" applyFont="1" applyFill="1"/>
    <xf numFmtId="169" fontId="2" fillId="0" borderId="0" xfId="0" applyNumberFormat="1" applyFont="1" applyFill="1"/>
    <xf numFmtId="164" fontId="2" fillId="0" borderId="1" xfId="0" applyNumberFormat="1" applyFont="1" applyFill="1" applyBorder="1"/>
    <xf numFmtId="164" fontId="2" fillId="0" borderId="3" xfId="0" applyNumberFormat="1" applyFont="1" applyFill="1" applyBorder="1" applyAlignment="1">
      <alignment horizontal="center"/>
    </xf>
    <xf numFmtId="0" fontId="6" fillId="0" borderId="0" xfId="0" applyFont="1"/>
    <xf numFmtId="164" fontId="27" fillId="0" borderId="1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29" fillId="0" borderId="1" xfId="0" applyFont="1" applyFill="1" applyBorder="1" applyAlignment="1">
      <alignment horizontal="center" vertical="center" wrapText="1"/>
    </xf>
    <xf numFmtId="167" fontId="0" fillId="0" borderId="1" xfId="0" applyNumberFormat="1" applyFont="1" applyFill="1" applyBorder="1"/>
    <xf numFmtId="0" fontId="29" fillId="0" borderId="2" xfId="0" applyFont="1" applyFill="1" applyBorder="1" applyAlignment="1">
      <alignment horizontal="center" vertical="center" wrapText="1"/>
    </xf>
    <xf numFmtId="0" fontId="0" fillId="0" borderId="1" xfId="0" applyFont="1" applyFill="1" applyBorder="1"/>
    <xf numFmtId="0" fontId="18" fillId="0" borderId="0" xfId="0" applyFont="1" applyFill="1"/>
    <xf numFmtId="0" fontId="29" fillId="0" borderId="1" xfId="0" applyFont="1" applyFill="1" applyBorder="1" applyAlignment="1">
      <alignment horizontal="center" wrapText="1"/>
    </xf>
    <xf numFmtId="0" fontId="29" fillId="0" borderId="13" xfId="0" applyFont="1" applyFill="1" applyBorder="1" applyAlignment="1">
      <alignment horizontal="center" vertical="center" wrapText="1"/>
    </xf>
    <xf numFmtId="167" fontId="0" fillId="0" borderId="13" xfId="0" applyNumberFormat="1" applyFont="1" applyFill="1" applyBorder="1"/>
    <xf numFmtId="0" fontId="0" fillId="0" borderId="14" xfId="0" applyFill="1" applyBorder="1"/>
    <xf numFmtId="0" fontId="29" fillId="0" borderId="14" xfId="0" applyFont="1" applyFill="1" applyBorder="1" applyAlignment="1">
      <alignment horizontal="center" vertical="center" wrapText="1"/>
    </xf>
    <xf numFmtId="167" fontId="0" fillId="0" borderId="14" xfId="0" applyNumberFormat="1" applyFont="1" applyFill="1" applyBorder="1"/>
    <xf numFmtId="1" fontId="18" fillId="0" borderId="0" xfId="0" applyNumberFormat="1" applyFont="1" applyFill="1"/>
    <xf numFmtId="0" fontId="0" fillId="0" borderId="13" xfId="0" applyFill="1" applyBorder="1"/>
    <xf numFmtId="164" fontId="2" fillId="0" borderId="7" xfId="0" applyNumberFormat="1" applyFont="1" applyFill="1" applyBorder="1" applyAlignment="1">
      <alignment horizontal="center"/>
    </xf>
    <xf numFmtId="167" fontId="0" fillId="0" borderId="1" xfId="0" applyNumberFormat="1" applyBorder="1"/>
    <xf numFmtId="0" fontId="0" fillId="0" borderId="12" xfId="0" applyFill="1" applyBorder="1"/>
    <xf numFmtId="168" fontId="28" fillId="0" borderId="1" xfId="0" applyNumberFormat="1" applyFont="1" applyFill="1" applyBorder="1"/>
    <xf numFmtId="164" fontId="28" fillId="0" borderId="1" xfId="0" applyNumberFormat="1" applyFont="1" applyFill="1" applyBorder="1"/>
    <xf numFmtId="0" fontId="16" fillId="0" borderId="0" xfId="0" applyFont="1"/>
    <xf numFmtId="164" fontId="2" fillId="0" borderId="0" xfId="0" applyNumberFormat="1" applyFont="1"/>
    <xf numFmtId="0" fontId="2" fillId="0" borderId="0" xfId="0" applyFont="1" applyFill="1" applyBorder="1"/>
    <xf numFmtId="167" fontId="0" fillId="0" borderId="12" xfId="0" applyNumberFormat="1" applyFont="1" applyFill="1" applyBorder="1"/>
    <xf numFmtId="170" fontId="22" fillId="0" borderId="0" xfId="0" applyNumberFormat="1" applyFont="1" applyFill="1" applyBorder="1" applyAlignment="1">
      <alignment horizontal="center" vertical="center"/>
    </xf>
    <xf numFmtId="167" fontId="13" fillId="0" borderId="1" xfId="1" applyNumberFormat="1" applyFill="1" applyBorder="1"/>
    <xf numFmtId="167" fontId="0" fillId="0" borderId="1" xfId="0" applyNumberFormat="1" applyFill="1" applyBorder="1"/>
    <xf numFmtId="164" fontId="30" fillId="0" borderId="0" xfId="0" applyNumberFormat="1" applyFont="1" applyFill="1"/>
    <xf numFmtId="1" fontId="23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31" fillId="0" borderId="17" xfId="0" applyFont="1" applyFill="1" applyBorder="1" applyAlignment="1">
      <alignment horizontal="center" vertical="center"/>
    </xf>
    <xf numFmtId="164" fontId="30" fillId="0" borderId="0" xfId="0" applyNumberFormat="1" applyFont="1" applyFill="1" applyAlignment="1">
      <alignment wrapText="1"/>
    </xf>
    <xf numFmtId="0" fontId="29" fillId="0" borderId="6" xfId="0" applyFont="1" applyFill="1" applyBorder="1" applyAlignment="1">
      <alignment horizontal="center" vertical="center" wrapText="1"/>
    </xf>
    <xf numFmtId="0" fontId="29" fillId="0" borderId="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9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17" fillId="0" borderId="0" xfId="0" applyFont="1" applyFill="1"/>
    <xf numFmtId="0" fontId="32" fillId="0" borderId="1" xfId="0" applyFont="1" applyFill="1" applyBorder="1" applyAlignment="1">
      <alignment horizontal="center"/>
    </xf>
    <xf numFmtId="164" fontId="0" fillId="0" borderId="0" xfId="0" applyNumberFormat="1" applyFill="1"/>
    <xf numFmtId="0" fontId="19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2" fontId="2" fillId="0" borderId="0" xfId="0" applyNumberFormat="1" applyFont="1" applyFill="1" applyAlignment="1">
      <alignment horizontal="right"/>
    </xf>
    <xf numFmtId="164" fontId="2" fillId="0" borderId="5" xfId="0" applyNumberFormat="1" applyFont="1" applyFill="1" applyBorder="1" applyAlignment="1">
      <alignment horizontal="center"/>
    </xf>
    <xf numFmtId="167" fontId="0" fillId="0" borderId="31" xfId="0" applyNumberFormat="1" applyFont="1" applyFill="1" applyBorder="1"/>
    <xf numFmtId="164" fontId="2" fillId="0" borderId="12" xfId="0" applyNumberFormat="1" applyFont="1" applyFill="1" applyBorder="1" applyAlignment="1">
      <alignment horizontal="center"/>
    </xf>
    <xf numFmtId="1" fontId="2" fillId="0" borderId="0" xfId="0" applyNumberFormat="1" applyFont="1" applyFill="1" applyBorder="1"/>
    <xf numFmtId="0" fontId="0" fillId="0" borderId="0" xfId="0" applyBorder="1"/>
    <xf numFmtId="164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/>
    <xf numFmtId="164" fontId="0" fillId="0" borderId="0" xfId="0" applyNumberFormat="1" applyFill="1" applyBorder="1"/>
    <xf numFmtId="2" fontId="2" fillId="0" borderId="0" xfId="0" applyNumberFormat="1" applyFont="1" applyFill="1" applyBorder="1" applyAlignment="1">
      <alignment horizontal="left"/>
    </xf>
    <xf numFmtId="2" fontId="2" fillId="0" borderId="0" xfId="0" applyNumberFormat="1" applyFont="1" applyFill="1" applyAlignment="1">
      <alignment horizontal="left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9" fillId="0" borderId="2" xfId="0" applyFont="1" applyFill="1" applyBorder="1" applyAlignment="1">
      <alignment horizontal="center" wrapText="1"/>
    </xf>
    <xf numFmtId="0" fontId="19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 vertical="center" wrapText="1"/>
    </xf>
    <xf numFmtId="164" fontId="31" fillId="0" borderId="19" xfId="0" applyNumberFormat="1" applyFont="1" applyFill="1" applyBorder="1" applyAlignment="1">
      <alignment horizontal="center" vertical="center"/>
    </xf>
    <xf numFmtId="164" fontId="31" fillId="0" borderId="23" xfId="0" applyNumberFormat="1" applyFont="1" applyFill="1" applyBorder="1" applyAlignment="1">
      <alignment horizontal="center" vertical="center"/>
    </xf>
    <xf numFmtId="0" fontId="33" fillId="0" borderId="0" xfId="0" applyFont="1" applyFill="1"/>
    <xf numFmtId="0" fontId="31" fillId="0" borderId="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9" fillId="0" borderId="32" xfId="0" applyFont="1" applyFill="1" applyBorder="1" applyAlignment="1">
      <alignment horizontal="center" vertical="center" wrapText="1"/>
    </xf>
    <xf numFmtId="167" fontId="0" fillId="0" borderId="3" xfId="0" applyNumberFormat="1" applyFont="1" applyFill="1" applyBorder="1"/>
    <xf numFmtId="167" fontId="2" fillId="0" borderId="3" xfId="0" applyNumberFormat="1" applyFont="1" applyFill="1" applyBorder="1"/>
    <xf numFmtId="167" fontId="0" fillId="0" borderId="30" xfId="0" applyNumberFormat="1" applyFont="1" applyFill="1" applyBorder="1"/>
    <xf numFmtId="167" fontId="0" fillId="0" borderId="7" xfId="0" applyNumberFormat="1" applyFont="1" applyFill="1" applyBorder="1"/>
    <xf numFmtId="167" fontId="2" fillId="0" borderId="13" xfId="0" applyNumberFormat="1" applyFont="1" applyFill="1" applyBorder="1"/>
    <xf numFmtId="0" fontId="3" fillId="0" borderId="6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/>
    <xf numFmtId="164" fontId="31" fillId="0" borderId="17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2" fillId="0" borderId="27" xfId="0" applyFont="1" applyFill="1" applyBorder="1" applyAlignment="1">
      <alignment horizontal="right" vertical="center" wrapText="1"/>
    </xf>
    <xf numFmtId="0" fontId="22" fillId="0" borderId="3" xfId="0" applyFont="1" applyFill="1" applyBorder="1" applyAlignment="1">
      <alignment horizontal="right" vertical="center" wrapText="1"/>
    </xf>
    <xf numFmtId="0" fontId="22" fillId="0" borderId="1" xfId="0" applyFont="1" applyFill="1" applyBorder="1" applyAlignment="1">
      <alignment horizontal="right" vertical="center" wrapText="1"/>
    </xf>
    <xf numFmtId="0" fontId="22" fillId="0" borderId="28" xfId="0" applyFont="1" applyFill="1" applyBorder="1" applyAlignment="1">
      <alignment horizontal="right" vertical="center" wrapText="1"/>
    </xf>
    <xf numFmtId="0" fontId="22" fillId="0" borderId="30" xfId="0" applyFont="1" applyFill="1" applyBorder="1" applyAlignment="1">
      <alignment horizontal="right" vertical="center" wrapText="1"/>
    </xf>
    <xf numFmtId="0" fontId="22" fillId="0" borderId="13" xfId="0" applyFont="1" applyFill="1" applyBorder="1" applyAlignment="1">
      <alignment horizontal="right" vertical="center" wrapText="1"/>
    </xf>
    <xf numFmtId="0" fontId="15" fillId="0" borderId="1" xfId="0" applyFont="1" applyFill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right" vertical="center" wrapText="1"/>
    </xf>
    <xf numFmtId="0" fontId="22" fillId="0" borderId="10" xfId="0" applyFont="1" applyFill="1" applyBorder="1" applyAlignment="1">
      <alignment horizontal="right" vertical="center" wrapText="1"/>
    </xf>
    <xf numFmtId="0" fontId="22" fillId="0" borderId="5" xfId="0" applyFont="1" applyFill="1" applyBorder="1" applyAlignment="1">
      <alignment horizontal="right" vertical="center" wrapText="1"/>
    </xf>
    <xf numFmtId="0" fontId="22" fillId="0" borderId="20" xfId="0" applyFont="1" applyFill="1" applyBorder="1" applyAlignment="1">
      <alignment horizontal="right" vertical="center" wrapText="1"/>
    </xf>
    <xf numFmtId="0" fontId="22" fillId="0" borderId="21" xfId="0" applyFont="1" applyFill="1" applyBorder="1" applyAlignment="1">
      <alignment horizontal="right" vertical="center" wrapText="1"/>
    </xf>
    <xf numFmtId="0" fontId="22" fillId="0" borderId="22" xfId="0" applyFont="1" applyFill="1" applyBorder="1" applyAlignment="1">
      <alignment horizontal="right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22" fillId="0" borderId="29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164" fontId="20" fillId="0" borderId="24" xfId="0" applyNumberFormat="1" applyFont="1" applyFill="1" applyBorder="1" applyAlignment="1">
      <alignment horizontal="center" vertical="center"/>
    </xf>
    <xf numFmtId="164" fontId="20" fillId="0" borderId="26" xfId="0" applyNumberFormat="1" applyFont="1" applyFill="1" applyBorder="1" applyAlignment="1">
      <alignment horizontal="center" vertical="center"/>
    </xf>
    <xf numFmtId="0" fontId="22" fillId="0" borderId="25" xfId="0" applyFont="1" applyFill="1" applyBorder="1" applyAlignment="1">
      <alignment horizontal="right" vertical="center" wrapText="1"/>
    </xf>
    <xf numFmtId="0" fontId="22" fillId="0" borderId="8" xfId="0" applyFont="1" applyFill="1" applyBorder="1" applyAlignment="1">
      <alignment horizontal="right" vertical="center" wrapText="1"/>
    </xf>
    <xf numFmtId="0" fontId="22" fillId="0" borderId="15" xfId="0" applyFont="1" applyFill="1" applyBorder="1" applyAlignment="1">
      <alignment horizontal="left" vertical="center" wrapText="1"/>
    </xf>
    <xf numFmtId="0" fontId="22" fillId="0" borderId="16" xfId="0" applyFont="1" applyFill="1" applyBorder="1" applyAlignment="1">
      <alignment horizontal="left" vertical="center" wrapText="1"/>
    </xf>
    <xf numFmtId="0" fontId="19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0" fontId="22" fillId="0" borderId="8" xfId="0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164" fontId="31" fillId="0" borderId="24" xfId="0" applyNumberFormat="1" applyFont="1" applyFill="1" applyBorder="1" applyAlignment="1">
      <alignment horizontal="center" vertical="center"/>
    </xf>
    <xf numFmtId="164" fontId="31" fillId="0" borderId="26" xfId="0" applyNumberFormat="1" applyFont="1" applyFill="1" applyBorder="1" applyAlignment="1">
      <alignment horizontal="center" vertical="center"/>
    </xf>
    <xf numFmtId="164" fontId="34" fillId="0" borderId="0" xfId="0" applyNumberFormat="1" applyFont="1" applyFill="1"/>
  </cellXfs>
  <cellStyles count="2">
    <cellStyle name="Обычный" xfId="0" builtinId="0"/>
    <cellStyle name="Хороший" xfId="1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97"/>
  <sheetViews>
    <sheetView zoomScaleNormal="100" workbookViewId="0">
      <selection activeCell="A230" sqref="A230:XFD230"/>
    </sheetView>
  </sheetViews>
  <sheetFormatPr defaultRowHeight="15" x14ac:dyDescent="0.25"/>
  <cols>
    <col min="1" max="1" width="6.28515625" customWidth="1"/>
    <col min="2" max="2" width="12.5703125" customWidth="1"/>
    <col min="3" max="3" width="9.5703125" customWidth="1"/>
    <col min="4" max="4" width="10.5703125" customWidth="1"/>
    <col min="5" max="5" width="10.5703125" style="1" customWidth="1"/>
    <col min="6" max="6" width="9.140625" customWidth="1"/>
    <col min="7" max="7" width="9.42578125" style="45" customWidth="1"/>
    <col min="8" max="8" width="11.28515625" style="44" customWidth="1"/>
    <col min="9" max="9" width="9.42578125" style="44" customWidth="1"/>
    <col min="10" max="10" width="2.140625" customWidth="1"/>
    <col min="11" max="11" width="26" style="38" customWidth="1"/>
    <col min="12" max="12" width="8.7109375" style="38" customWidth="1"/>
    <col min="13" max="13" width="10.7109375" style="42" customWidth="1"/>
    <col min="14" max="14" width="9.5703125" style="38" bestFit="1" customWidth="1"/>
    <col min="15" max="15" width="9.140625" style="38"/>
    <col min="16" max="16" width="17.42578125" style="38" customWidth="1"/>
    <col min="17" max="17" width="26.7109375" style="38" bestFit="1" customWidth="1"/>
    <col min="18" max="18" width="9.85546875" style="38" customWidth="1"/>
    <col min="19" max="19" width="9.140625" style="38"/>
    <col min="20" max="20" width="11.42578125" style="38" bestFit="1" customWidth="1"/>
    <col min="21" max="21" width="9.140625" style="38"/>
    <col min="22" max="22" width="9.7109375" style="38" customWidth="1"/>
    <col min="23" max="23" width="9.140625" style="38"/>
  </cols>
  <sheetData>
    <row r="1" spans="1:23" s="1" customFormat="1" ht="20.25" x14ac:dyDescent="0.3">
      <c r="A1" s="197" t="s">
        <v>8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27"/>
      <c r="N1" s="5"/>
      <c r="O1" s="5"/>
      <c r="P1" s="5"/>
      <c r="Q1" s="5"/>
      <c r="R1" s="5"/>
      <c r="S1" s="5"/>
      <c r="T1" s="5"/>
      <c r="U1" s="5"/>
      <c r="V1" s="5"/>
      <c r="W1" s="5"/>
    </row>
    <row r="2" spans="1:23" s="1" customFormat="1" ht="14.45" customHeight="1" x14ac:dyDescent="0.3">
      <c r="A2" s="115"/>
      <c r="B2" s="115"/>
      <c r="C2" s="115"/>
      <c r="D2" s="115"/>
      <c r="E2" s="115"/>
      <c r="F2" s="115"/>
      <c r="G2" s="115"/>
      <c r="H2" s="52"/>
      <c r="I2" s="52"/>
      <c r="J2" s="115"/>
      <c r="K2" s="76"/>
      <c r="L2" s="76"/>
      <c r="M2" s="28"/>
      <c r="N2" s="5"/>
      <c r="O2" s="5"/>
      <c r="P2" s="5"/>
      <c r="Q2" s="5"/>
      <c r="R2" s="5"/>
      <c r="S2" s="5"/>
      <c r="T2" s="5"/>
      <c r="U2" s="5"/>
      <c r="V2" s="5"/>
      <c r="W2" s="5"/>
    </row>
    <row r="3" spans="1:23" s="1" customFormat="1" ht="18.75" x14ac:dyDescent="0.25">
      <c r="A3" s="198" t="s">
        <v>16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29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3" s="1" customFormat="1" ht="18.75" x14ac:dyDescent="0.25">
      <c r="A4" s="198" t="s">
        <v>61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29"/>
      <c r="N4" s="5"/>
      <c r="O4" s="5"/>
      <c r="P4" s="5"/>
      <c r="Q4" s="5"/>
      <c r="R4" s="5"/>
      <c r="S4" s="5"/>
      <c r="T4" s="5"/>
      <c r="U4" s="5"/>
      <c r="V4" s="5"/>
      <c r="W4" s="5"/>
    </row>
    <row r="5" spans="1:23" s="1" customFormat="1" ht="17.45" customHeight="1" x14ac:dyDescent="0.25">
      <c r="A5" s="116"/>
      <c r="B5" s="116"/>
      <c r="C5" s="116"/>
      <c r="D5" s="116"/>
      <c r="E5" s="116"/>
      <c r="F5" s="116"/>
      <c r="G5" s="116"/>
      <c r="H5" s="116"/>
      <c r="I5" s="116"/>
      <c r="J5" s="116"/>
      <c r="K5" s="77"/>
      <c r="L5" s="77"/>
      <c r="M5" s="30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3" s="1" customFormat="1" ht="16.149999999999999" customHeight="1" x14ac:dyDescent="0.25">
      <c r="A6" s="199" t="s">
        <v>9</v>
      </c>
      <c r="B6" s="200"/>
      <c r="C6" s="200"/>
      <c r="D6" s="200"/>
      <c r="E6" s="200"/>
      <c r="F6" s="200"/>
      <c r="G6" s="200"/>
      <c r="H6" s="201"/>
      <c r="I6" s="53"/>
      <c r="J6" s="54" t="s">
        <v>11</v>
      </c>
      <c r="K6" s="202" t="s">
        <v>12</v>
      </c>
      <c r="L6" s="203"/>
      <c r="M6" s="30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s="1" customFormat="1" ht="37.9" customHeight="1" thickBot="1" x14ac:dyDescent="0.3">
      <c r="A7" s="208" t="s">
        <v>4</v>
      </c>
      <c r="B7" s="208"/>
      <c r="C7" s="208"/>
      <c r="D7" s="208"/>
      <c r="E7" s="208" t="s">
        <v>5</v>
      </c>
      <c r="F7" s="208"/>
      <c r="G7" s="208"/>
      <c r="H7" s="117" t="s">
        <v>62</v>
      </c>
      <c r="I7" s="55"/>
      <c r="J7" s="54"/>
      <c r="K7" s="204"/>
      <c r="L7" s="205"/>
      <c r="M7" s="30"/>
      <c r="N7" s="5"/>
      <c r="O7" s="5"/>
      <c r="P7" s="5"/>
      <c r="Q7" s="5"/>
      <c r="R7" s="5"/>
      <c r="S7" s="5"/>
      <c r="T7" s="5"/>
      <c r="U7" s="5"/>
      <c r="V7" s="5"/>
      <c r="W7" s="5"/>
    </row>
    <row r="8" spans="1:23" s="1" customFormat="1" ht="27" customHeight="1" x14ac:dyDescent="0.25">
      <c r="A8" s="195" t="s">
        <v>32</v>
      </c>
      <c r="B8" s="196"/>
      <c r="C8" s="196"/>
      <c r="D8" s="196"/>
      <c r="E8" s="190" t="s">
        <v>17</v>
      </c>
      <c r="F8" s="190"/>
      <c r="G8" s="190"/>
      <c r="H8" s="110">
        <v>98.924999999999997</v>
      </c>
      <c r="J8" s="54"/>
      <c r="K8" s="204"/>
      <c r="L8" s="205"/>
      <c r="M8" s="30"/>
      <c r="N8" s="5"/>
      <c r="O8" s="5"/>
      <c r="P8" s="5"/>
      <c r="Q8" s="5"/>
      <c r="R8" s="5"/>
      <c r="S8" s="5"/>
      <c r="T8" s="5"/>
      <c r="U8" s="5"/>
      <c r="V8" s="5"/>
      <c r="W8" s="5"/>
    </row>
    <row r="9" spans="1:23" s="1" customFormat="1" ht="13.9" customHeight="1" x14ac:dyDescent="0.25">
      <c r="A9" s="180" t="s">
        <v>6</v>
      </c>
      <c r="B9" s="181"/>
      <c r="C9" s="181"/>
      <c r="D9" s="182"/>
      <c r="E9" s="186" t="s">
        <v>18</v>
      </c>
      <c r="F9" s="186"/>
      <c r="G9" s="186"/>
      <c r="H9" s="10">
        <f>SUM(G26:G99)</f>
        <v>70.071120600000029</v>
      </c>
      <c r="I9" s="103"/>
      <c r="J9" s="54"/>
      <c r="K9" s="204"/>
      <c r="L9" s="205"/>
      <c r="M9" s="30"/>
      <c r="N9" s="5"/>
      <c r="O9" s="5"/>
      <c r="P9" s="5"/>
      <c r="Q9" s="5"/>
      <c r="R9" s="5"/>
      <c r="S9" s="5"/>
      <c r="T9" s="5"/>
      <c r="U9" s="5"/>
      <c r="V9" s="5"/>
      <c r="W9" s="5"/>
    </row>
    <row r="10" spans="1:23" s="1" customFormat="1" ht="13.9" customHeight="1" thickBot="1" x14ac:dyDescent="0.3">
      <c r="A10" s="183"/>
      <c r="B10" s="184"/>
      <c r="C10" s="184"/>
      <c r="D10" s="185"/>
      <c r="E10" s="187" t="s">
        <v>21</v>
      </c>
      <c r="F10" s="187"/>
      <c r="G10" s="187"/>
      <c r="H10" s="11">
        <f>H8-H9</f>
        <v>28.853879399999968</v>
      </c>
      <c r="I10" s="103"/>
      <c r="J10" s="54"/>
      <c r="K10" s="206"/>
      <c r="L10" s="207"/>
      <c r="M10" s="30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1" customFormat="1" ht="27.75" customHeight="1" x14ac:dyDescent="0.25">
      <c r="A11" s="195" t="s">
        <v>33</v>
      </c>
      <c r="B11" s="196"/>
      <c r="C11" s="196"/>
      <c r="D11" s="196"/>
      <c r="E11" s="190" t="s">
        <v>19</v>
      </c>
      <c r="F11" s="190"/>
      <c r="G11" s="190"/>
      <c r="H11" s="110">
        <v>86.488</v>
      </c>
      <c r="I11" s="56"/>
      <c r="J11" s="54"/>
      <c r="K11" s="31"/>
      <c r="L11" s="31"/>
      <c r="M11" s="30"/>
      <c r="N11" s="5"/>
      <c r="O11" s="5"/>
      <c r="P11" s="5"/>
      <c r="Q11" s="5"/>
      <c r="R11" s="5"/>
      <c r="S11" s="5"/>
      <c r="T11" s="5"/>
      <c r="U11" s="5"/>
      <c r="V11" s="5"/>
      <c r="W11" s="5"/>
    </row>
    <row r="12" spans="1:23" s="1" customFormat="1" ht="13.9" customHeight="1" x14ac:dyDescent="0.25">
      <c r="A12" s="180" t="s">
        <v>6</v>
      </c>
      <c r="B12" s="181"/>
      <c r="C12" s="181"/>
      <c r="D12" s="182"/>
      <c r="E12" s="186" t="s">
        <v>20</v>
      </c>
      <c r="F12" s="186"/>
      <c r="G12" s="186"/>
      <c r="H12" s="10">
        <f>SUM(G100:G155)</f>
        <v>56.701230599999967</v>
      </c>
      <c r="I12" s="103"/>
      <c r="J12" s="54"/>
      <c r="K12" s="31" t="s">
        <v>56</v>
      </c>
      <c r="L12" s="31"/>
      <c r="M12" s="30"/>
      <c r="N12" s="5"/>
      <c r="O12" s="5"/>
      <c r="P12" s="5"/>
      <c r="Q12" s="5"/>
      <c r="R12" s="5"/>
      <c r="S12" s="5"/>
      <c r="T12" s="5"/>
      <c r="U12" s="5"/>
      <c r="V12" s="5"/>
      <c r="W12" s="5"/>
    </row>
    <row r="13" spans="1:23" s="1" customFormat="1" ht="13.9" customHeight="1" thickBot="1" x14ac:dyDescent="0.3">
      <c r="A13" s="183"/>
      <c r="B13" s="184"/>
      <c r="C13" s="184"/>
      <c r="D13" s="185"/>
      <c r="E13" s="187" t="s">
        <v>22</v>
      </c>
      <c r="F13" s="187"/>
      <c r="G13" s="187"/>
      <c r="H13" s="11">
        <f>H11-H12</f>
        <v>29.786769400000033</v>
      </c>
      <c r="I13" s="103"/>
      <c r="J13" s="54"/>
      <c r="K13" s="31" t="s">
        <v>36</v>
      </c>
      <c r="L13" s="5"/>
      <c r="M13" s="7"/>
      <c r="N13" s="5"/>
      <c r="O13" s="5"/>
      <c r="P13" s="5"/>
      <c r="Q13" s="5"/>
      <c r="R13" s="5"/>
      <c r="S13" s="5"/>
      <c r="T13" s="5"/>
      <c r="U13" s="5"/>
      <c r="V13" s="5"/>
      <c r="W13" s="5"/>
    </row>
    <row r="14" spans="1:23" s="1" customFormat="1" ht="24.75" customHeight="1" x14ac:dyDescent="0.25">
      <c r="A14" s="195" t="s">
        <v>34</v>
      </c>
      <c r="B14" s="196"/>
      <c r="C14" s="196"/>
      <c r="D14" s="196"/>
      <c r="E14" s="190" t="s">
        <v>23</v>
      </c>
      <c r="F14" s="190"/>
      <c r="G14" s="190"/>
      <c r="H14" s="110">
        <v>71.518000000000001</v>
      </c>
      <c r="I14" s="56"/>
      <c r="J14" s="54"/>
      <c r="K14" s="23"/>
      <c r="L14" s="23"/>
      <c r="M14" s="32"/>
      <c r="N14" s="5"/>
      <c r="O14" s="5"/>
      <c r="P14" s="5"/>
      <c r="Q14" s="5"/>
      <c r="R14" s="5"/>
      <c r="S14" s="5"/>
      <c r="T14" s="5"/>
      <c r="U14" s="5"/>
      <c r="V14" s="5"/>
      <c r="W14" s="5"/>
    </row>
    <row r="15" spans="1:23" s="1" customFormat="1" ht="13.9" customHeight="1" x14ac:dyDescent="0.25">
      <c r="A15" s="180" t="s">
        <v>6</v>
      </c>
      <c r="B15" s="181"/>
      <c r="C15" s="181"/>
      <c r="D15" s="182"/>
      <c r="E15" s="186" t="s">
        <v>24</v>
      </c>
      <c r="F15" s="186"/>
      <c r="G15" s="186"/>
      <c r="H15" s="10">
        <f>SUM(G156:G207)</f>
        <v>41.290175400000003</v>
      </c>
      <c r="I15" s="103"/>
      <c r="J15" s="54"/>
      <c r="K15" s="6"/>
      <c r="L15" s="7"/>
      <c r="M15" s="7"/>
      <c r="N15" s="5"/>
      <c r="O15" s="5"/>
      <c r="P15" s="5"/>
      <c r="Q15" s="5"/>
      <c r="R15" s="5"/>
      <c r="S15" s="5"/>
      <c r="T15" s="5"/>
      <c r="U15" s="5"/>
      <c r="V15" s="5"/>
      <c r="W15" s="5"/>
    </row>
    <row r="16" spans="1:23" s="1" customFormat="1" ht="13.9" customHeight="1" thickBot="1" x14ac:dyDescent="0.3">
      <c r="A16" s="183"/>
      <c r="B16" s="184"/>
      <c r="C16" s="184"/>
      <c r="D16" s="185"/>
      <c r="E16" s="187" t="s">
        <v>25</v>
      </c>
      <c r="F16" s="187"/>
      <c r="G16" s="187"/>
      <c r="H16" s="11">
        <f>H14-H15</f>
        <v>30.227824599999998</v>
      </c>
      <c r="I16" s="103"/>
      <c r="J16" s="54"/>
      <c r="K16" s="6"/>
      <c r="L16" s="7"/>
      <c r="M16" s="7"/>
      <c r="N16" s="5"/>
      <c r="O16" s="5"/>
      <c r="P16" s="5"/>
      <c r="Q16" s="5"/>
      <c r="R16" s="5"/>
      <c r="S16" s="5"/>
      <c r="T16" s="5"/>
      <c r="U16" s="5"/>
      <c r="V16" s="5"/>
      <c r="W16" s="5"/>
    </row>
    <row r="17" spans="1:25" s="1" customFormat="1" ht="25.5" customHeight="1" x14ac:dyDescent="0.25">
      <c r="A17" s="195" t="s">
        <v>35</v>
      </c>
      <c r="B17" s="196"/>
      <c r="C17" s="196"/>
      <c r="D17" s="196"/>
      <c r="E17" s="190" t="s">
        <v>26</v>
      </c>
      <c r="F17" s="190"/>
      <c r="G17" s="190"/>
      <c r="H17" s="110">
        <v>72.852999999999994</v>
      </c>
      <c r="I17" s="56"/>
      <c r="J17" s="54"/>
      <c r="K17" s="6"/>
      <c r="L17" s="7"/>
      <c r="M17" s="7"/>
      <c r="N17" s="5"/>
      <c r="O17" s="5"/>
      <c r="P17" s="5"/>
      <c r="Q17" s="5"/>
      <c r="R17" s="5"/>
      <c r="S17" s="5"/>
      <c r="T17" s="5"/>
      <c r="U17" s="5"/>
      <c r="V17" s="5"/>
      <c r="W17" s="5"/>
    </row>
    <row r="18" spans="1:25" s="1" customFormat="1" ht="13.9" customHeight="1" x14ac:dyDescent="0.25">
      <c r="A18" s="180" t="s">
        <v>6</v>
      </c>
      <c r="B18" s="181"/>
      <c r="C18" s="181"/>
      <c r="D18" s="182"/>
      <c r="E18" s="186" t="s">
        <v>27</v>
      </c>
      <c r="F18" s="186"/>
      <c r="G18" s="186"/>
      <c r="H18" s="10">
        <f>SUM(G208:G272)</f>
        <v>49.549414199999973</v>
      </c>
      <c r="I18" s="103"/>
      <c r="J18" s="54"/>
      <c r="K18" s="6"/>
      <c r="L18" s="7"/>
      <c r="M18" s="7"/>
      <c r="N18" s="5"/>
      <c r="O18" s="5"/>
      <c r="P18" s="5"/>
      <c r="Q18" s="5"/>
      <c r="R18" s="5"/>
      <c r="S18" s="5"/>
      <c r="T18" s="5"/>
      <c r="U18" s="5"/>
      <c r="V18" s="5"/>
      <c r="W18" s="5"/>
    </row>
    <row r="19" spans="1:25" s="1" customFormat="1" ht="13.9" customHeight="1" thickBot="1" x14ac:dyDescent="0.3">
      <c r="A19" s="183"/>
      <c r="B19" s="184"/>
      <c r="C19" s="184"/>
      <c r="D19" s="185"/>
      <c r="E19" s="187" t="s">
        <v>28</v>
      </c>
      <c r="F19" s="187"/>
      <c r="G19" s="187"/>
      <c r="H19" s="11">
        <f>H17-H18</f>
        <v>23.303585800000022</v>
      </c>
      <c r="I19" s="103"/>
      <c r="J19" s="54"/>
      <c r="K19" s="6"/>
      <c r="L19" s="7"/>
      <c r="M19" s="7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5" s="1" customFormat="1" ht="13.9" customHeight="1" x14ac:dyDescent="0.25">
      <c r="A20" s="57"/>
      <c r="B20" s="57"/>
      <c r="C20" s="57"/>
      <c r="D20" s="57"/>
      <c r="E20" s="188" t="s">
        <v>29</v>
      </c>
      <c r="F20" s="189"/>
      <c r="G20" s="190"/>
      <c r="H20" s="191">
        <f>H8+H11+H14+H17</f>
        <v>329.78400000000005</v>
      </c>
      <c r="I20" s="56"/>
      <c r="J20" s="54"/>
      <c r="K20" s="6"/>
      <c r="L20" s="7"/>
      <c r="M20" s="7"/>
      <c r="N20" s="5"/>
      <c r="O20" s="5"/>
      <c r="P20" s="5"/>
      <c r="Q20" s="5"/>
      <c r="R20" s="5"/>
      <c r="S20" s="5"/>
      <c r="T20" s="5"/>
      <c r="U20" s="5"/>
      <c r="V20" s="5"/>
      <c r="W20" s="5"/>
    </row>
    <row r="21" spans="1:25" s="1" customFormat="1" ht="13.9" customHeight="1" x14ac:dyDescent="0.25">
      <c r="A21" s="57"/>
      <c r="B21" s="57"/>
      <c r="C21" s="57"/>
      <c r="D21" s="57"/>
      <c r="E21" s="193" t="s">
        <v>30</v>
      </c>
      <c r="F21" s="194"/>
      <c r="G21" s="168"/>
      <c r="H21" s="192"/>
      <c r="I21" s="56"/>
      <c r="J21" s="54"/>
      <c r="K21" s="6"/>
      <c r="L21" s="7"/>
      <c r="M21" s="7"/>
      <c r="N21" s="5"/>
      <c r="O21" s="5"/>
      <c r="P21" s="5"/>
      <c r="Q21" s="5"/>
      <c r="R21" s="5"/>
      <c r="S21" s="5"/>
      <c r="T21" s="5"/>
      <c r="U21" s="5"/>
      <c r="V21" s="5"/>
      <c r="W21" s="5"/>
    </row>
    <row r="22" spans="1:25" s="1" customFormat="1" ht="13.9" customHeight="1" x14ac:dyDescent="0.25">
      <c r="A22" s="57"/>
      <c r="B22" s="57"/>
      <c r="C22" s="57"/>
      <c r="D22" s="57"/>
      <c r="E22" s="167" t="s">
        <v>31</v>
      </c>
      <c r="F22" s="168"/>
      <c r="G22" s="169"/>
      <c r="H22" s="58">
        <f>H9+H12+H15+H18</f>
        <v>217.61194079999999</v>
      </c>
      <c r="I22" s="103"/>
      <c r="J22" s="54"/>
      <c r="K22" s="6"/>
      <c r="L22" s="7"/>
      <c r="M22" s="7"/>
      <c r="N22" s="5"/>
      <c r="O22" s="5"/>
      <c r="P22" s="5"/>
      <c r="Q22" s="5"/>
      <c r="R22" s="5"/>
      <c r="S22" s="5"/>
      <c r="T22" s="5"/>
      <c r="U22" s="5"/>
      <c r="V22" s="5"/>
      <c r="W22" s="5"/>
    </row>
    <row r="23" spans="1:25" s="1" customFormat="1" ht="13.9" customHeight="1" thickBot="1" x14ac:dyDescent="0.3">
      <c r="A23" s="57"/>
      <c r="B23" s="57"/>
      <c r="C23" s="57"/>
      <c r="D23" s="57"/>
      <c r="E23" s="170" t="s">
        <v>10</v>
      </c>
      <c r="F23" s="171"/>
      <c r="G23" s="172"/>
      <c r="H23" s="59">
        <f>H10+H13+H16+H19</f>
        <v>112.17205920000002</v>
      </c>
      <c r="I23" s="103"/>
      <c r="J23" s="54"/>
      <c r="K23" s="6"/>
      <c r="L23" s="7"/>
      <c r="M23" s="7"/>
      <c r="N23" s="5"/>
      <c r="O23" s="5"/>
      <c r="P23" s="5"/>
      <c r="Q23" s="5"/>
      <c r="R23" s="5"/>
      <c r="S23" s="5"/>
      <c r="T23" s="5"/>
      <c r="U23" s="5"/>
      <c r="V23" s="5"/>
      <c r="W23" s="5"/>
      <c r="X23" s="21"/>
      <c r="Y23" s="21"/>
    </row>
    <row r="24" spans="1:25" s="1" customFormat="1" ht="14.45" customHeight="1" x14ac:dyDescent="0.25">
      <c r="G24" s="2"/>
      <c r="H24" s="60"/>
      <c r="I24" s="60"/>
      <c r="K24" s="6"/>
      <c r="L24" s="7"/>
      <c r="M24" s="7"/>
      <c r="N24" s="5"/>
      <c r="O24" s="5"/>
      <c r="P24" s="5"/>
      <c r="Q24" s="5"/>
      <c r="R24" s="5"/>
      <c r="S24" s="5"/>
      <c r="T24" s="5"/>
      <c r="U24" s="5"/>
      <c r="V24" s="5"/>
      <c r="W24" s="5"/>
      <c r="X24" s="21"/>
      <c r="Y24" s="21"/>
    </row>
    <row r="25" spans="1:25" s="3" customFormat="1" ht="45" customHeight="1" x14ac:dyDescent="0.25">
      <c r="A25" s="61" t="s">
        <v>0</v>
      </c>
      <c r="B25" s="62" t="s">
        <v>1</v>
      </c>
      <c r="C25" s="61" t="s">
        <v>2</v>
      </c>
      <c r="D25" s="63" t="s">
        <v>59</v>
      </c>
      <c r="E25" s="63" t="s">
        <v>63</v>
      </c>
      <c r="F25" s="64" t="s">
        <v>37</v>
      </c>
      <c r="G25" s="64" t="s">
        <v>13</v>
      </c>
      <c r="H25" s="65" t="s">
        <v>7</v>
      </c>
      <c r="I25" s="66" t="s">
        <v>14</v>
      </c>
      <c r="J25" s="67"/>
      <c r="K25" s="25"/>
      <c r="L25" s="7"/>
      <c r="M25" s="7"/>
      <c r="N25" s="23"/>
      <c r="O25" s="5"/>
      <c r="P25" s="5"/>
      <c r="Q25" s="5"/>
      <c r="R25" s="5"/>
      <c r="S25" s="5"/>
      <c r="T25" s="5"/>
      <c r="U25" s="5"/>
      <c r="V25" s="5"/>
      <c r="W25" s="23"/>
      <c r="X25" s="22"/>
      <c r="Y25" s="22"/>
    </row>
    <row r="26" spans="1:25" s="1" customFormat="1" x14ac:dyDescent="0.25">
      <c r="A26" s="80">
        <v>1</v>
      </c>
      <c r="B26" s="16">
        <v>43441363</v>
      </c>
      <c r="C26" s="81">
        <v>112.5</v>
      </c>
      <c r="D26" s="8">
        <v>43.542999999999999</v>
      </c>
      <c r="E26" s="8">
        <v>46.085000000000001</v>
      </c>
      <c r="F26" s="8">
        <f t="shared" ref="F26:F89" si="0">E26-D26</f>
        <v>2.5420000000000016</v>
      </c>
      <c r="G26" s="82">
        <f>F26*0.8598</f>
        <v>2.1856116000000014</v>
      </c>
      <c r="H26" s="82">
        <f>C26/5339.7*$H$10</f>
        <v>0.6079108250463503</v>
      </c>
      <c r="I26" s="82">
        <f>G26+H26</f>
        <v>2.7935224250463517</v>
      </c>
      <c r="K26" s="25"/>
      <c r="M26" s="24"/>
      <c r="N26" s="5"/>
      <c r="O26" s="69"/>
      <c r="P26" s="14"/>
      <c r="Q26" s="5"/>
      <c r="R26" s="5"/>
      <c r="S26" s="5"/>
      <c r="T26" s="5"/>
      <c r="U26" s="5"/>
      <c r="V26" s="5"/>
      <c r="W26" s="5"/>
      <c r="X26" s="21"/>
      <c r="Y26" s="21"/>
    </row>
    <row r="27" spans="1:25" s="5" customFormat="1" x14ac:dyDescent="0.25">
      <c r="A27" s="4">
        <v>2</v>
      </c>
      <c r="B27" s="16">
        <v>43242252</v>
      </c>
      <c r="C27" s="83">
        <v>58.7</v>
      </c>
      <c r="D27" s="8">
        <v>27.834</v>
      </c>
      <c r="E27" s="8">
        <v>29.817</v>
      </c>
      <c r="F27" s="72">
        <f t="shared" si="0"/>
        <v>1.9830000000000005</v>
      </c>
      <c r="G27" s="82">
        <f t="shared" ref="G27:G90" si="1">F27*0.8598</f>
        <v>1.7049834000000004</v>
      </c>
      <c r="H27" s="82">
        <f t="shared" ref="H27:H90" si="2">C27/5339.7*$H$10</f>
        <v>0.31719435937974011</v>
      </c>
      <c r="I27" s="82">
        <f t="shared" ref="I27:I90" si="3">G27+H27</f>
        <v>2.0221777593797405</v>
      </c>
      <c r="K27" s="25"/>
      <c r="M27" s="70"/>
      <c r="N27" s="25"/>
      <c r="O27" s="14"/>
      <c r="X27" s="21"/>
      <c r="Y27" s="21"/>
    </row>
    <row r="28" spans="1:25" s="1" customFormat="1" x14ac:dyDescent="0.25">
      <c r="A28" s="80">
        <v>3</v>
      </c>
      <c r="B28" s="16">
        <v>43242247</v>
      </c>
      <c r="C28" s="83">
        <v>50.5</v>
      </c>
      <c r="D28" s="8">
        <f>15.182+0.377</f>
        <v>15.559000000000001</v>
      </c>
      <c r="E28" s="8">
        <v>16.236000000000001</v>
      </c>
      <c r="F28" s="72">
        <f t="shared" si="0"/>
        <v>0.6769999999999996</v>
      </c>
      <c r="G28" s="82">
        <f t="shared" si="1"/>
        <v>0.58208459999999962</v>
      </c>
      <c r="H28" s="82">
        <f t="shared" si="2"/>
        <v>0.27288441479858389</v>
      </c>
      <c r="I28" s="82">
        <f t="shared" si="3"/>
        <v>0.85496901479858356</v>
      </c>
      <c r="K28" s="36"/>
      <c r="L28" s="24"/>
      <c r="M28" s="24"/>
      <c r="N28" s="24"/>
      <c r="O28" s="24"/>
      <c r="P28" s="24"/>
      <c r="Q28" s="5"/>
      <c r="R28" s="5"/>
      <c r="S28" s="5"/>
      <c r="T28" s="5"/>
      <c r="U28" s="5"/>
      <c r="V28" s="5"/>
      <c r="W28" s="5"/>
      <c r="X28" s="21"/>
      <c r="Y28" s="21"/>
    </row>
    <row r="29" spans="1:25" s="1" customFormat="1" x14ac:dyDescent="0.25">
      <c r="A29" s="80">
        <v>4</v>
      </c>
      <c r="B29" s="16">
        <v>43441362</v>
      </c>
      <c r="C29" s="83">
        <v>51.8</v>
      </c>
      <c r="D29" s="8">
        <v>21.318999999999999</v>
      </c>
      <c r="E29" s="8">
        <v>22.821000000000002</v>
      </c>
      <c r="F29" s="72">
        <f t="shared" si="0"/>
        <v>1.5020000000000024</v>
      </c>
      <c r="G29" s="82">
        <f t="shared" si="1"/>
        <v>1.2914196000000022</v>
      </c>
      <c r="H29" s="82">
        <f t="shared" si="2"/>
        <v>0.27990916211023065</v>
      </c>
      <c r="I29" s="82">
        <f t="shared" si="3"/>
        <v>1.571328762110233</v>
      </c>
      <c r="K29" s="36"/>
      <c r="L29" s="7"/>
      <c r="M29" s="24"/>
      <c r="N29" s="7"/>
      <c r="O29" s="5"/>
      <c r="P29" s="5"/>
      <c r="Q29" s="5"/>
      <c r="R29" s="5"/>
      <c r="S29" s="5"/>
      <c r="T29" s="5"/>
      <c r="U29" s="5"/>
      <c r="V29" s="5"/>
      <c r="W29" s="5"/>
      <c r="X29" s="21"/>
      <c r="Y29" s="21"/>
    </row>
    <row r="30" spans="1:25" s="5" customFormat="1" x14ac:dyDescent="0.25">
      <c r="A30" s="4">
        <v>5</v>
      </c>
      <c r="B30" s="16">
        <v>43242251</v>
      </c>
      <c r="C30" s="83">
        <v>52.9</v>
      </c>
      <c r="D30" s="8">
        <f>14.274+0.353</f>
        <v>14.626999999999999</v>
      </c>
      <c r="E30" s="8">
        <v>15.837999999999999</v>
      </c>
      <c r="F30" s="72">
        <f t="shared" si="0"/>
        <v>1.2110000000000003</v>
      </c>
      <c r="G30" s="82">
        <f t="shared" si="1"/>
        <v>1.0412178000000003</v>
      </c>
      <c r="H30" s="82">
        <f t="shared" si="2"/>
        <v>0.28585317906623936</v>
      </c>
      <c r="I30" s="82">
        <f t="shared" si="3"/>
        <v>1.3270709790662396</v>
      </c>
      <c r="L30" s="24"/>
      <c r="M30" s="24"/>
      <c r="N30" s="24"/>
      <c r="O30" s="24"/>
      <c r="P30" s="24"/>
      <c r="X30" s="21"/>
      <c r="Y30" s="21"/>
    </row>
    <row r="31" spans="1:25" s="1" customFormat="1" x14ac:dyDescent="0.25">
      <c r="A31" s="80">
        <v>6</v>
      </c>
      <c r="B31" s="16">
        <v>43242242</v>
      </c>
      <c r="C31" s="83">
        <v>99.6</v>
      </c>
      <c r="D31" s="8">
        <f>29.994+1.261</f>
        <v>31.254999999999999</v>
      </c>
      <c r="E31" s="8">
        <v>33.31</v>
      </c>
      <c r="F31" s="72">
        <f t="shared" si="0"/>
        <v>2.0550000000000033</v>
      </c>
      <c r="G31" s="82">
        <f t="shared" si="1"/>
        <v>1.7668890000000028</v>
      </c>
      <c r="H31" s="82">
        <f t="shared" si="2"/>
        <v>0.5382037171077021</v>
      </c>
      <c r="I31" s="82">
        <f t="shared" si="3"/>
        <v>2.3050927171077049</v>
      </c>
      <c r="L31" s="14"/>
      <c r="M31" s="14"/>
      <c r="N31" s="14"/>
      <c r="O31" s="106"/>
      <c r="P31" s="21"/>
    </row>
    <row r="32" spans="1:25" s="1" customFormat="1" x14ac:dyDescent="0.25">
      <c r="A32" s="80">
        <v>7</v>
      </c>
      <c r="B32" s="16">
        <v>43441364</v>
      </c>
      <c r="C32" s="83">
        <v>112.6</v>
      </c>
      <c r="D32" s="8">
        <v>40.415999999999997</v>
      </c>
      <c r="E32" s="8">
        <v>42.965000000000003</v>
      </c>
      <c r="F32" s="72">
        <f t="shared" si="0"/>
        <v>2.5490000000000066</v>
      </c>
      <c r="G32" s="82">
        <f t="shared" si="1"/>
        <v>2.1916302000000059</v>
      </c>
      <c r="H32" s="82">
        <f t="shared" si="2"/>
        <v>0.60845119022416927</v>
      </c>
      <c r="I32" s="82">
        <f t="shared" si="3"/>
        <v>2.8000813902241752</v>
      </c>
      <c r="K32" s="25"/>
      <c r="L32" s="7"/>
      <c r="M32" s="7"/>
      <c r="N32" s="7"/>
      <c r="O32" s="21"/>
      <c r="P32" s="21"/>
    </row>
    <row r="33" spans="1:16" s="5" customFormat="1" x14ac:dyDescent="0.25">
      <c r="A33" s="4">
        <v>8</v>
      </c>
      <c r="B33" s="16">
        <v>43441368</v>
      </c>
      <c r="C33" s="83">
        <v>62.5</v>
      </c>
      <c r="D33" s="8">
        <v>13.313000000000001</v>
      </c>
      <c r="E33" s="8">
        <v>13.724</v>
      </c>
      <c r="F33" s="72">
        <f t="shared" si="0"/>
        <v>0.41099999999999959</v>
      </c>
      <c r="G33" s="82">
        <f t="shared" si="1"/>
        <v>0.35337779999999963</v>
      </c>
      <c r="H33" s="82">
        <f t="shared" si="2"/>
        <v>0.33772823613686126</v>
      </c>
      <c r="I33" s="82">
        <f t="shared" si="3"/>
        <v>0.69110603613686084</v>
      </c>
      <c r="K33" s="25"/>
      <c r="L33" s="7"/>
      <c r="M33" s="14"/>
      <c r="N33" s="15"/>
      <c r="O33" s="21"/>
      <c r="P33" s="21"/>
    </row>
    <row r="34" spans="1:16" s="1" customFormat="1" x14ac:dyDescent="0.25">
      <c r="A34" s="80">
        <v>9</v>
      </c>
      <c r="B34" s="16">
        <v>43441366</v>
      </c>
      <c r="C34" s="83">
        <v>50.5</v>
      </c>
      <c r="D34" s="8">
        <v>22.983000000000001</v>
      </c>
      <c r="E34" s="8">
        <v>24.416</v>
      </c>
      <c r="F34" s="72">
        <f t="shared" si="0"/>
        <v>1.4329999999999998</v>
      </c>
      <c r="G34" s="82">
        <f t="shared" si="1"/>
        <v>1.2320933999999999</v>
      </c>
      <c r="H34" s="82">
        <f t="shared" si="2"/>
        <v>0.27288441479858389</v>
      </c>
      <c r="I34" s="82">
        <f t="shared" si="3"/>
        <v>1.5049778147985837</v>
      </c>
      <c r="K34" s="25"/>
      <c r="L34" s="7"/>
      <c r="M34" s="7"/>
      <c r="N34" s="7"/>
      <c r="O34" s="21"/>
      <c r="P34" s="21"/>
    </row>
    <row r="35" spans="1:16" s="1" customFormat="1" x14ac:dyDescent="0.25">
      <c r="A35" s="80">
        <v>10</v>
      </c>
      <c r="B35" s="16">
        <v>43441367</v>
      </c>
      <c r="C35" s="83">
        <v>52.3</v>
      </c>
      <c r="D35" s="8">
        <v>8.4749999999999996</v>
      </c>
      <c r="E35" s="8">
        <v>9.0920000000000005</v>
      </c>
      <c r="F35" s="72">
        <f t="shared" si="0"/>
        <v>0.61700000000000088</v>
      </c>
      <c r="G35" s="82">
        <f t="shared" si="1"/>
        <v>0.53049660000000076</v>
      </c>
      <c r="H35" s="82">
        <f t="shared" si="2"/>
        <v>0.28261098799932549</v>
      </c>
      <c r="I35" s="82">
        <f t="shared" si="3"/>
        <v>0.81310758799932625</v>
      </c>
      <c r="K35" s="25"/>
      <c r="L35" s="7"/>
      <c r="M35" s="14"/>
      <c r="N35" s="7"/>
      <c r="O35" s="21"/>
      <c r="P35" s="21"/>
    </row>
    <row r="36" spans="1:16" s="1" customFormat="1" x14ac:dyDescent="0.25">
      <c r="A36" s="80">
        <v>11</v>
      </c>
      <c r="B36" s="16">
        <v>43441360</v>
      </c>
      <c r="C36" s="83">
        <v>53</v>
      </c>
      <c r="D36" s="8">
        <v>10.342000000000001</v>
      </c>
      <c r="E36" s="8">
        <v>10.917</v>
      </c>
      <c r="F36" s="72">
        <f t="shared" si="0"/>
        <v>0.57499999999999929</v>
      </c>
      <c r="G36" s="82">
        <f t="shared" si="1"/>
        <v>0.49438499999999941</v>
      </c>
      <c r="H36" s="82">
        <f t="shared" si="2"/>
        <v>0.28639354424405833</v>
      </c>
      <c r="I36" s="82">
        <f t="shared" si="3"/>
        <v>0.78077854424405779</v>
      </c>
      <c r="K36" s="25"/>
      <c r="L36" s="7"/>
      <c r="M36" s="7"/>
      <c r="N36" s="7"/>
      <c r="O36" s="21"/>
      <c r="P36" s="85"/>
    </row>
    <row r="37" spans="1:16" s="1" customFormat="1" x14ac:dyDescent="0.25">
      <c r="A37" s="80">
        <v>12</v>
      </c>
      <c r="B37" s="16">
        <v>43441365</v>
      </c>
      <c r="C37" s="83">
        <v>100.2</v>
      </c>
      <c r="D37" s="8">
        <v>29.959</v>
      </c>
      <c r="E37" s="8">
        <v>31.5</v>
      </c>
      <c r="F37" s="72">
        <f t="shared" si="0"/>
        <v>1.5410000000000004</v>
      </c>
      <c r="G37" s="82">
        <f t="shared" si="1"/>
        <v>1.3249518000000002</v>
      </c>
      <c r="H37" s="82">
        <f t="shared" si="2"/>
        <v>0.54144590817461591</v>
      </c>
      <c r="I37" s="82">
        <f t="shared" si="3"/>
        <v>1.8663977081746161</v>
      </c>
      <c r="K37" s="25"/>
      <c r="L37" s="7"/>
      <c r="M37" s="7"/>
      <c r="N37" s="7"/>
      <c r="O37" s="21"/>
      <c r="P37" s="85"/>
    </row>
    <row r="38" spans="1:16" s="5" customFormat="1" x14ac:dyDescent="0.25">
      <c r="A38" s="4">
        <v>13</v>
      </c>
      <c r="B38" s="17">
        <v>43441377</v>
      </c>
      <c r="C38" s="83">
        <v>112.4</v>
      </c>
      <c r="D38" s="8">
        <v>36.527000000000001</v>
      </c>
      <c r="E38" s="8">
        <v>38.58</v>
      </c>
      <c r="F38" s="72">
        <f t="shared" si="0"/>
        <v>2.0529999999999973</v>
      </c>
      <c r="G38" s="82">
        <f t="shared" si="1"/>
        <v>1.7651693999999978</v>
      </c>
      <c r="H38" s="82">
        <f t="shared" si="2"/>
        <v>0.60737045986853133</v>
      </c>
      <c r="I38" s="82">
        <f t="shared" si="3"/>
        <v>2.372539859868529</v>
      </c>
      <c r="K38" s="25"/>
      <c r="L38" s="7"/>
      <c r="M38" s="14"/>
      <c r="N38" s="7"/>
      <c r="O38" s="21"/>
      <c r="P38" s="21"/>
    </row>
    <row r="39" spans="1:16" s="1" customFormat="1" x14ac:dyDescent="0.25">
      <c r="A39" s="80">
        <v>14</v>
      </c>
      <c r="B39" s="17">
        <v>43441370</v>
      </c>
      <c r="C39" s="83">
        <v>63.8</v>
      </c>
      <c r="D39" s="8">
        <v>39.597000000000001</v>
      </c>
      <c r="E39" s="8">
        <v>41.835999999999999</v>
      </c>
      <c r="F39" s="72">
        <f t="shared" si="0"/>
        <v>2.2389999999999972</v>
      </c>
      <c r="G39" s="82">
        <f t="shared" si="1"/>
        <v>1.9250921999999977</v>
      </c>
      <c r="H39" s="82">
        <f t="shared" si="2"/>
        <v>0.34475298344850797</v>
      </c>
      <c r="I39" s="82">
        <f t="shared" si="3"/>
        <v>2.2698451834485058</v>
      </c>
      <c r="K39" s="25"/>
      <c r="L39" s="5"/>
      <c r="M39" s="5"/>
      <c r="N39" s="5"/>
      <c r="O39" s="21"/>
      <c r="P39" s="21"/>
    </row>
    <row r="40" spans="1:16" s="1" customFormat="1" x14ac:dyDescent="0.25">
      <c r="A40" s="80">
        <v>15</v>
      </c>
      <c r="B40" s="16">
        <v>43441369</v>
      </c>
      <c r="C40" s="83">
        <v>50.9</v>
      </c>
      <c r="D40" s="8">
        <v>19.529</v>
      </c>
      <c r="E40" s="8">
        <v>20.753</v>
      </c>
      <c r="F40" s="72">
        <f t="shared" si="0"/>
        <v>1.2240000000000002</v>
      </c>
      <c r="G40" s="82">
        <f t="shared" si="1"/>
        <v>1.0523952000000001</v>
      </c>
      <c r="H40" s="82">
        <f t="shared" si="2"/>
        <v>0.27504587550985982</v>
      </c>
      <c r="I40" s="82">
        <f t="shared" si="3"/>
        <v>1.32744107550986</v>
      </c>
      <c r="K40" s="25"/>
      <c r="L40" s="5"/>
      <c r="M40" s="5"/>
      <c r="N40" s="5"/>
      <c r="O40" s="21"/>
      <c r="P40" s="21"/>
    </row>
    <row r="41" spans="1:16" s="5" customFormat="1" x14ac:dyDescent="0.25">
      <c r="A41" s="4">
        <v>16</v>
      </c>
      <c r="B41" s="16">
        <v>43441375</v>
      </c>
      <c r="C41" s="83">
        <v>52.4</v>
      </c>
      <c r="D41" s="8">
        <v>17.678000000000001</v>
      </c>
      <c r="E41" s="8">
        <v>18.219000000000001</v>
      </c>
      <c r="F41" s="72">
        <f t="shared" si="0"/>
        <v>0.54100000000000037</v>
      </c>
      <c r="G41" s="82">
        <f t="shared" si="1"/>
        <v>0.46515180000000034</v>
      </c>
      <c r="H41" s="82">
        <f t="shared" si="2"/>
        <v>0.28315135317714446</v>
      </c>
      <c r="I41" s="82">
        <f t="shared" si="3"/>
        <v>0.7483031531771448</v>
      </c>
      <c r="K41" s="25"/>
      <c r="M41" s="14"/>
      <c r="O41" s="21"/>
      <c r="P41" s="21"/>
    </row>
    <row r="42" spans="1:16" s="1" customFormat="1" x14ac:dyDescent="0.25">
      <c r="A42" s="80">
        <v>17</v>
      </c>
      <c r="B42" s="16">
        <v>43441376</v>
      </c>
      <c r="C42" s="81">
        <v>53.3</v>
      </c>
      <c r="D42" s="8">
        <v>25</v>
      </c>
      <c r="E42" s="8">
        <v>26.302</v>
      </c>
      <c r="F42" s="8">
        <f t="shared" si="0"/>
        <v>1.3019999999999996</v>
      </c>
      <c r="G42" s="82">
        <f t="shared" si="1"/>
        <v>1.1194595999999997</v>
      </c>
      <c r="H42" s="82">
        <f t="shared" si="2"/>
        <v>0.28801463977751529</v>
      </c>
      <c r="I42" s="82">
        <f t="shared" si="3"/>
        <v>1.4074742397775148</v>
      </c>
      <c r="K42" s="25"/>
      <c r="L42" s="5"/>
      <c r="M42" s="5"/>
      <c r="N42" s="5"/>
      <c r="O42" s="21"/>
      <c r="P42" s="21"/>
    </row>
    <row r="43" spans="1:16" s="5" customFormat="1" x14ac:dyDescent="0.25">
      <c r="A43" s="4">
        <v>18</v>
      </c>
      <c r="B43" s="16">
        <v>43441361</v>
      </c>
      <c r="C43" s="81">
        <v>100.6</v>
      </c>
      <c r="D43" s="8">
        <v>4.6040000000000001</v>
      </c>
      <c r="E43" s="8">
        <v>4.6040000000000001</v>
      </c>
      <c r="F43" s="8">
        <f t="shared" si="0"/>
        <v>0</v>
      </c>
      <c r="G43" s="82">
        <f t="shared" si="1"/>
        <v>0</v>
      </c>
      <c r="H43" s="82">
        <f t="shared" si="2"/>
        <v>0.54360736888589178</v>
      </c>
      <c r="I43" s="82">
        <f t="shared" si="3"/>
        <v>0.54360736888589178</v>
      </c>
      <c r="K43" s="25"/>
      <c r="O43" s="21"/>
      <c r="P43" s="21"/>
    </row>
    <row r="44" spans="1:16" s="5" customFormat="1" x14ac:dyDescent="0.25">
      <c r="A44" s="4">
        <v>19</v>
      </c>
      <c r="B44" s="16">
        <v>43441266</v>
      </c>
      <c r="C44" s="81">
        <v>112.4</v>
      </c>
      <c r="D44" s="8">
        <v>18.442</v>
      </c>
      <c r="E44" s="8">
        <v>19.207000000000001</v>
      </c>
      <c r="F44" s="8">
        <f t="shared" si="0"/>
        <v>0.76500000000000057</v>
      </c>
      <c r="G44" s="82">
        <f t="shared" si="1"/>
        <v>0.65774700000000053</v>
      </c>
      <c r="H44" s="82">
        <f t="shared" si="2"/>
        <v>0.60737045986853133</v>
      </c>
      <c r="I44" s="82">
        <f t="shared" si="3"/>
        <v>1.2651174598685317</v>
      </c>
      <c r="K44" s="25"/>
      <c r="M44" s="14"/>
      <c r="O44" s="21"/>
      <c r="P44" s="21"/>
    </row>
    <row r="45" spans="1:16" s="1" customFormat="1" x14ac:dyDescent="0.25">
      <c r="A45" s="80">
        <v>20</v>
      </c>
      <c r="B45" s="16">
        <v>43441271</v>
      </c>
      <c r="C45" s="81">
        <v>63</v>
      </c>
      <c r="D45" s="8">
        <v>12.949</v>
      </c>
      <c r="E45" s="8">
        <v>13.794</v>
      </c>
      <c r="F45" s="8">
        <f t="shared" si="0"/>
        <v>0.84500000000000064</v>
      </c>
      <c r="G45" s="82">
        <f t="shared" si="1"/>
        <v>0.72653100000000059</v>
      </c>
      <c r="H45" s="82">
        <f t="shared" si="2"/>
        <v>0.34043006202595616</v>
      </c>
      <c r="I45" s="82">
        <f t="shared" si="3"/>
        <v>1.0669610620259569</v>
      </c>
      <c r="J45" s="5"/>
      <c r="K45" s="25"/>
      <c r="L45" s="5"/>
      <c r="M45" s="5"/>
      <c r="N45" s="5"/>
      <c r="O45" s="21"/>
      <c r="P45" s="21"/>
    </row>
    <row r="46" spans="1:16" s="1" customFormat="1" x14ac:dyDescent="0.25">
      <c r="A46" s="80">
        <v>21</v>
      </c>
      <c r="B46" s="16">
        <v>43441274</v>
      </c>
      <c r="C46" s="81">
        <v>50.5</v>
      </c>
      <c r="D46" s="8">
        <v>13.872</v>
      </c>
      <c r="E46" s="8">
        <v>14.75</v>
      </c>
      <c r="F46" s="8">
        <f t="shared" si="0"/>
        <v>0.87800000000000011</v>
      </c>
      <c r="G46" s="82">
        <f t="shared" si="1"/>
        <v>0.75490440000000014</v>
      </c>
      <c r="H46" s="82">
        <f t="shared" si="2"/>
        <v>0.27288441479858389</v>
      </c>
      <c r="I46" s="82">
        <f t="shared" si="3"/>
        <v>1.0277888147985841</v>
      </c>
      <c r="J46" s="5"/>
      <c r="K46" s="25"/>
      <c r="L46" s="5"/>
      <c r="M46" s="5"/>
      <c r="N46" s="5"/>
      <c r="O46" s="21"/>
      <c r="P46" s="21"/>
    </row>
    <row r="47" spans="1:16" s="1" customFormat="1" x14ac:dyDescent="0.25">
      <c r="A47" s="80">
        <v>22</v>
      </c>
      <c r="B47" s="16">
        <v>43441273</v>
      </c>
      <c r="C47" s="81">
        <v>52.4</v>
      </c>
      <c r="D47" s="8">
        <v>19.593</v>
      </c>
      <c r="E47" s="8">
        <v>20.882999999999999</v>
      </c>
      <c r="F47" s="8">
        <f t="shared" si="0"/>
        <v>1.2899999999999991</v>
      </c>
      <c r="G47" s="82">
        <f t="shared" si="1"/>
        <v>1.1091419999999992</v>
      </c>
      <c r="H47" s="82">
        <f t="shared" si="2"/>
        <v>0.28315135317714446</v>
      </c>
      <c r="I47" s="82">
        <f t="shared" si="3"/>
        <v>1.3922933531771435</v>
      </c>
      <c r="J47" s="5"/>
      <c r="K47" s="25"/>
      <c r="L47" s="5"/>
      <c r="M47" s="5"/>
      <c r="N47" s="5"/>
      <c r="O47" s="21"/>
      <c r="P47" s="21"/>
    </row>
    <row r="48" spans="1:16" s="1" customFormat="1" x14ac:dyDescent="0.25">
      <c r="A48" s="4">
        <v>23</v>
      </c>
      <c r="B48" s="16">
        <v>43441371</v>
      </c>
      <c r="C48" s="81">
        <v>53.1</v>
      </c>
      <c r="D48" s="8">
        <v>7.7110000000000003</v>
      </c>
      <c r="E48" s="8">
        <v>8.2379999999999995</v>
      </c>
      <c r="F48" s="8">
        <f t="shared" si="0"/>
        <v>0.52699999999999925</v>
      </c>
      <c r="G48" s="82">
        <f t="shared" si="1"/>
        <v>0.45311459999999937</v>
      </c>
      <c r="H48" s="82">
        <f t="shared" si="2"/>
        <v>0.28693390942187735</v>
      </c>
      <c r="I48" s="41">
        <f t="shared" si="3"/>
        <v>0.74004850942187672</v>
      </c>
      <c r="J48" s="5"/>
      <c r="K48" s="25"/>
      <c r="L48" s="7"/>
      <c r="M48" s="7"/>
      <c r="N48" s="7"/>
      <c r="O48" s="21"/>
      <c r="P48" s="21"/>
    </row>
    <row r="49" spans="1:16" s="1" customFormat="1" x14ac:dyDescent="0.25">
      <c r="A49" s="80">
        <v>24</v>
      </c>
      <c r="B49" s="16">
        <v>43441374</v>
      </c>
      <c r="C49" s="81">
        <v>100.7</v>
      </c>
      <c r="D49" s="8">
        <v>42.726999999999997</v>
      </c>
      <c r="E49" s="8">
        <v>44.996000000000002</v>
      </c>
      <c r="F49" s="8">
        <f t="shared" si="0"/>
        <v>2.2690000000000055</v>
      </c>
      <c r="G49" s="82">
        <f t="shared" si="1"/>
        <v>1.9508862000000047</v>
      </c>
      <c r="H49" s="82">
        <f t="shared" si="2"/>
        <v>0.54414773406371086</v>
      </c>
      <c r="I49" s="82">
        <f t="shared" si="3"/>
        <v>2.4950339340637155</v>
      </c>
      <c r="K49" s="25"/>
      <c r="L49" s="7"/>
      <c r="M49" s="7"/>
      <c r="N49" s="7"/>
      <c r="O49" s="21"/>
      <c r="P49" s="21"/>
    </row>
    <row r="50" spans="1:16" s="1" customFormat="1" x14ac:dyDescent="0.25">
      <c r="A50" s="80">
        <v>25</v>
      </c>
      <c r="B50" s="16">
        <v>43441275</v>
      </c>
      <c r="C50" s="81">
        <v>112.5</v>
      </c>
      <c r="D50" s="8">
        <v>34.518000000000001</v>
      </c>
      <c r="E50" s="8">
        <v>36.024000000000001</v>
      </c>
      <c r="F50" s="8">
        <f t="shared" si="0"/>
        <v>1.5060000000000002</v>
      </c>
      <c r="G50" s="82">
        <f t="shared" si="1"/>
        <v>1.2948588000000003</v>
      </c>
      <c r="H50" s="82">
        <f t="shared" si="2"/>
        <v>0.6079108250463503</v>
      </c>
      <c r="I50" s="82">
        <f t="shared" si="3"/>
        <v>1.9027696250463506</v>
      </c>
      <c r="K50" s="25"/>
      <c r="L50" s="7"/>
      <c r="M50" s="14"/>
      <c r="N50" s="7"/>
      <c r="O50" s="21"/>
      <c r="P50" s="21"/>
    </row>
    <row r="51" spans="1:16" s="1" customFormat="1" x14ac:dyDescent="0.25">
      <c r="A51" s="80">
        <v>26</v>
      </c>
      <c r="B51" s="16">
        <v>43441269</v>
      </c>
      <c r="C51" s="81">
        <v>62.5</v>
      </c>
      <c r="D51" s="8">
        <v>11.05</v>
      </c>
      <c r="E51" s="8">
        <v>11.076000000000001</v>
      </c>
      <c r="F51" s="8">
        <f t="shared" si="0"/>
        <v>2.5999999999999801E-2</v>
      </c>
      <c r="G51" s="82">
        <f t="shared" si="1"/>
        <v>2.2354799999999828E-2</v>
      </c>
      <c r="H51" s="82">
        <f t="shared" si="2"/>
        <v>0.33772823613686126</v>
      </c>
      <c r="I51" s="82">
        <f t="shared" si="3"/>
        <v>0.3600830361368611</v>
      </c>
      <c r="K51" s="25"/>
      <c r="L51" s="7"/>
      <c r="M51" s="7"/>
      <c r="N51" s="7"/>
      <c r="O51" s="21"/>
      <c r="P51" s="21"/>
    </row>
    <row r="52" spans="1:16" s="5" customFormat="1" x14ac:dyDescent="0.25">
      <c r="A52" s="4">
        <v>27</v>
      </c>
      <c r="B52" s="16">
        <v>43441270</v>
      </c>
      <c r="C52" s="81">
        <v>51.2</v>
      </c>
      <c r="D52" s="8">
        <v>0.98</v>
      </c>
      <c r="E52" s="8">
        <v>1.016</v>
      </c>
      <c r="F52" s="8">
        <f t="shared" si="0"/>
        <v>3.6000000000000032E-2</v>
      </c>
      <c r="G52" s="82">
        <f t="shared" si="1"/>
        <v>3.0952800000000027E-2</v>
      </c>
      <c r="H52" s="82">
        <f t="shared" si="2"/>
        <v>0.27666697104331672</v>
      </c>
      <c r="I52" s="82">
        <f t="shared" si="3"/>
        <v>0.30761977104331673</v>
      </c>
      <c r="K52" s="25"/>
      <c r="L52" s="7"/>
      <c r="M52" s="7"/>
      <c r="N52" s="7"/>
      <c r="O52" s="21"/>
      <c r="P52" s="21"/>
    </row>
    <row r="53" spans="1:16" s="1" customFormat="1" x14ac:dyDescent="0.25">
      <c r="A53" s="80">
        <v>28</v>
      </c>
      <c r="B53" s="16">
        <v>43441264</v>
      </c>
      <c r="C53" s="81">
        <v>52.5</v>
      </c>
      <c r="D53" s="8">
        <v>9.0280000000000005</v>
      </c>
      <c r="E53" s="8">
        <v>9.6820000000000004</v>
      </c>
      <c r="F53" s="8">
        <f t="shared" si="0"/>
        <v>0.65399999999999991</v>
      </c>
      <c r="G53" s="82">
        <f t="shared" si="1"/>
        <v>0.56230919999999995</v>
      </c>
      <c r="H53" s="82">
        <f t="shared" si="2"/>
        <v>0.28369171835496343</v>
      </c>
      <c r="I53" s="82">
        <f t="shared" si="3"/>
        <v>0.84600091835496338</v>
      </c>
      <c r="K53" s="25"/>
      <c r="L53" s="7"/>
      <c r="M53" s="7"/>
      <c r="N53" s="7"/>
      <c r="O53" s="21"/>
      <c r="P53" s="21"/>
    </row>
    <row r="54" spans="1:16" s="5" customFormat="1" x14ac:dyDescent="0.25">
      <c r="A54" s="4">
        <v>29</v>
      </c>
      <c r="B54" s="16">
        <v>43441272</v>
      </c>
      <c r="C54" s="81">
        <v>52.8</v>
      </c>
      <c r="D54" s="8">
        <v>10.882</v>
      </c>
      <c r="E54" s="8">
        <v>11.551</v>
      </c>
      <c r="F54" s="8">
        <f t="shared" si="0"/>
        <v>0.66900000000000048</v>
      </c>
      <c r="G54" s="82">
        <f t="shared" si="1"/>
        <v>0.57520620000000044</v>
      </c>
      <c r="H54" s="82">
        <f t="shared" si="2"/>
        <v>0.28531281388842039</v>
      </c>
      <c r="I54" s="82">
        <f t="shared" si="3"/>
        <v>0.86051901388842089</v>
      </c>
      <c r="K54" s="25"/>
      <c r="L54" s="7"/>
      <c r="M54" s="7"/>
      <c r="N54" s="7"/>
      <c r="O54" s="21"/>
      <c r="P54" s="21"/>
    </row>
    <row r="55" spans="1:16" s="1" customFormat="1" x14ac:dyDescent="0.25">
      <c r="A55" s="80">
        <v>30</v>
      </c>
      <c r="B55" s="16">
        <v>43441265</v>
      </c>
      <c r="C55" s="81">
        <v>101.4</v>
      </c>
      <c r="D55" s="8">
        <v>26.152000000000001</v>
      </c>
      <c r="E55" s="8">
        <v>27.059000000000001</v>
      </c>
      <c r="F55" s="8">
        <f t="shared" si="0"/>
        <v>0.90700000000000003</v>
      </c>
      <c r="G55" s="82">
        <f t="shared" si="1"/>
        <v>0.77983860000000005</v>
      </c>
      <c r="H55" s="82">
        <f t="shared" si="2"/>
        <v>0.54793029030844376</v>
      </c>
      <c r="I55" s="82">
        <f t="shared" si="3"/>
        <v>1.3277688903084437</v>
      </c>
      <c r="K55" s="25"/>
      <c r="L55" s="7"/>
      <c r="M55" s="7"/>
      <c r="N55" s="7"/>
      <c r="O55" s="21"/>
      <c r="P55" s="21"/>
    </row>
    <row r="56" spans="1:16" s="1" customFormat="1" x14ac:dyDescent="0.25">
      <c r="A56" s="80">
        <v>31</v>
      </c>
      <c r="B56" s="16">
        <v>43441277</v>
      </c>
      <c r="C56" s="81">
        <v>112.5</v>
      </c>
      <c r="D56" s="8">
        <v>38.786000000000001</v>
      </c>
      <c r="E56" s="8">
        <v>41.795999999999999</v>
      </c>
      <c r="F56" s="8">
        <f t="shared" si="0"/>
        <v>3.009999999999998</v>
      </c>
      <c r="G56" s="82">
        <f t="shared" si="1"/>
        <v>2.5879979999999985</v>
      </c>
      <c r="H56" s="82">
        <f t="shared" si="2"/>
        <v>0.6079108250463503</v>
      </c>
      <c r="I56" s="82">
        <f t="shared" si="3"/>
        <v>3.1959088250463488</v>
      </c>
      <c r="J56" s="5"/>
      <c r="K56" s="25"/>
      <c r="L56" s="7"/>
      <c r="M56" s="7"/>
      <c r="N56" s="7"/>
      <c r="O56" s="21"/>
      <c r="P56" s="21"/>
    </row>
    <row r="57" spans="1:16" s="1" customFormat="1" x14ac:dyDescent="0.25">
      <c r="A57" s="80">
        <v>32</v>
      </c>
      <c r="B57" s="16">
        <v>43441276</v>
      </c>
      <c r="C57" s="81">
        <v>63.1</v>
      </c>
      <c r="D57" s="8">
        <v>31.175999999999998</v>
      </c>
      <c r="E57" s="8">
        <v>32.557000000000002</v>
      </c>
      <c r="F57" s="8">
        <f t="shared" si="0"/>
        <v>1.3810000000000038</v>
      </c>
      <c r="G57" s="82">
        <f t="shared" si="1"/>
        <v>1.1873838000000032</v>
      </c>
      <c r="H57" s="82">
        <f t="shared" si="2"/>
        <v>0.34097042720377513</v>
      </c>
      <c r="I57" s="82">
        <f t="shared" si="3"/>
        <v>1.5283542272037782</v>
      </c>
      <c r="K57" s="25"/>
      <c r="L57" s="7"/>
      <c r="M57" s="7"/>
      <c r="N57" s="7"/>
      <c r="O57" s="21"/>
      <c r="P57" s="21"/>
    </row>
    <row r="58" spans="1:16" s="1" customFormat="1" x14ac:dyDescent="0.25">
      <c r="A58" s="80">
        <v>33</v>
      </c>
      <c r="B58" s="16">
        <v>43441279</v>
      </c>
      <c r="C58" s="81">
        <v>50.9</v>
      </c>
      <c r="D58" s="8">
        <v>23.521999999999998</v>
      </c>
      <c r="E58" s="8">
        <v>25.524999999999999</v>
      </c>
      <c r="F58" s="8">
        <f t="shared" si="0"/>
        <v>2.0030000000000001</v>
      </c>
      <c r="G58" s="82">
        <f t="shared" si="1"/>
        <v>1.7221794000000001</v>
      </c>
      <c r="H58" s="82">
        <f t="shared" si="2"/>
        <v>0.27504587550985982</v>
      </c>
      <c r="I58" s="82">
        <f t="shared" si="3"/>
        <v>1.9972252755098601</v>
      </c>
      <c r="K58" s="25"/>
      <c r="L58" s="7"/>
      <c r="M58" s="7"/>
      <c r="N58" s="7"/>
      <c r="O58" s="21"/>
      <c r="P58" s="21"/>
    </row>
    <row r="59" spans="1:16" s="1" customFormat="1" x14ac:dyDescent="0.25">
      <c r="A59" s="80">
        <v>34</v>
      </c>
      <c r="B59" s="16">
        <v>43441281</v>
      </c>
      <c r="C59" s="81">
        <v>52.2</v>
      </c>
      <c r="D59" s="8">
        <v>22.518999999999998</v>
      </c>
      <c r="E59" s="8">
        <v>23.963999999999999</v>
      </c>
      <c r="F59" s="8">
        <f t="shared" si="0"/>
        <v>1.4450000000000003</v>
      </c>
      <c r="G59" s="82">
        <f t="shared" si="1"/>
        <v>1.2424110000000002</v>
      </c>
      <c r="H59" s="82">
        <f t="shared" si="2"/>
        <v>0.28207062282150658</v>
      </c>
      <c r="I59" s="82">
        <f t="shared" si="3"/>
        <v>1.5244816228215068</v>
      </c>
      <c r="K59" s="25"/>
      <c r="L59" s="7"/>
      <c r="M59" s="7"/>
      <c r="N59" s="7"/>
      <c r="O59" s="21"/>
      <c r="P59" s="21"/>
    </row>
    <row r="60" spans="1:16" s="1" customFormat="1" x14ac:dyDescent="0.25">
      <c r="A60" s="80">
        <v>35</v>
      </c>
      <c r="B60" s="16">
        <v>43441282</v>
      </c>
      <c r="C60" s="81">
        <v>53</v>
      </c>
      <c r="D60" s="8">
        <v>18.702999999999999</v>
      </c>
      <c r="E60" s="8">
        <v>19.757999999999999</v>
      </c>
      <c r="F60" s="8">
        <f t="shared" si="0"/>
        <v>1.0549999999999997</v>
      </c>
      <c r="G60" s="82">
        <f t="shared" si="1"/>
        <v>0.90708899999999981</v>
      </c>
      <c r="H60" s="82">
        <f t="shared" si="2"/>
        <v>0.28639354424405833</v>
      </c>
      <c r="I60" s="82">
        <f t="shared" si="3"/>
        <v>1.1934825442440582</v>
      </c>
      <c r="K60" s="25"/>
      <c r="L60" s="7"/>
      <c r="M60" s="7"/>
      <c r="N60" s="7"/>
      <c r="O60" s="21"/>
      <c r="P60" s="21"/>
    </row>
    <row r="61" spans="1:16" s="1" customFormat="1" x14ac:dyDescent="0.25">
      <c r="A61" s="80">
        <v>36</v>
      </c>
      <c r="B61" s="16">
        <v>43441280</v>
      </c>
      <c r="C61" s="81">
        <v>103.1</v>
      </c>
      <c r="D61" s="8">
        <v>31.465</v>
      </c>
      <c r="E61" s="8">
        <v>33.130000000000003</v>
      </c>
      <c r="F61" s="8">
        <f t="shared" si="0"/>
        <v>1.6650000000000027</v>
      </c>
      <c r="G61" s="82">
        <f t="shared" si="1"/>
        <v>1.4315670000000023</v>
      </c>
      <c r="H61" s="82">
        <f t="shared" si="2"/>
        <v>0.55711649833136634</v>
      </c>
      <c r="I61" s="82">
        <f t="shared" si="3"/>
        <v>1.9886834983313686</v>
      </c>
      <c r="K61" s="25"/>
      <c r="L61" s="7"/>
      <c r="M61" s="7"/>
      <c r="N61" s="7"/>
      <c r="O61" s="21"/>
      <c r="P61" s="21"/>
    </row>
    <row r="62" spans="1:16" s="5" customFormat="1" x14ac:dyDescent="0.25">
      <c r="A62" s="4">
        <v>37</v>
      </c>
      <c r="B62" s="16">
        <v>43441346</v>
      </c>
      <c r="C62" s="81">
        <v>112.4</v>
      </c>
      <c r="D62" s="8">
        <v>19.068000000000001</v>
      </c>
      <c r="E62" s="8">
        <v>19.763999999999999</v>
      </c>
      <c r="F62" s="8">
        <f t="shared" si="0"/>
        <v>0.69599999999999795</v>
      </c>
      <c r="G62" s="82">
        <f t="shared" si="1"/>
        <v>0.5984207999999982</v>
      </c>
      <c r="H62" s="82">
        <f t="shared" si="2"/>
        <v>0.60737045986853133</v>
      </c>
      <c r="I62" s="82">
        <f t="shared" si="3"/>
        <v>1.2057912598685294</v>
      </c>
      <c r="K62" s="25"/>
      <c r="L62" s="7"/>
      <c r="M62" s="7"/>
      <c r="N62" s="7"/>
      <c r="O62" s="21"/>
      <c r="P62" s="21"/>
    </row>
    <row r="63" spans="1:16" s="1" customFormat="1" x14ac:dyDescent="0.25">
      <c r="A63" s="80">
        <v>38</v>
      </c>
      <c r="B63" s="16">
        <v>43441344</v>
      </c>
      <c r="C63" s="81">
        <v>62.8</v>
      </c>
      <c r="D63" s="8">
        <v>12.051</v>
      </c>
      <c r="E63" s="8">
        <v>13.304</v>
      </c>
      <c r="F63" s="8">
        <f t="shared" si="0"/>
        <v>1.2530000000000001</v>
      </c>
      <c r="G63" s="82">
        <f t="shared" si="1"/>
        <v>1.0773294000000002</v>
      </c>
      <c r="H63" s="82">
        <f t="shared" si="2"/>
        <v>0.33934933167031817</v>
      </c>
      <c r="I63" s="82">
        <f t="shared" si="3"/>
        <v>1.4166787316703184</v>
      </c>
      <c r="K63" s="25"/>
      <c r="L63" s="7"/>
      <c r="M63" s="7"/>
      <c r="N63" s="7"/>
      <c r="O63" s="21"/>
      <c r="P63" s="21"/>
    </row>
    <row r="64" spans="1:16" s="1" customFormat="1" x14ac:dyDescent="0.25">
      <c r="A64" s="80">
        <v>39</v>
      </c>
      <c r="B64" s="16">
        <v>43441341</v>
      </c>
      <c r="C64" s="81">
        <v>50.5</v>
      </c>
      <c r="D64" s="8">
        <v>1.661</v>
      </c>
      <c r="E64" s="8">
        <v>1.661</v>
      </c>
      <c r="F64" s="8">
        <f t="shared" si="0"/>
        <v>0</v>
      </c>
      <c r="G64" s="82">
        <f t="shared" si="1"/>
        <v>0</v>
      </c>
      <c r="H64" s="82">
        <f t="shared" si="2"/>
        <v>0.27288441479858389</v>
      </c>
      <c r="I64" s="82">
        <f t="shared" si="3"/>
        <v>0.27288441479858389</v>
      </c>
      <c r="K64" s="25"/>
      <c r="L64" s="7"/>
      <c r="M64" s="7"/>
      <c r="N64" s="7"/>
      <c r="O64" s="21"/>
      <c r="P64" s="21"/>
    </row>
    <row r="65" spans="1:16" s="1" customFormat="1" x14ac:dyDescent="0.25">
      <c r="A65" s="80">
        <v>40</v>
      </c>
      <c r="B65" s="16">
        <v>43441347</v>
      </c>
      <c r="C65" s="81">
        <v>52.3</v>
      </c>
      <c r="D65" s="8">
        <v>6.6520000000000001</v>
      </c>
      <c r="E65" s="8">
        <v>6.8959999999999999</v>
      </c>
      <c r="F65" s="8">
        <f t="shared" si="0"/>
        <v>0.24399999999999977</v>
      </c>
      <c r="G65" s="82">
        <f t="shared" si="1"/>
        <v>0.20979119999999982</v>
      </c>
      <c r="H65" s="82">
        <f t="shared" si="2"/>
        <v>0.28261098799932549</v>
      </c>
      <c r="I65" s="82">
        <f t="shared" si="3"/>
        <v>0.49240218799932534</v>
      </c>
      <c r="K65" s="25"/>
      <c r="L65" s="7"/>
      <c r="M65" s="7"/>
      <c r="N65" s="7"/>
      <c r="O65" s="21"/>
      <c r="P65" s="21"/>
    </row>
    <row r="66" spans="1:16" s="1" customFormat="1" x14ac:dyDescent="0.25">
      <c r="A66" s="80">
        <v>41</v>
      </c>
      <c r="B66" s="16">
        <v>43441283</v>
      </c>
      <c r="C66" s="81">
        <v>53</v>
      </c>
      <c r="D66" s="8">
        <v>7.0990000000000002</v>
      </c>
      <c r="E66" s="8">
        <v>9.2100000000000009</v>
      </c>
      <c r="F66" s="8">
        <f t="shared" si="0"/>
        <v>2.1110000000000007</v>
      </c>
      <c r="G66" s="82">
        <f t="shared" si="1"/>
        <v>1.8150378000000005</v>
      </c>
      <c r="H66" s="82">
        <f t="shared" si="2"/>
        <v>0.28639354424405833</v>
      </c>
      <c r="I66" s="82">
        <f t="shared" si="3"/>
        <v>2.1014313442440589</v>
      </c>
      <c r="K66" s="25"/>
      <c r="L66" s="7"/>
      <c r="M66" s="7"/>
      <c r="N66" s="7"/>
      <c r="O66" s="21"/>
      <c r="P66" s="21"/>
    </row>
    <row r="67" spans="1:16" s="1" customFormat="1" x14ac:dyDescent="0.25">
      <c r="A67" s="80">
        <v>42</v>
      </c>
      <c r="B67" s="16">
        <v>43441284</v>
      </c>
      <c r="C67" s="81">
        <v>100.1</v>
      </c>
      <c r="D67" s="8">
        <v>29.959</v>
      </c>
      <c r="E67" s="8">
        <v>30.292000000000002</v>
      </c>
      <c r="F67" s="8">
        <f t="shared" si="0"/>
        <v>0.33300000000000196</v>
      </c>
      <c r="G67" s="82">
        <f t="shared" si="1"/>
        <v>0.28631340000000172</v>
      </c>
      <c r="H67" s="82">
        <f t="shared" si="2"/>
        <v>0.54090554299679705</v>
      </c>
      <c r="I67" s="82">
        <f t="shared" si="3"/>
        <v>0.82721894299679877</v>
      </c>
      <c r="K67" s="25"/>
      <c r="L67" s="7"/>
      <c r="M67" s="7"/>
      <c r="N67" s="7"/>
      <c r="O67" s="21"/>
      <c r="P67" s="21"/>
    </row>
    <row r="68" spans="1:16" s="5" customFormat="1" x14ac:dyDescent="0.25">
      <c r="A68" s="4">
        <v>43</v>
      </c>
      <c r="B68" s="16">
        <v>43441342</v>
      </c>
      <c r="C68" s="81">
        <v>69.3</v>
      </c>
      <c r="D68" s="8">
        <v>7.0640000000000001</v>
      </c>
      <c r="E68" s="8">
        <v>7.0640000000000001</v>
      </c>
      <c r="F68" s="8">
        <f t="shared" si="0"/>
        <v>0</v>
      </c>
      <c r="G68" s="82">
        <f t="shared" si="1"/>
        <v>0</v>
      </c>
      <c r="H68" s="82">
        <f t="shared" si="2"/>
        <v>0.37447306822855175</v>
      </c>
      <c r="I68" s="82">
        <f t="shared" si="3"/>
        <v>0.37447306822855175</v>
      </c>
      <c r="K68" s="25"/>
      <c r="L68" s="7"/>
      <c r="M68" s="7"/>
      <c r="N68" s="7"/>
      <c r="O68" s="21"/>
      <c r="P68" s="21"/>
    </row>
    <row r="69" spans="1:16" s="1" customFormat="1" x14ac:dyDescent="0.25">
      <c r="A69" s="80">
        <v>44</v>
      </c>
      <c r="B69" s="16">
        <v>43441345</v>
      </c>
      <c r="C69" s="81">
        <v>53.3</v>
      </c>
      <c r="D69" s="8">
        <v>12.792999999999999</v>
      </c>
      <c r="E69" s="8">
        <v>13.608000000000001</v>
      </c>
      <c r="F69" s="8">
        <f t="shared" si="0"/>
        <v>0.81500000000000128</v>
      </c>
      <c r="G69" s="82">
        <f t="shared" si="1"/>
        <v>0.70073700000000105</v>
      </c>
      <c r="H69" s="82">
        <f t="shared" si="2"/>
        <v>0.28801463977751529</v>
      </c>
      <c r="I69" s="82">
        <f t="shared" si="3"/>
        <v>0.98875163977751634</v>
      </c>
      <c r="K69" s="25"/>
      <c r="L69" s="7"/>
      <c r="M69" s="7"/>
      <c r="N69" s="7"/>
      <c r="O69" s="21"/>
      <c r="P69" s="21"/>
    </row>
    <row r="70" spans="1:16" s="1" customFormat="1" x14ac:dyDescent="0.25">
      <c r="A70" s="80">
        <v>45</v>
      </c>
      <c r="B70" s="16">
        <v>43441348</v>
      </c>
      <c r="C70" s="81">
        <v>52.9</v>
      </c>
      <c r="D70" s="8">
        <v>29.056000000000001</v>
      </c>
      <c r="E70" s="8">
        <v>31.134</v>
      </c>
      <c r="F70" s="8">
        <f t="shared" si="0"/>
        <v>2.0779999999999994</v>
      </c>
      <c r="G70" s="82">
        <f t="shared" si="1"/>
        <v>1.7866643999999996</v>
      </c>
      <c r="H70" s="82">
        <f t="shared" si="2"/>
        <v>0.28585317906623936</v>
      </c>
      <c r="I70" s="82">
        <f t="shared" si="3"/>
        <v>2.0725175790662389</v>
      </c>
      <c r="K70" s="25"/>
      <c r="L70" s="7"/>
      <c r="M70" s="7"/>
      <c r="N70" s="7"/>
      <c r="O70" s="21"/>
      <c r="P70" s="21"/>
    </row>
    <row r="71" spans="1:16" s="1" customFormat="1" x14ac:dyDescent="0.25">
      <c r="A71" s="80">
        <v>46</v>
      </c>
      <c r="B71" s="16">
        <v>43441349</v>
      </c>
      <c r="C71" s="81">
        <v>100.9</v>
      </c>
      <c r="D71" s="8">
        <v>19.812000000000001</v>
      </c>
      <c r="E71" s="8">
        <v>20.407</v>
      </c>
      <c r="F71" s="8">
        <f t="shared" si="0"/>
        <v>0.59499999999999886</v>
      </c>
      <c r="G71" s="82">
        <f t="shared" si="1"/>
        <v>0.51158099999999906</v>
      </c>
      <c r="H71" s="82">
        <f t="shared" si="2"/>
        <v>0.54522846441934891</v>
      </c>
      <c r="I71" s="82">
        <f t="shared" si="3"/>
        <v>1.056809464419348</v>
      </c>
      <c r="K71" s="25"/>
      <c r="L71" s="7"/>
      <c r="M71" s="24"/>
      <c r="N71" s="7"/>
      <c r="O71" s="5"/>
      <c r="P71" s="21"/>
    </row>
    <row r="72" spans="1:16" s="1" customFormat="1" x14ac:dyDescent="0.25">
      <c r="A72" s="4">
        <v>47</v>
      </c>
      <c r="B72" s="16">
        <v>43441351</v>
      </c>
      <c r="C72" s="75">
        <v>85.4</v>
      </c>
      <c r="D72" s="8">
        <f>23.404+0.475+0.536+0.446</f>
        <v>24.861000000000004</v>
      </c>
      <c r="E72" s="8">
        <v>24.908000000000001</v>
      </c>
      <c r="F72" s="8">
        <f t="shared" si="0"/>
        <v>4.6999999999997044E-2</v>
      </c>
      <c r="G72" s="34">
        <f t="shared" si="1"/>
        <v>4.0410599999997458E-2</v>
      </c>
      <c r="H72" s="34">
        <f t="shared" si="2"/>
        <v>0.46147186185740724</v>
      </c>
      <c r="I72" s="34">
        <f t="shared" si="3"/>
        <v>0.5018824618574047</v>
      </c>
      <c r="K72" s="25"/>
      <c r="L72" s="24"/>
      <c r="M72" s="24"/>
      <c r="N72" s="14"/>
      <c r="O72" s="24"/>
      <c r="P72" s="24"/>
    </row>
    <row r="73" spans="1:16" s="1" customFormat="1" x14ac:dyDescent="0.25">
      <c r="A73" s="84">
        <v>48</v>
      </c>
      <c r="B73" s="16">
        <v>43441356</v>
      </c>
      <c r="C73" s="81">
        <v>53.2</v>
      </c>
      <c r="D73" s="8">
        <v>14.813000000000001</v>
      </c>
      <c r="E73" s="8">
        <v>16.515000000000001</v>
      </c>
      <c r="F73" s="8">
        <f t="shared" si="0"/>
        <v>1.702</v>
      </c>
      <c r="G73" s="82">
        <f t="shared" si="1"/>
        <v>1.4633795999999999</v>
      </c>
      <c r="H73" s="82">
        <f t="shared" si="2"/>
        <v>0.28747427459969632</v>
      </c>
      <c r="I73" s="82">
        <f t="shared" si="3"/>
        <v>1.7508538745996962</v>
      </c>
      <c r="K73" s="25"/>
      <c r="L73" s="7"/>
      <c r="M73" s="7"/>
      <c r="P73" s="21"/>
    </row>
    <row r="74" spans="1:16" s="1" customFormat="1" x14ac:dyDescent="0.25">
      <c r="A74" s="84">
        <v>49</v>
      </c>
      <c r="B74" s="16">
        <v>43441343</v>
      </c>
      <c r="C74" s="81">
        <v>53.3</v>
      </c>
      <c r="D74" s="8">
        <v>6.4450000000000003</v>
      </c>
      <c r="E74" s="8">
        <v>7.0629999999999997</v>
      </c>
      <c r="F74" s="8">
        <f t="shared" si="0"/>
        <v>0.61799999999999944</v>
      </c>
      <c r="G74" s="82">
        <f t="shared" si="1"/>
        <v>0.53135639999999951</v>
      </c>
      <c r="H74" s="82">
        <f t="shared" si="2"/>
        <v>0.28801463977751529</v>
      </c>
      <c r="I74" s="82">
        <f t="shared" si="3"/>
        <v>0.8193710397775148</v>
      </c>
      <c r="J74" s="68"/>
      <c r="K74" s="25"/>
      <c r="L74" s="7"/>
      <c r="M74" s="7"/>
      <c r="N74" s="7"/>
      <c r="O74" s="21"/>
      <c r="P74" s="21"/>
    </row>
    <row r="75" spans="1:16" s="5" customFormat="1" x14ac:dyDescent="0.25">
      <c r="A75" s="4">
        <v>50</v>
      </c>
      <c r="B75" s="16">
        <v>43441352</v>
      </c>
      <c r="C75" s="75">
        <v>100.5</v>
      </c>
      <c r="D75" s="8">
        <v>46.976999999999997</v>
      </c>
      <c r="E75" s="8">
        <v>49.829000000000001</v>
      </c>
      <c r="F75" s="8">
        <f t="shared" si="0"/>
        <v>2.8520000000000039</v>
      </c>
      <c r="G75" s="34">
        <f t="shared" si="1"/>
        <v>2.4521496000000034</v>
      </c>
      <c r="H75" s="34">
        <f t="shared" si="2"/>
        <v>0.54306700370807293</v>
      </c>
      <c r="I75" s="34">
        <f t="shared" si="3"/>
        <v>2.9952166037080765</v>
      </c>
      <c r="J75" s="101"/>
      <c r="K75" s="25"/>
      <c r="L75" s="7"/>
      <c r="M75" s="7"/>
      <c r="N75" s="7"/>
    </row>
    <row r="76" spans="1:16" s="5" customFormat="1" x14ac:dyDescent="0.25">
      <c r="A76" s="4">
        <v>51</v>
      </c>
      <c r="B76" s="16">
        <v>43441357</v>
      </c>
      <c r="C76" s="75">
        <v>84.8</v>
      </c>
      <c r="D76" s="8">
        <v>60.6</v>
      </c>
      <c r="E76" s="8">
        <v>63.9</v>
      </c>
      <c r="F76" s="8">
        <f>E76-D76</f>
        <v>3.2999999999999972</v>
      </c>
      <c r="G76" s="34">
        <f t="shared" si="1"/>
        <v>2.8373399999999975</v>
      </c>
      <c r="H76" s="34">
        <f t="shared" si="2"/>
        <v>0.45822967079049332</v>
      </c>
      <c r="I76" s="34">
        <f t="shared" si="3"/>
        <v>3.2955696707904907</v>
      </c>
      <c r="J76" s="101"/>
      <c r="K76" s="25"/>
      <c r="M76" s="111"/>
      <c r="N76" s="37"/>
    </row>
    <row r="77" spans="1:16" s="1" customFormat="1" x14ac:dyDescent="0.25">
      <c r="A77" s="84">
        <v>52</v>
      </c>
      <c r="B77" s="16">
        <v>43441355</v>
      </c>
      <c r="C77" s="81">
        <v>52.9</v>
      </c>
      <c r="D77" s="8">
        <f>24.14+1.233</f>
        <v>25.373000000000001</v>
      </c>
      <c r="E77" s="8">
        <v>26.387</v>
      </c>
      <c r="F77" s="8">
        <f t="shared" si="0"/>
        <v>1.0139999999999993</v>
      </c>
      <c r="G77" s="82">
        <f>F77*0.8598</f>
        <v>0.87183719999999942</v>
      </c>
      <c r="H77" s="82">
        <f t="shared" si="2"/>
        <v>0.28585317906623936</v>
      </c>
      <c r="I77" s="82">
        <f t="shared" si="3"/>
        <v>1.1576903790662387</v>
      </c>
      <c r="J77" s="68"/>
      <c r="K77" s="25"/>
      <c r="L77" s="24"/>
      <c r="M77" s="14"/>
      <c r="N77" s="7"/>
      <c r="O77" s="21"/>
      <c r="P77" s="21"/>
    </row>
    <row r="78" spans="1:16" s="1" customFormat="1" x14ac:dyDescent="0.25">
      <c r="A78" s="84">
        <v>53</v>
      </c>
      <c r="B78" s="16">
        <v>43441054</v>
      </c>
      <c r="C78" s="81">
        <v>52.8</v>
      </c>
      <c r="D78" s="8">
        <f>16.803+0.103</f>
        <v>16.906000000000002</v>
      </c>
      <c r="E78" s="8">
        <v>17.637</v>
      </c>
      <c r="F78" s="8">
        <f t="shared" si="0"/>
        <v>0.7309999999999981</v>
      </c>
      <c r="G78" s="82">
        <f t="shared" si="1"/>
        <v>0.62851379999999835</v>
      </c>
      <c r="H78" s="82">
        <f t="shared" si="2"/>
        <v>0.28531281388842039</v>
      </c>
      <c r="I78" s="82">
        <f t="shared" si="3"/>
        <v>0.91382661388841879</v>
      </c>
      <c r="J78" s="68"/>
      <c r="K78" s="25"/>
      <c r="L78" s="24"/>
      <c r="M78" s="14"/>
      <c r="N78" s="7"/>
      <c r="O78" s="21"/>
      <c r="P78" s="21"/>
    </row>
    <row r="79" spans="1:16" s="1" customFormat="1" x14ac:dyDescent="0.25">
      <c r="A79" s="80">
        <v>54</v>
      </c>
      <c r="B79" s="16">
        <v>43441359</v>
      </c>
      <c r="C79" s="86">
        <v>101</v>
      </c>
      <c r="D79" s="8">
        <f>24.397+0.943</f>
        <v>25.34</v>
      </c>
      <c r="E79" s="8">
        <v>26.661000000000001</v>
      </c>
      <c r="F79" s="8">
        <f t="shared" si="0"/>
        <v>1.3210000000000015</v>
      </c>
      <c r="G79" s="82">
        <f t="shared" si="1"/>
        <v>1.1357958000000012</v>
      </c>
      <c r="H79" s="82">
        <f t="shared" si="2"/>
        <v>0.54576882959716777</v>
      </c>
      <c r="I79" s="82">
        <f t="shared" si="3"/>
        <v>1.6815646295971689</v>
      </c>
      <c r="J79" s="68"/>
      <c r="L79" s="24"/>
      <c r="M79" s="14"/>
      <c r="N79" s="7"/>
      <c r="O79" s="21"/>
      <c r="P79" s="21"/>
    </row>
    <row r="80" spans="1:16" s="1" customFormat="1" x14ac:dyDescent="0.25">
      <c r="A80" s="80">
        <v>55</v>
      </c>
      <c r="B80" s="16">
        <v>43441053</v>
      </c>
      <c r="C80" s="81">
        <v>85.2</v>
      </c>
      <c r="D80" s="8">
        <f>22.293+2.152+1.083</f>
        <v>25.527999999999999</v>
      </c>
      <c r="E80" s="8">
        <v>27.198</v>
      </c>
      <c r="F80" s="8">
        <f>E80-D80</f>
        <v>1.6700000000000017</v>
      </c>
      <c r="G80" s="82">
        <f t="shared" si="1"/>
        <v>1.4358660000000014</v>
      </c>
      <c r="H80" s="82">
        <f t="shared" si="2"/>
        <v>0.4603911315017693</v>
      </c>
      <c r="I80" s="82">
        <f t="shared" si="3"/>
        <v>1.8962571315017707</v>
      </c>
      <c r="J80" s="68"/>
      <c r="L80" s="24"/>
      <c r="M80" s="24"/>
      <c r="N80" s="24"/>
      <c r="O80" s="24"/>
      <c r="P80" s="24"/>
    </row>
    <row r="81" spans="1:16" s="1" customFormat="1" x14ac:dyDescent="0.25">
      <c r="A81" s="84">
        <v>56</v>
      </c>
      <c r="B81" s="16">
        <v>43441050</v>
      </c>
      <c r="C81" s="81">
        <v>52.5</v>
      </c>
      <c r="D81" s="8">
        <v>16.832000000000001</v>
      </c>
      <c r="E81" s="8">
        <v>18.494</v>
      </c>
      <c r="F81" s="8">
        <f t="shared" si="0"/>
        <v>1.661999999999999</v>
      </c>
      <c r="G81" s="82">
        <f t="shared" si="1"/>
        <v>1.4289875999999992</v>
      </c>
      <c r="H81" s="82">
        <f t="shared" si="2"/>
        <v>0.28369171835496343</v>
      </c>
      <c r="I81" s="82">
        <f t="shared" si="3"/>
        <v>1.7126793183549627</v>
      </c>
      <c r="J81" s="68"/>
      <c r="K81" s="25"/>
      <c r="L81" s="7"/>
      <c r="M81" s="7"/>
      <c r="N81" s="7"/>
      <c r="O81" s="21"/>
      <c r="P81" s="21"/>
    </row>
    <row r="82" spans="1:16" s="1" customFormat="1" x14ac:dyDescent="0.25">
      <c r="A82" s="80">
        <v>57</v>
      </c>
      <c r="B82" s="16">
        <v>43441051</v>
      </c>
      <c r="C82" s="81">
        <v>52.4</v>
      </c>
      <c r="D82" s="8">
        <v>21.460999999999999</v>
      </c>
      <c r="E82" s="8">
        <v>21.890999999999998</v>
      </c>
      <c r="F82" s="8">
        <f t="shared" si="0"/>
        <v>0.42999999999999972</v>
      </c>
      <c r="G82" s="82">
        <f t="shared" si="1"/>
        <v>0.36971399999999977</v>
      </c>
      <c r="H82" s="82">
        <f t="shared" si="2"/>
        <v>0.28315135317714446</v>
      </c>
      <c r="I82" s="82">
        <f t="shared" si="3"/>
        <v>0.65286535317714423</v>
      </c>
      <c r="J82" s="68"/>
      <c r="K82" s="25"/>
      <c r="L82" s="7"/>
      <c r="M82" s="7"/>
      <c r="N82" s="7"/>
      <c r="O82" s="21"/>
      <c r="P82" s="21"/>
    </row>
    <row r="83" spans="1:16" s="1" customFormat="1" x14ac:dyDescent="0.25">
      <c r="A83" s="80">
        <v>58</v>
      </c>
      <c r="B83" s="16">
        <v>43441052</v>
      </c>
      <c r="C83" s="81">
        <v>101.3</v>
      </c>
      <c r="D83" s="8">
        <v>26.170999999999999</v>
      </c>
      <c r="E83" s="8">
        <v>27.824000000000002</v>
      </c>
      <c r="F83" s="8">
        <f t="shared" si="0"/>
        <v>1.6530000000000022</v>
      </c>
      <c r="G83" s="82">
        <f t="shared" si="1"/>
        <v>1.421249400000002</v>
      </c>
      <c r="H83" s="82">
        <f t="shared" si="2"/>
        <v>0.54738992513062479</v>
      </c>
      <c r="I83" s="82">
        <f t="shared" si="3"/>
        <v>1.9686393251306269</v>
      </c>
      <c r="J83" s="68"/>
      <c r="K83" s="25"/>
      <c r="L83" s="7"/>
      <c r="M83" s="7"/>
      <c r="N83" s="7"/>
      <c r="O83" s="21"/>
      <c r="P83" s="21"/>
    </row>
    <row r="84" spans="1:16" s="1" customFormat="1" x14ac:dyDescent="0.25">
      <c r="A84" s="80">
        <v>59</v>
      </c>
      <c r="B84" s="16">
        <v>43441057</v>
      </c>
      <c r="C84" s="81">
        <v>85.3</v>
      </c>
      <c r="D84" s="8">
        <v>7.008</v>
      </c>
      <c r="E84" s="8">
        <v>7.008</v>
      </c>
      <c r="F84" s="8">
        <f t="shared" si="0"/>
        <v>0</v>
      </c>
      <c r="G84" s="82">
        <f t="shared" si="1"/>
        <v>0</v>
      </c>
      <c r="H84" s="82">
        <f t="shared" si="2"/>
        <v>0.46093149667958827</v>
      </c>
      <c r="I84" s="82">
        <f t="shared" si="3"/>
        <v>0.46093149667958827</v>
      </c>
      <c r="J84" s="68"/>
      <c r="K84" s="25"/>
      <c r="L84" s="7"/>
      <c r="M84" s="7"/>
      <c r="N84" s="7"/>
      <c r="O84" s="21"/>
      <c r="P84" s="21"/>
    </row>
    <row r="85" spans="1:16" s="1" customFormat="1" x14ac:dyDescent="0.25">
      <c r="A85" s="80">
        <v>60</v>
      </c>
      <c r="B85" s="16">
        <v>43441058</v>
      </c>
      <c r="C85" s="81">
        <v>52.5</v>
      </c>
      <c r="D85" s="8">
        <v>3.2509999999999999</v>
      </c>
      <c r="E85" s="8">
        <v>3.2509999999999999</v>
      </c>
      <c r="F85" s="8">
        <f t="shared" si="0"/>
        <v>0</v>
      </c>
      <c r="G85" s="82">
        <f t="shared" si="1"/>
        <v>0</v>
      </c>
      <c r="H85" s="82">
        <f t="shared" si="2"/>
        <v>0.28369171835496343</v>
      </c>
      <c r="I85" s="82">
        <f t="shared" si="3"/>
        <v>0.28369171835496343</v>
      </c>
      <c r="K85" s="25"/>
      <c r="L85" s="7"/>
      <c r="M85" s="7"/>
      <c r="N85" s="7"/>
      <c r="O85" s="21"/>
      <c r="P85" s="21"/>
    </row>
    <row r="86" spans="1:16" s="1" customFormat="1" x14ac:dyDescent="0.25">
      <c r="A86" s="80">
        <v>61</v>
      </c>
      <c r="B86" s="16">
        <v>43441358</v>
      </c>
      <c r="C86" s="81">
        <v>52.3</v>
      </c>
      <c r="D86" s="8">
        <v>8.9949999999999992</v>
      </c>
      <c r="E86" s="8">
        <v>10.058999999999999</v>
      </c>
      <c r="F86" s="8">
        <f t="shared" si="0"/>
        <v>1.0640000000000001</v>
      </c>
      <c r="G86" s="82">
        <f t="shared" si="1"/>
        <v>0.91482720000000006</v>
      </c>
      <c r="H86" s="82">
        <f t="shared" si="2"/>
        <v>0.28261098799932549</v>
      </c>
      <c r="I86" s="82">
        <f t="shared" si="3"/>
        <v>1.1974381879993254</v>
      </c>
      <c r="K86" s="25"/>
      <c r="L86" s="7"/>
      <c r="M86" s="7"/>
      <c r="N86" s="7"/>
      <c r="O86" s="21"/>
      <c r="P86" s="21"/>
    </row>
    <row r="87" spans="1:16" s="1" customFormat="1" x14ac:dyDescent="0.25">
      <c r="A87" s="80">
        <v>62</v>
      </c>
      <c r="B87" s="16">
        <v>43441056</v>
      </c>
      <c r="C87" s="81">
        <v>100.5</v>
      </c>
      <c r="D87" s="8">
        <v>23.949000000000002</v>
      </c>
      <c r="E87" s="8">
        <v>24.638000000000002</v>
      </c>
      <c r="F87" s="8">
        <f t="shared" si="0"/>
        <v>0.68900000000000006</v>
      </c>
      <c r="G87" s="82">
        <f t="shared" si="1"/>
        <v>0.5924022000000001</v>
      </c>
      <c r="H87" s="82">
        <f t="shared" si="2"/>
        <v>0.54306700370807293</v>
      </c>
      <c r="I87" s="82">
        <f t="shared" si="3"/>
        <v>1.1354692037080731</v>
      </c>
      <c r="K87" s="25"/>
      <c r="L87" s="7"/>
      <c r="M87" s="7"/>
      <c r="N87" s="7"/>
      <c r="O87" s="21"/>
      <c r="P87" s="21"/>
    </row>
    <row r="88" spans="1:16" s="1" customFormat="1" x14ac:dyDescent="0.25">
      <c r="A88" s="80">
        <v>63</v>
      </c>
      <c r="B88" s="16">
        <v>43441064</v>
      </c>
      <c r="C88" s="81">
        <v>85.2</v>
      </c>
      <c r="D88" s="8">
        <v>10.840999999999999</v>
      </c>
      <c r="E88" s="8">
        <v>11.010999999999999</v>
      </c>
      <c r="F88" s="8">
        <f t="shared" si="0"/>
        <v>0.16999999999999993</v>
      </c>
      <c r="G88" s="82">
        <f t="shared" si="1"/>
        <v>0.14616599999999993</v>
      </c>
      <c r="H88" s="82">
        <f t="shared" si="2"/>
        <v>0.4603911315017693</v>
      </c>
      <c r="I88" s="82">
        <f>G88+H88</f>
        <v>0.60655713150176926</v>
      </c>
      <c r="K88" s="25"/>
      <c r="L88" s="7"/>
      <c r="M88" s="7"/>
      <c r="N88" s="7"/>
      <c r="O88" s="21"/>
      <c r="P88" s="21"/>
    </row>
    <row r="89" spans="1:16" s="5" customFormat="1" x14ac:dyDescent="0.25">
      <c r="A89" s="4">
        <v>64</v>
      </c>
      <c r="B89" s="16">
        <v>43441061</v>
      </c>
      <c r="C89" s="81">
        <v>52.7</v>
      </c>
      <c r="D89" s="8">
        <v>17.152999999999999</v>
      </c>
      <c r="E89" s="8">
        <v>18.228000000000002</v>
      </c>
      <c r="F89" s="8">
        <f t="shared" si="0"/>
        <v>1.0750000000000028</v>
      </c>
      <c r="G89" s="82">
        <f t="shared" si="1"/>
        <v>0.92428500000000247</v>
      </c>
      <c r="H89" s="82">
        <f t="shared" si="2"/>
        <v>0.28477244871060142</v>
      </c>
      <c r="I89" s="82">
        <f t="shared" si="3"/>
        <v>1.2090574487106038</v>
      </c>
      <c r="K89" s="25"/>
      <c r="L89" s="7"/>
      <c r="M89" s="7"/>
      <c r="N89" s="7"/>
      <c r="O89" s="21"/>
      <c r="P89" s="21"/>
    </row>
    <row r="90" spans="1:16" s="1" customFormat="1" x14ac:dyDescent="0.25">
      <c r="A90" s="80">
        <v>65</v>
      </c>
      <c r="B90" s="16">
        <v>43441055</v>
      </c>
      <c r="C90" s="81">
        <v>53.1</v>
      </c>
      <c r="D90" s="8">
        <v>13.086</v>
      </c>
      <c r="E90" s="8">
        <v>13.714</v>
      </c>
      <c r="F90" s="8">
        <f t="shared" ref="F90:F153" si="4">E90-D90</f>
        <v>0.62800000000000011</v>
      </c>
      <c r="G90" s="82">
        <f t="shared" si="1"/>
        <v>0.53995440000000006</v>
      </c>
      <c r="H90" s="82">
        <f t="shared" si="2"/>
        <v>0.28693390942187735</v>
      </c>
      <c r="I90" s="82">
        <f t="shared" si="3"/>
        <v>0.82688830942187741</v>
      </c>
      <c r="K90" s="25"/>
      <c r="L90" s="7"/>
      <c r="M90" s="7"/>
      <c r="N90" s="7"/>
      <c r="O90" s="21"/>
      <c r="P90" s="21"/>
    </row>
    <row r="91" spans="1:16" s="5" customFormat="1" x14ac:dyDescent="0.25">
      <c r="A91" s="4">
        <v>66</v>
      </c>
      <c r="B91" s="16">
        <v>43441063</v>
      </c>
      <c r="C91" s="81">
        <v>101.1</v>
      </c>
      <c r="D91" s="8">
        <v>7.5579999999999998</v>
      </c>
      <c r="E91" s="8">
        <v>7.5579999999999998</v>
      </c>
      <c r="F91" s="8">
        <f t="shared" si="4"/>
        <v>0</v>
      </c>
      <c r="G91" s="82">
        <f t="shared" ref="G91:G105" si="5">F91*0.8598</f>
        <v>0</v>
      </c>
      <c r="H91" s="82">
        <f t="shared" ref="H91:H99" si="6">C91/5339.7*$H$10</f>
        <v>0.54630919477498674</v>
      </c>
      <c r="I91" s="82">
        <f t="shared" ref="I91:I154" si="7">G91+H91</f>
        <v>0.54630919477498674</v>
      </c>
      <c r="K91" s="25"/>
      <c r="L91" s="7"/>
      <c r="M91" s="7"/>
      <c r="N91" s="7"/>
      <c r="O91" s="21"/>
      <c r="P91" s="21"/>
    </row>
    <row r="92" spans="1:16" s="1" customFormat="1" x14ac:dyDescent="0.25">
      <c r="A92" s="80">
        <v>67</v>
      </c>
      <c r="B92" s="16">
        <v>43441067</v>
      </c>
      <c r="C92" s="81">
        <v>84.7</v>
      </c>
      <c r="D92" s="8">
        <v>9.7040000000000006</v>
      </c>
      <c r="E92" s="8">
        <v>9.7040000000000006</v>
      </c>
      <c r="F92" s="8">
        <f t="shared" si="4"/>
        <v>0</v>
      </c>
      <c r="G92" s="82">
        <f t="shared" si="5"/>
        <v>0</v>
      </c>
      <c r="H92" s="82">
        <f t="shared" si="6"/>
        <v>0.4576893056126744</v>
      </c>
      <c r="I92" s="82">
        <f t="shared" si="7"/>
        <v>0.4576893056126744</v>
      </c>
      <c r="K92" s="25"/>
      <c r="L92" s="7"/>
      <c r="M92" s="7"/>
      <c r="N92" s="7"/>
      <c r="O92" s="21"/>
      <c r="P92" s="21"/>
    </row>
    <row r="93" spans="1:16" s="1" customFormat="1" x14ac:dyDescent="0.25">
      <c r="A93" s="80">
        <v>68</v>
      </c>
      <c r="B93" s="16">
        <v>43441065</v>
      </c>
      <c r="C93" s="81">
        <v>52.7</v>
      </c>
      <c r="D93" s="8">
        <f>13.523+1.705</f>
        <v>15.228</v>
      </c>
      <c r="E93" s="8">
        <v>15.555</v>
      </c>
      <c r="F93" s="8">
        <f t="shared" si="4"/>
        <v>0.32699999999999996</v>
      </c>
      <c r="G93" s="82">
        <f t="shared" si="5"/>
        <v>0.28115459999999998</v>
      </c>
      <c r="H93" s="82">
        <f t="shared" si="6"/>
        <v>0.28477244871060142</v>
      </c>
      <c r="I93" s="82">
        <f t="shared" si="7"/>
        <v>0.5659270487106014</v>
      </c>
      <c r="J93" s="5"/>
      <c r="K93" s="25"/>
      <c r="L93" s="24"/>
      <c r="M93" s="24"/>
      <c r="N93" s="24"/>
      <c r="O93" s="24"/>
      <c r="P93" s="24"/>
    </row>
    <row r="94" spans="1:16" s="1" customFormat="1" x14ac:dyDescent="0.25">
      <c r="A94" s="80">
        <v>69</v>
      </c>
      <c r="B94" s="16">
        <v>43441060</v>
      </c>
      <c r="C94" s="81">
        <v>53.3</v>
      </c>
      <c r="D94" s="8">
        <v>12.641</v>
      </c>
      <c r="E94" s="8">
        <v>13.401</v>
      </c>
      <c r="F94" s="8">
        <f t="shared" si="4"/>
        <v>0.75999999999999979</v>
      </c>
      <c r="G94" s="82">
        <f t="shared" si="5"/>
        <v>0.65344799999999981</v>
      </c>
      <c r="H94" s="82">
        <f t="shared" si="6"/>
        <v>0.28801463977751529</v>
      </c>
      <c r="I94" s="82">
        <f t="shared" si="7"/>
        <v>0.9414626397775151</v>
      </c>
      <c r="K94" s="25"/>
      <c r="L94" s="7"/>
      <c r="M94" s="7"/>
      <c r="N94" s="7"/>
      <c r="O94" s="21"/>
      <c r="P94" s="21"/>
    </row>
    <row r="95" spans="1:16" s="1" customFormat="1" x14ac:dyDescent="0.25">
      <c r="A95" s="80">
        <v>70</v>
      </c>
      <c r="B95" s="16">
        <v>43441066</v>
      </c>
      <c r="C95" s="81">
        <v>101.3</v>
      </c>
      <c r="D95" s="8">
        <v>37.820999999999998</v>
      </c>
      <c r="E95" s="8">
        <v>39.33</v>
      </c>
      <c r="F95" s="8">
        <f t="shared" si="4"/>
        <v>1.5090000000000003</v>
      </c>
      <c r="G95" s="82">
        <f t="shared" si="5"/>
        <v>1.2974382000000002</v>
      </c>
      <c r="H95" s="82">
        <f t="shared" si="6"/>
        <v>0.54738992513062479</v>
      </c>
      <c r="I95" s="82">
        <f t="shared" si="7"/>
        <v>1.8448281251306251</v>
      </c>
      <c r="K95" s="25"/>
      <c r="L95" s="7"/>
      <c r="M95" s="24"/>
      <c r="N95" s="7"/>
      <c r="O95" s="5"/>
      <c r="P95" s="21"/>
    </row>
    <row r="96" spans="1:16" s="1" customFormat="1" x14ac:dyDescent="0.25">
      <c r="A96" s="80">
        <v>71</v>
      </c>
      <c r="B96" s="16">
        <v>43441350</v>
      </c>
      <c r="C96" s="81">
        <v>85.7</v>
      </c>
      <c r="D96" s="8">
        <v>42.45</v>
      </c>
      <c r="E96" s="8">
        <v>44.8</v>
      </c>
      <c r="F96" s="8">
        <f t="shared" si="4"/>
        <v>2.3499999999999943</v>
      </c>
      <c r="G96" s="82">
        <f t="shared" si="5"/>
        <v>2.0205299999999951</v>
      </c>
      <c r="H96" s="82">
        <f t="shared" si="6"/>
        <v>0.46309295739086415</v>
      </c>
      <c r="I96" s="82">
        <f t="shared" si="7"/>
        <v>2.483622957390859</v>
      </c>
      <c r="K96" s="25"/>
      <c r="L96" s="14"/>
      <c r="M96" s="14"/>
      <c r="N96" s="14"/>
      <c r="O96" s="106"/>
      <c r="P96" s="21"/>
    </row>
    <row r="97" spans="1:16" s="1" customFormat="1" x14ac:dyDescent="0.25">
      <c r="A97" s="80">
        <v>72</v>
      </c>
      <c r="B97" s="16">
        <v>43441353</v>
      </c>
      <c r="C97" s="81">
        <v>52.8</v>
      </c>
      <c r="D97" s="8">
        <v>12.099</v>
      </c>
      <c r="E97" s="8">
        <v>13.225</v>
      </c>
      <c r="F97" s="8">
        <f t="shared" si="4"/>
        <v>1.1259999999999994</v>
      </c>
      <c r="G97" s="82">
        <f t="shared" si="5"/>
        <v>0.96813479999999952</v>
      </c>
      <c r="H97" s="82">
        <f t="shared" si="6"/>
        <v>0.28531281388842039</v>
      </c>
      <c r="I97" s="82">
        <f t="shared" si="7"/>
        <v>1.2534476138884199</v>
      </c>
      <c r="K97" s="25"/>
      <c r="L97" s="7"/>
      <c r="M97" s="7"/>
      <c r="N97" s="7"/>
      <c r="O97" s="21"/>
      <c r="P97" s="21"/>
    </row>
    <row r="98" spans="1:16" s="1" customFormat="1" x14ac:dyDescent="0.25">
      <c r="A98" s="80">
        <v>73</v>
      </c>
      <c r="B98" s="16">
        <v>43441062</v>
      </c>
      <c r="C98" s="81">
        <v>52.8</v>
      </c>
      <c r="D98" s="8">
        <v>7.258</v>
      </c>
      <c r="E98" s="8">
        <v>7.3869999999999996</v>
      </c>
      <c r="F98" s="8">
        <f t="shared" si="4"/>
        <v>0.12899999999999956</v>
      </c>
      <c r="G98" s="82">
        <f t="shared" si="5"/>
        <v>0.11091419999999962</v>
      </c>
      <c r="H98" s="82">
        <f t="shared" si="6"/>
        <v>0.28531281388842039</v>
      </c>
      <c r="I98" s="82">
        <f t="shared" si="7"/>
        <v>0.39622701388842002</v>
      </c>
      <c r="K98" s="25"/>
      <c r="L98" s="7"/>
      <c r="M98" s="7"/>
      <c r="N98" s="7"/>
      <c r="O98" s="21"/>
      <c r="P98" s="21"/>
    </row>
    <row r="99" spans="1:16" s="5" customFormat="1" ht="15.75" thickBot="1" x14ac:dyDescent="0.3">
      <c r="A99" s="33">
        <v>74</v>
      </c>
      <c r="B99" s="20">
        <v>43441059</v>
      </c>
      <c r="C99" s="87">
        <v>100.6</v>
      </c>
      <c r="D99" s="12">
        <v>23.702999999999999</v>
      </c>
      <c r="E99" s="12">
        <v>24.861999999999998</v>
      </c>
      <c r="F99" s="12">
        <f t="shared" si="4"/>
        <v>1.1589999999999989</v>
      </c>
      <c r="G99" s="88">
        <f t="shared" si="5"/>
        <v>0.99650819999999907</v>
      </c>
      <c r="H99" s="88">
        <f t="shared" si="6"/>
        <v>0.54360736888589178</v>
      </c>
      <c r="I99" s="88">
        <f t="shared" si="7"/>
        <v>1.540115568885891</v>
      </c>
      <c r="K99" s="25"/>
      <c r="L99" s="14"/>
      <c r="M99" s="7"/>
      <c r="N99" s="7"/>
      <c r="O99" s="21"/>
      <c r="P99" s="21"/>
    </row>
    <row r="100" spans="1:16" s="1" customFormat="1" x14ac:dyDescent="0.25">
      <c r="A100" s="89">
        <v>75</v>
      </c>
      <c r="B100" s="19">
        <v>43441332</v>
      </c>
      <c r="C100" s="90">
        <v>85</v>
      </c>
      <c r="D100" s="9">
        <v>38.124000000000002</v>
      </c>
      <c r="E100" s="9">
        <v>40.668999999999997</v>
      </c>
      <c r="F100" s="9">
        <f t="shared" si="4"/>
        <v>2.5449999999999946</v>
      </c>
      <c r="G100" s="91">
        <f t="shared" si="5"/>
        <v>2.1881909999999953</v>
      </c>
      <c r="H100" s="91">
        <f t="shared" ref="H100:H155" si="8">C100/3919*$H$13</f>
        <v>0.64605139040571646</v>
      </c>
      <c r="I100" s="91">
        <f t="shared" si="7"/>
        <v>2.8342423904057119</v>
      </c>
      <c r="K100" s="25"/>
      <c r="L100" s="7"/>
      <c r="M100" s="7"/>
      <c r="N100" s="7"/>
      <c r="O100" s="21"/>
      <c r="P100" s="21"/>
    </row>
    <row r="101" spans="1:16" s="1" customFormat="1" x14ac:dyDescent="0.25">
      <c r="A101" s="80">
        <v>76</v>
      </c>
      <c r="B101" s="16">
        <v>43441335</v>
      </c>
      <c r="C101" s="81">
        <v>58.3</v>
      </c>
      <c r="D101" s="8">
        <v>20.404</v>
      </c>
      <c r="E101" s="8">
        <v>22.527000000000001</v>
      </c>
      <c r="F101" s="8">
        <f t="shared" si="4"/>
        <v>2.1230000000000011</v>
      </c>
      <c r="G101" s="82">
        <f t="shared" si="5"/>
        <v>1.825355400000001</v>
      </c>
      <c r="H101" s="91">
        <f t="shared" si="8"/>
        <v>0.44311524777239142</v>
      </c>
      <c r="I101" s="82">
        <f t="shared" si="7"/>
        <v>2.2684706477723924</v>
      </c>
      <c r="K101" s="25"/>
      <c r="L101" s="7"/>
      <c r="M101" s="7"/>
      <c r="N101" s="7"/>
      <c r="O101" s="21"/>
      <c r="P101" s="21"/>
    </row>
    <row r="102" spans="1:16" s="5" customFormat="1" x14ac:dyDescent="0.25">
      <c r="A102" s="4">
        <v>77</v>
      </c>
      <c r="B102" s="16">
        <v>43441338</v>
      </c>
      <c r="C102" s="81">
        <v>58.5</v>
      </c>
      <c r="D102" s="8">
        <v>30.202000000000002</v>
      </c>
      <c r="E102" s="8">
        <v>32.258000000000003</v>
      </c>
      <c r="F102" s="8">
        <f t="shared" si="4"/>
        <v>2.0560000000000009</v>
      </c>
      <c r="G102" s="34">
        <f t="shared" si="5"/>
        <v>1.7677488000000008</v>
      </c>
      <c r="H102" s="40">
        <f t="shared" si="8"/>
        <v>0.44463536869099307</v>
      </c>
      <c r="I102" s="34">
        <f t="shared" si="7"/>
        <v>2.2123841686909937</v>
      </c>
      <c r="K102" s="25"/>
      <c r="L102" s="7"/>
      <c r="M102" s="7"/>
      <c r="N102" s="7"/>
      <c r="O102" s="21"/>
      <c r="P102" s="21"/>
    </row>
    <row r="103" spans="1:16" s="5" customFormat="1" x14ac:dyDescent="0.25">
      <c r="A103" s="4">
        <v>78</v>
      </c>
      <c r="B103" s="16">
        <v>43441333</v>
      </c>
      <c r="C103" s="81">
        <v>76.599999999999994</v>
      </c>
      <c r="D103" s="8">
        <v>27.747</v>
      </c>
      <c r="E103" s="8">
        <v>29.532</v>
      </c>
      <c r="F103" s="8">
        <f t="shared" si="4"/>
        <v>1.7850000000000001</v>
      </c>
      <c r="G103" s="82">
        <f t="shared" si="5"/>
        <v>1.5347430000000002</v>
      </c>
      <c r="H103" s="91">
        <f t="shared" si="8"/>
        <v>0.5822063118244456</v>
      </c>
      <c r="I103" s="82">
        <f t="shared" si="7"/>
        <v>2.1169493118244458</v>
      </c>
      <c r="K103" s="25"/>
      <c r="L103" s="7"/>
      <c r="M103" s="7"/>
      <c r="N103" s="7"/>
      <c r="O103" s="21"/>
      <c r="P103" s="21"/>
    </row>
    <row r="104" spans="1:16" s="1" customFormat="1" x14ac:dyDescent="0.25">
      <c r="A104" s="80">
        <v>79</v>
      </c>
      <c r="B104" s="16">
        <v>43441336</v>
      </c>
      <c r="C104" s="81">
        <v>85.7</v>
      </c>
      <c r="D104" s="8">
        <v>11.439</v>
      </c>
      <c r="E104" s="8">
        <v>12.036</v>
      </c>
      <c r="F104" s="8">
        <f t="shared" si="4"/>
        <v>0.59699999999999953</v>
      </c>
      <c r="G104" s="82">
        <f t="shared" si="5"/>
        <v>0.51330059999999955</v>
      </c>
      <c r="H104" s="91">
        <f t="shared" si="8"/>
        <v>0.6513718136208223</v>
      </c>
      <c r="I104" s="82">
        <f t="shared" si="7"/>
        <v>1.164672413620822</v>
      </c>
      <c r="J104" s="5"/>
      <c r="K104" s="25"/>
      <c r="L104" s="7"/>
      <c r="M104" s="7"/>
      <c r="N104" s="7"/>
      <c r="O104" s="21"/>
      <c r="P104" s="21"/>
    </row>
    <row r="105" spans="1:16" s="1" customFormat="1" x14ac:dyDescent="0.25">
      <c r="A105" s="80">
        <v>80</v>
      </c>
      <c r="B105" s="16">
        <v>43441339</v>
      </c>
      <c r="C105" s="81">
        <v>58.3</v>
      </c>
      <c r="D105" s="8">
        <v>22.145</v>
      </c>
      <c r="E105" s="8">
        <v>23.178999999999998</v>
      </c>
      <c r="F105" s="8">
        <f t="shared" si="4"/>
        <v>1.0339999999999989</v>
      </c>
      <c r="G105" s="82">
        <f t="shared" si="5"/>
        <v>0.88903319999999908</v>
      </c>
      <c r="H105" s="91">
        <f t="shared" si="8"/>
        <v>0.44311524777239142</v>
      </c>
      <c r="I105" s="82">
        <f t="shared" si="7"/>
        <v>1.3321484477723904</v>
      </c>
      <c r="J105" s="5"/>
      <c r="K105" s="25"/>
      <c r="L105" s="7"/>
      <c r="M105" s="7"/>
      <c r="N105" s="7"/>
      <c r="O105" s="21"/>
      <c r="P105" s="21"/>
    </row>
    <row r="106" spans="1:16" s="1" customFormat="1" x14ac:dyDescent="0.25">
      <c r="A106" s="80">
        <v>81</v>
      </c>
      <c r="B106" s="16">
        <v>43441337</v>
      </c>
      <c r="C106" s="81">
        <v>58.4</v>
      </c>
      <c r="D106" s="8">
        <v>16.625</v>
      </c>
      <c r="E106" s="8">
        <v>17.356999999999999</v>
      </c>
      <c r="F106" s="8">
        <f t="shared" si="4"/>
        <v>0.73199999999999932</v>
      </c>
      <c r="G106" s="82">
        <f>F106*0.8598</f>
        <v>0.62937359999999942</v>
      </c>
      <c r="H106" s="91">
        <f t="shared" si="8"/>
        <v>0.44387530823169224</v>
      </c>
      <c r="I106" s="82">
        <f t="shared" si="7"/>
        <v>1.0732489082316916</v>
      </c>
      <c r="J106" s="5"/>
      <c r="K106" s="25"/>
      <c r="L106" s="7"/>
      <c r="M106" s="7"/>
      <c r="N106" s="7"/>
      <c r="O106" s="21"/>
      <c r="P106" s="21"/>
    </row>
    <row r="107" spans="1:16" s="1" customFormat="1" x14ac:dyDescent="0.25">
      <c r="A107" s="80">
        <v>82</v>
      </c>
      <c r="B107" s="16">
        <v>43441334</v>
      </c>
      <c r="C107" s="81">
        <v>76.400000000000006</v>
      </c>
      <c r="D107" s="8">
        <v>7.7039999999999997</v>
      </c>
      <c r="E107" s="8">
        <v>7.7309999999999999</v>
      </c>
      <c r="F107" s="8">
        <f t="shared" si="4"/>
        <v>2.7000000000000135E-2</v>
      </c>
      <c r="G107" s="82">
        <f t="shared" ref="G107:G135" si="9">F107*0.8598</f>
        <v>2.3214600000000116E-2</v>
      </c>
      <c r="H107" s="91">
        <f t="shared" si="8"/>
        <v>0.58068619090584395</v>
      </c>
      <c r="I107" s="82">
        <f t="shared" si="7"/>
        <v>0.60390079090584403</v>
      </c>
      <c r="J107" s="5"/>
      <c r="K107" s="25"/>
      <c r="L107" s="7"/>
      <c r="M107" s="7"/>
      <c r="N107" s="7"/>
      <c r="O107" s="21"/>
      <c r="P107" s="21"/>
    </row>
    <row r="108" spans="1:16" s="1" customFormat="1" x14ac:dyDescent="0.25">
      <c r="A108" s="80">
        <v>83</v>
      </c>
      <c r="B108" s="16">
        <v>43441340</v>
      </c>
      <c r="C108" s="81">
        <v>85.5</v>
      </c>
      <c r="D108" s="8">
        <v>28.85</v>
      </c>
      <c r="E108" s="8">
        <v>31.074000000000002</v>
      </c>
      <c r="F108" s="8">
        <f t="shared" si="4"/>
        <v>2.2240000000000002</v>
      </c>
      <c r="G108" s="82">
        <f t="shared" si="9"/>
        <v>1.9121952000000002</v>
      </c>
      <c r="H108" s="91">
        <f t="shared" si="8"/>
        <v>0.64985169270222065</v>
      </c>
      <c r="I108" s="82">
        <f t="shared" si="7"/>
        <v>2.5620468927022211</v>
      </c>
      <c r="J108" s="5"/>
      <c r="K108" s="25"/>
      <c r="L108" s="7"/>
      <c r="M108" s="7"/>
      <c r="N108" s="7"/>
      <c r="O108" s="21"/>
      <c r="P108" s="21"/>
    </row>
    <row r="109" spans="1:16" s="1" customFormat="1" x14ac:dyDescent="0.25">
      <c r="A109" s="80">
        <v>84</v>
      </c>
      <c r="B109" s="16">
        <v>43441326</v>
      </c>
      <c r="C109" s="81">
        <v>58.6</v>
      </c>
      <c r="D109" s="8">
        <v>6.2130000000000001</v>
      </c>
      <c r="E109" s="8">
        <v>6.218</v>
      </c>
      <c r="F109" s="8">
        <f t="shared" si="4"/>
        <v>4.9999999999998934E-3</v>
      </c>
      <c r="G109" s="82">
        <f t="shared" si="9"/>
        <v>4.2989999999999088E-3</v>
      </c>
      <c r="H109" s="91">
        <f t="shared" si="8"/>
        <v>0.4453954291502939</v>
      </c>
      <c r="I109" s="82">
        <f t="shared" si="7"/>
        <v>0.44969442915029378</v>
      </c>
      <c r="K109" s="25"/>
      <c r="L109" s="7"/>
      <c r="M109" s="7"/>
      <c r="N109" s="7"/>
      <c r="O109" s="21"/>
      <c r="P109" s="21"/>
    </row>
    <row r="110" spans="1:16" s="5" customFormat="1" x14ac:dyDescent="0.25">
      <c r="A110" s="4">
        <v>85</v>
      </c>
      <c r="B110" s="16">
        <v>43441323</v>
      </c>
      <c r="C110" s="81">
        <v>59.6</v>
      </c>
      <c r="D110" s="8">
        <v>9.5869999999999997</v>
      </c>
      <c r="E110" s="8">
        <v>10.33</v>
      </c>
      <c r="F110" s="8">
        <f t="shared" si="4"/>
        <v>0.74300000000000033</v>
      </c>
      <c r="G110" s="82">
        <f t="shared" si="9"/>
        <v>0.63883140000000027</v>
      </c>
      <c r="H110" s="91">
        <f t="shared" si="8"/>
        <v>0.45299603374330238</v>
      </c>
      <c r="I110" s="82">
        <f t="shared" si="7"/>
        <v>1.0918274337433027</v>
      </c>
      <c r="K110" s="25"/>
      <c r="L110" s="7"/>
      <c r="M110" s="7"/>
      <c r="N110" s="7"/>
      <c r="O110" s="21"/>
      <c r="P110" s="21"/>
    </row>
    <row r="111" spans="1:16" s="1" customFormat="1" x14ac:dyDescent="0.25">
      <c r="A111" s="80">
        <v>86</v>
      </c>
      <c r="B111" s="16">
        <v>43441329</v>
      </c>
      <c r="C111" s="81">
        <v>76.5</v>
      </c>
      <c r="D111" s="8">
        <v>7.4379999999999997</v>
      </c>
      <c r="E111" s="8">
        <v>7.4379999999999997</v>
      </c>
      <c r="F111" s="8">
        <f t="shared" si="4"/>
        <v>0</v>
      </c>
      <c r="G111" s="82">
        <f t="shared" si="9"/>
        <v>0</v>
      </c>
      <c r="H111" s="91">
        <f>C111/3919*$H$13</f>
        <v>0.58144625136514483</v>
      </c>
      <c r="I111" s="82">
        <f t="shared" si="7"/>
        <v>0.58144625136514483</v>
      </c>
      <c r="J111" s="5"/>
      <c r="K111" s="25"/>
      <c r="L111" s="7"/>
      <c r="M111" s="7"/>
      <c r="N111" s="7"/>
      <c r="O111" s="21"/>
      <c r="P111" s="21"/>
    </row>
    <row r="112" spans="1:16" s="1" customFormat="1" x14ac:dyDescent="0.25">
      <c r="A112" s="80">
        <v>87</v>
      </c>
      <c r="B112" s="16">
        <v>43441330</v>
      </c>
      <c r="C112" s="81">
        <v>85.1</v>
      </c>
      <c r="D112" s="8">
        <v>27.216000000000001</v>
      </c>
      <c r="E112" s="8">
        <v>28.934000000000001</v>
      </c>
      <c r="F112" s="8">
        <f t="shared" si="4"/>
        <v>1.718</v>
      </c>
      <c r="G112" s="82">
        <f t="shared" si="9"/>
        <v>1.4771364</v>
      </c>
      <c r="H112" s="91">
        <f t="shared" si="8"/>
        <v>0.64681145086501735</v>
      </c>
      <c r="I112" s="82">
        <f t="shared" si="7"/>
        <v>2.1239478508650174</v>
      </c>
      <c r="J112" s="5"/>
      <c r="K112" s="25"/>
      <c r="L112" s="7"/>
      <c r="M112" s="7"/>
      <c r="N112" s="7"/>
      <c r="O112" s="21"/>
      <c r="P112" s="21"/>
    </row>
    <row r="113" spans="1:25" s="1" customFormat="1" x14ac:dyDescent="0.25">
      <c r="A113" s="80">
        <v>88</v>
      </c>
      <c r="B113" s="16">
        <v>43441327</v>
      </c>
      <c r="C113" s="81">
        <v>58.4</v>
      </c>
      <c r="D113" s="8">
        <v>16.673999999999999</v>
      </c>
      <c r="E113" s="8">
        <v>17.651</v>
      </c>
      <c r="F113" s="8">
        <f t="shared" si="4"/>
        <v>0.97700000000000031</v>
      </c>
      <c r="G113" s="82">
        <f t="shared" si="9"/>
        <v>0.84002460000000023</v>
      </c>
      <c r="H113" s="91">
        <f t="shared" si="8"/>
        <v>0.44387530823169224</v>
      </c>
      <c r="I113" s="82">
        <f t="shared" si="7"/>
        <v>1.2838999082316924</v>
      </c>
      <c r="J113" s="5"/>
      <c r="K113" s="25"/>
      <c r="L113" s="7"/>
      <c r="M113" s="7"/>
      <c r="N113" s="7"/>
      <c r="O113" s="21"/>
      <c r="P113" s="21"/>
    </row>
    <row r="114" spans="1:25" s="1" customFormat="1" x14ac:dyDescent="0.25">
      <c r="A114" s="80">
        <v>89</v>
      </c>
      <c r="B114" s="16">
        <v>43441324</v>
      </c>
      <c r="C114" s="81">
        <v>58.7</v>
      </c>
      <c r="D114" s="8">
        <v>13.487</v>
      </c>
      <c r="E114" s="8">
        <v>14.509</v>
      </c>
      <c r="F114" s="8">
        <f t="shared" si="4"/>
        <v>1.0220000000000002</v>
      </c>
      <c r="G114" s="82">
        <f t="shared" si="9"/>
        <v>0.87871560000000026</v>
      </c>
      <c r="H114" s="91">
        <f t="shared" si="8"/>
        <v>0.44615548960959484</v>
      </c>
      <c r="I114" s="82">
        <f t="shared" si="7"/>
        <v>1.3248710896095952</v>
      </c>
      <c r="K114" s="25"/>
      <c r="L114" s="7"/>
      <c r="M114" s="7"/>
      <c r="N114" s="7"/>
      <c r="O114" s="5"/>
      <c r="P114" s="5"/>
      <c r="Q114" s="5"/>
      <c r="R114" s="5"/>
      <c r="S114" s="5"/>
      <c r="T114" s="5"/>
      <c r="U114" s="5"/>
      <c r="V114" s="5"/>
      <c r="W114" s="5"/>
      <c r="X114" s="21"/>
      <c r="Y114" s="21"/>
    </row>
    <row r="115" spans="1:25" s="1" customFormat="1" x14ac:dyDescent="0.25">
      <c r="A115" s="80">
        <v>90</v>
      </c>
      <c r="B115" s="16">
        <v>43441325</v>
      </c>
      <c r="C115" s="81">
        <v>77.7</v>
      </c>
      <c r="D115" s="8">
        <v>22.116</v>
      </c>
      <c r="E115" s="8">
        <v>22.977</v>
      </c>
      <c r="F115" s="8">
        <f t="shared" si="4"/>
        <v>0.86100000000000065</v>
      </c>
      <c r="G115" s="82">
        <f t="shared" si="9"/>
        <v>0.74028780000000061</v>
      </c>
      <c r="H115" s="91">
        <f t="shared" si="8"/>
        <v>0.59056697687675497</v>
      </c>
      <c r="I115" s="82">
        <f t="shared" si="7"/>
        <v>1.3308547768767556</v>
      </c>
      <c r="K115" s="25"/>
      <c r="L115" s="7"/>
      <c r="M115" s="7"/>
      <c r="N115" s="7"/>
      <c r="O115" s="5"/>
      <c r="P115" s="5"/>
      <c r="Q115" s="5"/>
      <c r="R115" s="5"/>
      <c r="S115" s="5"/>
      <c r="T115" s="5"/>
      <c r="U115" s="5"/>
      <c r="V115" s="5"/>
      <c r="W115" s="5"/>
      <c r="X115" s="21"/>
      <c r="Y115" s="21"/>
    </row>
    <row r="116" spans="1:25" s="5" customFormat="1" x14ac:dyDescent="0.25">
      <c r="A116" s="4">
        <v>91</v>
      </c>
      <c r="B116" s="16">
        <v>43441328</v>
      </c>
      <c r="C116" s="81">
        <v>85.3</v>
      </c>
      <c r="D116" s="8">
        <v>14.208</v>
      </c>
      <c r="E116" s="8">
        <v>14.228999999999999</v>
      </c>
      <c r="F116" s="8">
        <f t="shared" si="4"/>
        <v>2.0999999999999019E-2</v>
      </c>
      <c r="G116" s="82">
        <f t="shared" si="9"/>
        <v>1.8055799999999157E-2</v>
      </c>
      <c r="H116" s="91">
        <f t="shared" si="8"/>
        <v>0.648331571783619</v>
      </c>
      <c r="I116" s="82">
        <f t="shared" si="7"/>
        <v>0.66638737178361818</v>
      </c>
      <c r="K116" s="25"/>
      <c r="L116" s="7"/>
      <c r="M116" s="7"/>
      <c r="N116" s="7"/>
      <c r="X116" s="21"/>
      <c r="Y116" s="21"/>
    </row>
    <row r="117" spans="1:25" s="1" customFormat="1" x14ac:dyDescent="0.25">
      <c r="A117" s="80">
        <v>92</v>
      </c>
      <c r="B117" s="16">
        <v>43441331</v>
      </c>
      <c r="C117" s="81">
        <v>58.5</v>
      </c>
      <c r="D117" s="8">
        <v>23.510999999999999</v>
      </c>
      <c r="E117" s="8">
        <v>25.135999999999999</v>
      </c>
      <c r="F117" s="8">
        <f t="shared" si="4"/>
        <v>1.625</v>
      </c>
      <c r="G117" s="82">
        <f t="shared" si="9"/>
        <v>1.3971750000000001</v>
      </c>
      <c r="H117" s="91">
        <f t="shared" si="8"/>
        <v>0.44463536869099307</v>
      </c>
      <c r="I117" s="82">
        <f t="shared" si="7"/>
        <v>1.841810368690993</v>
      </c>
      <c r="K117" s="25"/>
      <c r="L117" s="7"/>
      <c r="M117" s="7"/>
      <c r="N117" s="7"/>
      <c r="O117" s="5"/>
      <c r="P117" s="5"/>
      <c r="Q117" s="5"/>
      <c r="R117" s="5"/>
      <c r="S117" s="5"/>
      <c r="T117" s="5"/>
      <c r="U117" s="5"/>
      <c r="V117" s="5"/>
      <c r="W117" s="5"/>
      <c r="X117" s="21"/>
      <c r="Y117" s="21"/>
    </row>
    <row r="118" spans="1:25" s="5" customFormat="1" x14ac:dyDescent="0.25">
      <c r="A118" s="4">
        <v>93</v>
      </c>
      <c r="B118" s="16">
        <v>34242164</v>
      </c>
      <c r="C118" s="81">
        <v>59.3</v>
      </c>
      <c r="D118" s="8">
        <v>13.034000000000001</v>
      </c>
      <c r="E118" s="8">
        <v>14.288</v>
      </c>
      <c r="F118" s="8">
        <f t="shared" si="4"/>
        <v>1.2539999999999996</v>
      </c>
      <c r="G118" s="82">
        <f t="shared" si="9"/>
        <v>1.0781891999999997</v>
      </c>
      <c r="H118" s="91">
        <f t="shared" si="8"/>
        <v>0.45071585236539979</v>
      </c>
      <c r="I118" s="82">
        <f t="shared" si="7"/>
        <v>1.5289050523653995</v>
      </c>
      <c r="K118" s="25"/>
      <c r="L118" s="7"/>
      <c r="M118" s="7"/>
      <c r="N118" s="7"/>
      <c r="X118" s="21"/>
      <c r="Y118" s="21"/>
    </row>
    <row r="119" spans="1:25" s="1" customFormat="1" x14ac:dyDescent="0.25">
      <c r="A119" s="80">
        <v>94</v>
      </c>
      <c r="B119" s="16">
        <v>34242158</v>
      </c>
      <c r="C119" s="81">
        <v>76.8</v>
      </c>
      <c r="D119" s="8">
        <v>18.204000000000001</v>
      </c>
      <c r="E119" s="8">
        <v>19.324999999999999</v>
      </c>
      <c r="F119" s="8">
        <f t="shared" si="4"/>
        <v>1.1209999999999987</v>
      </c>
      <c r="G119" s="82">
        <f t="shared" si="9"/>
        <v>0.96383579999999891</v>
      </c>
      <c r="H119" s="91">
        <f t="shared" si="8"/>
        <v>0.58372643274304736</v>
      </c>
      <c r="I119" s="82">
        <f t="shared" si="7"/>
        <v>1.5475622327430463</v>
      </c>
      <c r="K119" s="25"/>
      <c r="L119" s="7"/>
      <c r="M119" s="7"/>
      <c r="N119" s="7"/>
      <c r="O119" s="5"/>
      <c r="P119" s="5"/>
      <c r="Q119" s="5"/>
      <c r="R119" s="5"/>
      <c r="S119" s="5"/>
      <c r="T119" s="5"/>
      <c r="U119" s="5"/>
      <c r="V119" s="5"/>
      <c r="W119" s="5"/>
      <c r="X119" s="21"/>
      <c r="Y119" s="21"/>
    </row>
    <row r="120" spans="1:25" s="1" customFormat="1" x14ac:dyDescent="0.25">
      <c r="A120" s="80">
        <v>95</v>
      </c>
      <c r="B120" s="16">
        <v>34242124</v>
      </c>
      <c r="C120" s="81">
        <v>85.2</v>
      </c>
      <c r="D120" s="8">
        <v>22.399000000000001</v>
      </c>
      <c r="E120" s="8">
        <v>24.974</v>
      </c>
      <c r="F120" s="8">
        <f t="shared" si="4"/>
        <v>2.5749999999999993</v>
      </c>
      <c r="G120" s="82">
        <f t="shared" si="9"/>
        <v>2.2139849999999992</v>
      </c>
      <c r="H120" s="91">
        <f t="shared" si="8"/>
        <v>0.64757151132431812</v>
      </c>
      <c r="I120" s="82">
        <f t="shared" si="7"/>
        <v>2.8615565113243173</v>
      </c>
      <c r="J120" s="5"/>
      <c r="K120" s="25"/>
      <c r="L120" s="7"/>
      <c r="M120" s="7"/>
      <c r="N120" s="7"/>
      <c r="O120" s="5"/>
      <c r="P120" s="5"/>
      <c r="Q120" s="5"/>
      <c r="R120" s="5"/>
      <c r="S120" s="5"/>
      <c r="T120" s="5"/>
      <c r="U120" s="5"/>
      <c r="V120" s="5"/>
      <c r="W120" s="5"/>
      <c r="X120" s="21"/>
      <c r="Y120" s="21"/>
    </row>
    <row r="121" spans="1:25" s="1" customFormat="1" x14ac:dyDescent="0.25">
      <c r="A121" s="4">
        <v>96</v>
      </c>
      <c r="B121" s="16">
        <v>34242122</v>
      </c>
      <c r="C121" s="83">
        <v>58.1</v>
      </c>
      <c r="D121" s="8">
        <v>8.4290000000000003</v>
      </c>
      <c r="E121" s="8">
        <v>8.4290000000000003</v>
      </c>
      <c r="F121" s="8">
        <f t="shared" si="4"/>
        <v>0</v>
      </c>
      <c r="G121" s="34">
        <f t="shared" si="9"/>
        <v>0</v>
      </c>
      <c r="H121" s="40">
        <f t="shared" si="8"/>
        <v>0.44159512685378971</v>
      </c>
      <c r="I121" s="34">
        <f t="shared" si="7"/>
        <v>0.44159512685378971</v>
      </c>
      <c r="K121" s="25"/>
      <c r="L121" s="7"/>
      <c r="M121" s="7"/>
      <c r="N121" s="7"/>
      <c r="O121" s="5"/>
      <c r="P121" s="5"/>
      <c r="Q121" s="5"/>
      <c r="R121" s="5"/>
      <c r="S121" s="5"/>
      <c r="T121" s="5"/>
      <c r="U121" s="5"/>
      <c r="V121" s="5"/>
      <c r="W121" s="5"/>
      <c r="X121" s="21"/>
      <c r="Y121" s="21"/>
    </row>
    <row r="122" spans="1:25" s="5" customFormat="1" x14ac:dyDescent="0.25">
      <c r="A122" s="4">
        <v>97</v>
      </c>
      <c r="B122" s="16">
        <v>34242128</v>
      </c>
      <c r="C122" s="83">
        <v>57.5</v>
      </c>
      <c r="D122" s="8">
        <v>22.021000000000001</v>
      </c>
      <c r="E122" s="8">
        <v>23.91</v>
      </c>
      <c r="F122" s="8">
        <f t="shared" si="4"/>
        <v>1.8889999999999993</v>
      </c>
      <c r="G122" s="82">
        <f t="shared" si="9"/>
        <v>1.6241621999999996</v>
      </c>
      <c r="H122" s="91">
        <f t="shared" si="8"/>
        <v>0.4370347640979847</v>
      </c>
      <c r="I122" s="82">
        <f t="shared" si="7"/>
        <v>2.0611969640979844</v>
      </c>
      <c r="K122" s="25"/>
      <c r="L122" s="7"/>
      <c r="M122" s="7"/>
      <c r="N122" s="7"/>
      <c r="X122" s="21"/>
      <c r="Y122" s="21"/>
    </row>
    <row r="123" spans="1:25" s="1" customFormat="1" x14ac:dyDescent="0.25">
      <c r="A123" s="80">
        <v>98</v>
      </c>
      <c r="B123" s="16">
        <v>34242159</v>
      </c>
      <c r="C123" s="83">
        <v>77</v>
      </c>
      <c r="D123" s="8">
        <v>20.074000000000002</v>
      </c>
      <c r="E123" s="8">
        <v>21.657</v>
      </c>
      <c r="F123" s="8">
        <f t="shared" si="4"/>
        <v>1.5829999999999984</v>
      </c>
      <c r="G123" s="82">
        <f t="shared" si="9"/>
        <v>1.3610633999999986</v>
      </c>
      <c r="H123" s="91">
        <f t="shared" si="8"/>
        <v>0.58524655366164902</v>
      </c>
      <c r="I123" s="82">
        <f t="shared" si="7"/>
        <v>1.9463099536616477</v>
      </c>
      <c r="K123" s="25"/>
      <c r="L123" s="7"/>
      <c r="M123" s="7"/>
      <c r="N123" s="7"/>
      <c r="O123" s="5"/>
      <c r="P123" s="5"/>
      <c r="Q123" s="5"/>
      <c r="R123" s="5"/>
      <c r="S123" s="5"/>
      <c r="T123" s="5"/>
      <c r="U123" s="5"/>
      <c r="V123" s="5"/>
      <c r="W123" s="5"/>
      <c r="X123" s="21"/>
      <c r="Y123" s="21"/>
    </row>
    <row r="124" spans="1:25" s="5" customFormat="1" x14ac:dyDescent="0.25">
      <c r="A124" s="4">
        <v>99</v>
      </c>
      <c r="B124" s="16">
        <v>34242441</v>
      </c>
      <c r="C124" s="83">
        <v>85.4</v>
      </c>
      <c r="D124" s="8">
        <v>13.282999999999999</v>
      </c>
      <c r="E124" s="8">
        <v>13.282999999999999</v>
      </c>
      <c r="F124" s="8">
        <f t="shared" si="4"/>
        <v>0</v>
      </c>
      <c r="G124" s="82">
        <f t="shared" si="9"/>
        <v>0</v>
      </c>
      <c r="H124" s="91">
        <f t="shared" si="8"/>
        <v>0.64909163224291977</v>
      </c>
      <c r="I124" s="82">
        <f t="shared" si="7"/>
        <v>0.64909163224291977</v>
      </c>
      <c r="K124" s="25"/>
      <c r="L124" s="7"/>
      <c r="M124" s="7"/>
      <c r="N124" s="7"/>
      <c r="X124" s="21"/>
      <c r="Y124" s="21"/>
    </row>
    <row r="125" spans="1:25" s="1" customFormat="1" x14ac:dyDescent="0.25">
      <c r="A125" s="4">
        <v>100</v>
      </c>
      <c r="B125" s="16">
        <v>34242395</v>
      </c>
      <c r="C125" s="78">
        <v>58.2</v>
      </c>
      <c r="D125" s="8">
        <v>10.856</v>
      </c>
      <c r="E125" s="8">
        <v>12.175000000000001</v>
      </c>
      <c r="F125" s="8">
        <f t="shared" si="4"/>
        <v>1.3190000000000008</v>
      </c>
      <c r="G125" s="34">
        <f t="shared" si="9"/>
        <v>1.1340762000000006</v>
      </c>
      <c r="H125" s="40">
        <f t="shared" si="8"/>
        <v>0.44235518731309054</v>
      </c>
      <c r="I125" s="34">
        <f t="shared" si="7"/>
        <v>1.5764313873130913</v>
      </c>
      <c r="K125" s="25"/>
      <c r="L125" s="7"/>
      <c r="M125" s="7"/>
      <c r="N125" s="7"/>
      <c r="O125" s="5"/>
      <c r="P125" s="5"/>
      <c r="Q125" s="5"/>
      <c r="R125" s="5"/>
      <c r="S125" s="5"/>
      <c r="T125" s="5"/>
      <c r="U125" s="5"/>
      <c r="V125" s="5"/>
      <c r="W125" s="5"/>
      <c r="X125" s="21"/>
      <c r="Y125" s="21"/>
    </row>
    <row r="126" spans="1:25" s="5" customFormat="1" x14ac:dyDescent="0.25">
      <c r="A126" s="4">
        <v>101</v>
      </c>
      <c r="B126" s="16">
        <v>34242120</v>
      </c>
      <c r="C126" s="83">
        <v>59</v>
      </c>
      <c r="D126" s="8">
        <v>15.33</v>
      </c>
      <c r="E126" s="8">
        <v>15.962</v>
      </c>
      <c r="F126" s="8">
        <f t="shared" si="4"/>
        <v>0.63199999999999967</v>
      </c>
      <c r="G126" s="82">
        <f t="shared" si="9"/>
        <v>0.5433935999999997</v>
      </c>
      <c r="H126" s="91">
        <f t="shared" si="8"/>
        <v>0.44843567098749726</v>
      </c>
      <c r="I126" s="82">
        <f t="shared" si="7"/>
        <v>0.99182927098749696</v>
      </c>
      <c r="K126" s="25"/>
      <c r="L126" s="7"/>
      <c r="M126" s="7"/>
      <c r="N126" s="7"/>
      <c r="X126" s="21"/>
      <c r="Y126" s="21"/>
    </row>
    <row r="127" spans="1:25" s="1" customFormat="1" x14ac:dyDescent="0.25">
      <c r="A127" s="80">
        <v>102</v>
      </c>
      <c r="B127" s="16">
        <v>34242123</v>
      </c>
      <c r="C127" s="83">
        <v>77.599999999999994</v>
      </c>
      <c r="D127" s="8">
        <v>12.46</v>
      </c>
      <c r="E127" s="8">
        <v>12.545999999999999</v>
      </c>
      <c r="F127" s="8">
        <f t="shared" si="4"/>
        <v>8.5999999999998522E-2</v>
      </c>
      <c r="G127" s="82">
        <f t="shared" si="9"/>
        <v>7.3942799999998726E-2</v>
      </c>
      <c r="H127" s="91">
        <f t="shared" si="8"/>
        <v>0.58980691641745409</v>
      </c>
      <c r="I127" s="82">
        <f t="shared" si="7"/>
        <v>0.66374971641745284</v>
      </c>
      <c r="K127" s="25"/>
      <c r="L127" s="7"/>
      <c r="M127" s="7"/>
      <c r="N127" s="7"/>
      <c r="O127" s="5"/>
      <c r="P127" s="5"/>
      <c r="Q127" s="5"/>
      <c r="R127" s="5"/>
      <c r="S127" s="5"/>
      <c r="T127" s="5"/>
      <c r="U127" s="5"/>
      <c r="V127" s="5"/>
      <c r="W127" s="5"/>
      <c r="X127" s="21"/>
      <c r="Y127" s="21"/>
    </row>
    <row r="128" spans="1:25" s="85" customFormat="1" x14ac:dyDescent="0.25">
      <c r="A128" s="4">
        <v>103</v>
      </c>
      <c r="B128" s="16">
        <v>34242126</v>
      </c>
      <c r="C128" s="78">
        <v>85.4</v>
      </c>
      <c r="D128" s="8">
        <f>30.34+0.338</f>
        <v>30.678000000000001</v>
      </c>
      <c r="E128" s="8">
        <v>33.9</v>
      </c>
      <c r="F128" s="8">
        <f t="shared" si="4"/>
        <v>3.2219999999999978</v>
      </c>
      <c r="G128" s="34">
        <f t="shared" si="9"/>
        <v>2.770275599999998</v>
      </c>
      <c r="H128" s="40">
        <f t="shared" si="8"/>
        <v>0.64909163224291977</v>
      </c>
      <c r="I128" s="34">
        <f t="shared" si="7"/>
        <v>3.4193672322429176</v>
      </c>
      <c r="J128" s="5"/>
      <c r="K128" s="69"/>
      <c r="L128" s="24"/>
      <c r="M128" s="24"/>
      <c r="N128" s="24"/>
      <c r="O128" s="24"/>
      <c r="P128" s="24"/>
    </row>
    <row r="129" spans="1:25" s="85" customFormat="1" x14ac:dyDescent="0.25">
      <c r="A129" s="4">
        <v>104</v>
      </c>
      <c r="B129" s="18">
        <v>34242116</v>
      </c>
      <c r="C129" s="79">
        <v>58.8</v>
      </c>
      <c r="D129" s="8">
        <v>36.381</v>
      </c>
      <c r="E129" s="8">
        <v>39.734000000000002</v>
      </c>
      <c r="F129" s="8">
        <f t="shared" si="4"/>
        <v>3.3530000000000015</v>
      </c>
      <c r="G129" s="34">
        <f t="shared" si="9"/>
        <v>2.8829094000000013</v>
      </c>
      <c r="H129" s="40">
        <f t="shared" si="8"/>
        <v>0.44691555006889561</v>
      </c>
      <c r="I129" s="34">
        <f t="shared" si="7"/>
        <v>3.3298249500688968</v>
      </c>
      <c r="J129" s="5"/>
      <c r="K129" s="25"/>
      <c r="L129" s="92"/>
      <c r="M129" s="24"/>
      <c r="N129" s="106"/>
    </row>
    <row r="130" spans="1:25" s="1" customFormat="1" x14ac:dyDescent="0.25">
      <c r="A130" s="4">
        <v>105</v>
      </c>
      <c r="B130" s="16">
        <v>34242113</v>
      </c>
      <c r="C130" s="78">
        <v>59.2</v>
      </c>
      <c r="D130" s="8">
        <v>17.805</v>
      </c>
      <c r="E130" s="8">
        <v>18.754999999999999</v>
      </c>
      <c r="F130" s="8">
        <f t="shared" si="4"/>
        <v>0.94999999999999929</v>
      </c>
      <c r="G130" s="34">
        <f t="shared" si="9"/>
        <v>0.81680999999999937</v>
      </c>
      <c r="H130" s="40">
        <f t="shared" si="8"/>
        <v>0.44995579190609902</v>
      </c>
      <c r="I130" s="34">
        <f t="shared" si="7"/>
        <v>1.2667657919060984</v>
      </c>
      <c r="J130" s="5"/>
      <c r="L130" s="7"/>
      <c r="M130" s="24"/>
      <c r="N130" s="106"/>
      <c r="O130" s="5"/>
      <c r="P130" s="5"/>
      <c r="Q130" s="5"/>
      <c r="R130" s="5"/>
      <c r="S130" s="5"/>
      <c r="T130" s="5"/>
      <c r="U130" s="5"/>
      <c r="V130" s="5"/>
      <c r="W130" s="5"/>
      <c r="X130" s="21"/>
      <c r="Y130" s="21"/>
    </row>
    <row r="131" spans="1:25" s="1" customFormat="1" x14ac:dyDescent="0.25">
      <c r="A131" s="4">
        <v>106</v>
      </c>
      <c r="B131" s="17">
        <v>34242119</v>
      </c>
      <c r="C131" s="78">
        <v>76.8</v>
      </c>
      <c r="D131" s="8">
        <v>25.925000000000001</v>
      </c>
      <c r="E131" s="8">
        <v>28.09</v>
      </c>
      <c r="F131" s="8">
        <f t="shared" si="4"/>
        <v>2.1649999999999991</v>
      </c>
      <c r="G131" s="34">
        <f t="shared" si="9"/>
        <v>1.8614669999999993</v>
      </c>
      <c r="H131" s="40">
        <f t="shared" si="8"/>
        <v>0.58372643274304736</v>
      </c>
      <c r="I131" s="34">
        <f t="shared" si="7"/>
        <v>2.4451934327430465</v>
      </c>
      <c r="J131" s="101"/>
      <c r="K131" s="69"/>
      <c r="L131" s="7"/>
      <c r="M131" s="24"/>
      <c r="N131" s="106"/>
      <c r="O131" s="5"/>
      <c r="P131" s="5"/>
      <c r="Q131" s="5"/>
      <c r="R131" s="5"/>
      <c r="S131" s="5"/>
      <c r="T131" s="5"/>
      <c r="U131" s="5"/>
      <c r="V131" s="5"/>
      <c r="W131" s="5"/>
      <c r="X131" s="21"/>
      <c r="Y131" s="21"/>
    </row>
    <row r="132" spans="1:25" s="5" customFormat="1" x14ac:dyDescent="0.25">
      <c r="A132" s="4">
        <v>107</v>
      </c>
      <c r="B132" s="16">
        <v>34242112</v>
      </c>
      <c r="C132" s="78">
        <v>85.1</v>
      </c>
      <c r="D132" s="8">
        <v>19.302</v>
      </c>
      <c r="E132" s="8">
        <v>20.856999999999999</v>
      </c>
      <c r="F132" s="8">
        <f t="shared" si="4"/>
        <v>1.5549999999999997</v>
      </c>
      <c r="G132" s="82">
        <f t="shared" si="9"/>
        <v>1.3369889999999998</v>
      </c>
      <c r="H132" s="91">
        <f t="shared" si="8"/>
        <v>0.64681145086501735</v>
      </c>
      <c r="I132" s="82">
        <f t="shared" si="7"/>
        <v>1.9838004508650171</v>
      </c>
      <c r="K132" s="25"/>
      <c r="L132" s="7"/>
      <c r="M132" s="7"/>
      <c r="N132" s="7"/>
      <c r="X132" s="21"/>
      <c r="Y132" s="21"/>
    </row>
    <row r="133" spans="1:25" s="1" customFormat="1" x14ac:dyDescent="0.25">
      <c r="A133" s="80">
        <v>108</v>
      </c>
      <c r="B133" s="16">
        <v>34242115</v>
      </c>
      <c r="C133" s="78">
        <v>58.5</v>
      </c>
      <c r="D133" s="8">
        <v>12.419</v>
      </c>
      <c r="E133" s="8">
        <v>12.865</v>
      </c>
      <c r="F133" s="8">
        <f t="shared" si="4"/>
        <v>0.44599999999999973</v>
      </c>
      <c r="G133" s="82">
        <f t="shared" si="9"/>
        <v>0.38347079999999978</v>
      </c>
      <c r="H133" s="91">
        <f t="shared" si="8"/>
        <v>0.44463536869099307</v>
      </c>
      <c r="I133" s="82">
        <f t="shared" si="7"/>
        <v>0.82810616869099285</v>
      </c>
      <c r="J133" s="68"/>
      <c r="K133" s="25"/>
      <c r="L133" s="7"/>
      <c r="M133" s="7"/>
      <c r="N133" s="7"/>
      <c r="O133" s="5"/>
      <c r="P133" s="5"/>
      <c r="Q133" s="5"/>
      <c r="R133" s="5"/>
      <c r="S133" s="5"/>
      <c r="T133" s="5"/>
      <c r="U133" s="5"/>
      <c r="V133" s="5"/>
      <c r="W133" s="5"/>
      <c r="X133" s="21"/>
      <c r="Y133" s="21"/>
    </row>
    <row r="134" spans="1:25" s="5" customFormat="1" x14ac:dyDescent="0.25">
      <c r="A134" s="4">
        <v>109</v>
      </c>
      <c r="B134" s="16">
        <v>34242118</v>
      </c>
      <c r="C134" s="83">
        <v>59.1</v>
      </c>
      <c r="D134" s="8">
        <v>21.997</v>
      </c>
      <c r="E134" s="8">
        <v>23.25</v>
      </c>
      <c r="F134" s="8">
        <f t="shared" si="4"/>
        <v>1.2530000000000001</v>
      </c>
      <c r="G134" s="82">
        <f t="shared" si="9"/>
        <v>1.0773294000000002</v>
      </c>
      <c r="H134" s="91">
        <f t="shared" si="8"/>
        <v>0.4491957314467982</v>
      </c>
      <c r="I134" s="82">
        <f t="shared" si="7"/>
        <v>1.5265251314467985</v>
      </c>
      <c r="K134" s="25"/>
      <c r="L134" s="7"/>
      <c r="M134" s="7"/>
      <c r="N134" s="7"/>
      <c r="X134" s="21"/>
      <c r="Y134" s="21"/>
    </row>
    <row r="135" spans="1:25" s="5" customFormat="1" x14ac:dyDescent="0.25">
      <c r="A135" s="4">
        <v>110</v>
      </c>
      <c r="B135" s="16">
        <v>34242111</v>
      </c>
      <c r="C135" s="78">
        <v>77.099999999999994</v>
      </c>
      <c r="D135" s="8">
        <v>11.335000000000001</v>
      </c>
      <c r="E135" s="8">
        <v>12.382999999999999</v>
      </c>
      <c r="F135" s="8">
        <f t="shared" si="4"/>
        <v>1.0479999999999983</v>
      </c>
      <c r="G135" s="82">
        <f t="shared" si="9"/>
        <v>0.90107039999999849</v>
      </c>
      <c r="H135" s="91">
        <f t="shared" si="8"/>
        <v>0.5860066141209499</v>
      </c>
      <c r="I135" s="82">
        <f t="shared" si="7"/>
        <v>1.4870770141209484</v>
      </c>
      <c r="K135" s="25"/>
      <c r="L135" s="7"/>
      <c r="M135" s="7"/>
      <c r="N135" s="7"/>
      <c r="X135" s="21"/>
      <c r="Y135" s="21"/>
    </row>
    <row r="136" spans="1:25" s="1" customFormat="1" x14ac:dyDescent="0.25">
      <c r="A136" s="80">
        <v>111</v>
      </c>
      <c r="B136" s="16">
        <v>34242114</v>
      </c>
      <c r="C136" s="83">
        <v>85.1</v>
      </c>
      <c r="D136" s="8">
        <v>25.771999999999998</v>
      </c>
      <c r="E136" s="8">
        <v>27.515999999999998</v>
      </c>
      <c r="F136" s="8">
        <f t="shared" si="4"/>
        <v>1.7439999999999998</v>
      </c>
      <c r="G136" s="82">
        <f>F136*0.8598</f>
        <v>1.4994911999999998</v>
      </c>
      <c r="H136" s="91">
        <f t="shared" si="8"/>
        <v>0.64681145086501735</v>
      </c>
      <c r="I136" s="82">
        <f t="shared" si="7"/>
        <v>2.1463026508650174</v>
      </c>
      <c r="J136" s="5"/>
      <c r="K136" s="25"/>
      <c r="L136" s="7"/>
      <c r="M136" s="7"/>
      <c r="N136" s="7"/>
      <c r="O136" s="5"/>
      <c r="P136" s="5"/>
      <c r="Q136" s="5"/>
      <c r="R136" s="5"/>
      <c r="S136" s="5"/>
      <c r="T136" s="5"/>
      <c r="U136" s="5"/>
      <c r="V136" s="5"/>
      <c r="W136" s="5"/>
      <c r="X136" s="21"/>
      <c r="Y136" s="21"/>
    </row>
    <row r="137" spans="1:25" s="1" customFormat="1" x14ac:dyDescent="0.25">
      <c r="A137" s="80">
        <v>112</v>
      </c>
      <c r="B137" s="16">
        <v>34242117</v>
      </c>
      <c r="C137" s="83">
        <v>57.5</v>
      </c>
      <c r="D137" s="8">
        <v>7.4509999999999996</v>
      </c>
      <c r="E137" s="8">
        <v>8.1549999999999994</v>
      </c>
      <c r="F137" s="8">
        <f t="shared" si="4"/>
        <v>0.70399999999999974</v>
      </c>
      <c r="G137" s="82">
        <f t="shared" ref="G137:G165" si="10">F137*0.8598</f>
        <v>0.60529919999999982</v>
      </c>
      <c r="H137" s="91">
        <f t="shared" si="8"/>
        <v>0.4370347640979847</v>
      </c>
      <c r="I137" s="82">
        <f t="shared" si="7"/>
        <v>1.0423339640979845</v>
      </c>
      <c r="J137" s="5"/>
      <c r="K137" s="25"/>
      <c r="L137" s="7"/>
      <c r="M137" s="7"/>
      <c r="N137" s="7"/>
      <c r="O137" s="5"/>
      <c r="P137" s="5"/>
      <c r="Q137" s="5"/>
      <c r="R137" s="5"/>
      <c r="S137" s="5"/>
      <c r="T137" s="5"/>
      <c r="U137" s="5"/>
      <c r="V137" s="5"/>
      <c r="W137" s="5"/>
      <c r="X137" s="21"/>
      <c r="Y137" s="21"/>
    </row>
    <row r="138" spans="1:25" s="1" customFormat="1" x14ac:dyDescent="0.25">
      <c r="A138" s="80">
        <v>113</v>
      </c>
      <c r="B138" s="16">
        <v>34242125</v>
      </c>
      <c r="C138" s="83">
        <v>58.9</v>
      </c>
      <c r="D138" s="8">
        <v>13.964</v>
      </c>
      <c r="E138" s="8">
        <v>15.311999999999999</v>
      </c>
      <c r="F138" s="8">
        <f t="shared" si="4"/>
        <v>1.347999999999999</v>
      </c>
      <c r="G138" s="82">
        <f t="shared" si="10"/>
        <v>1.1590103999999992</v>
      </c>
      <c r="H138" s="91">
        <f t="shared" si="8"/>
        <v>0.44767561052819643</v>
      </c>
      <c r="I138" s="82">
        <f t="shared" si="7"/>
        <v>1.6066860105281957</v>
      </c>
      <c r="J138" s="5"/>
      <c r="K138" s="25"/>
      <c r="L138" s="7"/>
      <c r="M138" s="7"/>
      <c r="N138" s="7"/>
      <c r="O138" s="5"/>
      <c r="P138" s="5"/>
      <c r="Q138" s="5"/>
      <c r="R138" s="5"/>
      <c r="S138" s="5"/>
      <c r="T138" s="5"/>
      <c r="U138" s="5"/>
      <c r="V138" s="5"/>
      <c r="W138" s="5"/>
      <c r="X138" s="21"/>
      <c r="Y138" s="21"/>
    </row>
    <row r="139" spans="1:25" s="5" customFormat="1" x14ac:dyDescent="0.25">
      <c r="A139" s="4">
        <v>114</v>
      </c>
      <c r="B139" s="16">
        <v>34242154</v>
      </c>
      <c r="C139" s="83">
        <v>77.099999999999994</v>
      </c>
      <c r="D139" s="8">
        <v>6.423</v>
      </c>
      <c r="E139" s="8">
        <v>6.423</v>
      </c>
      <c r="F139" s="8">
        <f t="shared" si="4"/>
        <v>0</v>
      </c>
      <c r="G139" s="82">
        <f t="shared" si="10"/>
        <v>0</v>
      </c>
      <c r="H139" s="91">
        <f t="shared" si="8"/>
        <v>0.5860066141209499</v>
      </c>
      <c r="I139" s="82">
        <f t="shared" si="7"/>
        <v>0.5860066141209499</v>
      </c>
      <c r="K139" s="25"/>
      <c r="L139" s="7"/>
      <c r="M139" s="7"/>
      <c r="N139" s="7"/>
      <c r="X139" s="21"/>
      <c r="Y139" s="21"/>
    </row>
    <row r="140" spans="1:25" s="5" customFormat="1" x14ac:dyDescent="0.25">
      <c r="A140" s="4">
        <v>115</v>
      </c>
      <c r="B140" s="16">
        <v>34242149</v>
      </c>
      <c r="C140" s="83">
        <v>85.3</v>
      </c>
      <c r="D140" s="8">
        <v>14.808999999999999</v>
      </c>
      <c r="E140" s="8">
        <v>15.571999999999999</v>
      </c>
      <c r="F140" s="8">
        <f t="shared" si="4"/>
        <v>0.7629999999999999</v>
      </c>
      <c r="G140" s="82">
        <f t="shared" si="10"/>
        <v>0.65602739999999993</v>
      </c>
      <c r="H140" s="91">
        <f t="shared" si="8"/>
        <v>0.648331571783619</v>
      </c>
      <c r="I140" s="82">
        <f t="shared" si="7"/>
        <v>1.304358971783619</v>
      </c>
      <c r="K140" s="25"/>
      <c r="L140" s="7"/>
      <c r="M140" s="7"/>
      <c r="N140" s="7"/>
      <c r="X140" s="21"/>
      <c r="Y140" s="21"/>
    </row>
    <row r="141" spans="1:25" s="1" customFormat="1" x14ac:dyDescent="0.25">
      <c r="A141" s="80">
        <v>116</v>
      </c>
      <c r="B141" s="16">
        <v>34242157</v>
      </c>
      <c r="C141" s="83">
        <v>59.6</v>
      </c>
      <c r="D141" s="8">
        <v>15.113</v>
      </c>
      <c r="E141" s="8">
        <v>16.245999999999999</v>
      </c>
      <c r="F141" s="8">
        <f t="shared" si="4"/>
        <v>1.1329999999999991</v>
      </c>
      <c r="G141" s="82">
        <f t="shared" si="10"/>
        <v>0.97415339999999928</v>
      </c>
      <c r="H141" s="91">
        <f t="shared" si="8"/>
        <v>0.45299603374330238</v>
      </c>
      <c r="I141" s="82">
        <f t="shared" si="7"/>
        <v>1.4271494337433017</v>
      </c>
      <c r="J141" s="5"/>
      <c r="K141" s="25"/>
      <c r="L141" s="7"/>
      <c r="M141" s="7"/>
      <c r="N141" s="7"/>
      <c r="O141" s="5"/>
      <c r="P141" s="5"/>
      <c r="Q141" s="5"/>
      <c r="R141" s="5"/>
      <c r="S141" s="5"/>
      <c r="T141" s="5"/>
      <c r="U141" s="5"/>
      <c r="V141" s="5"/>
      <c r="W141" s="5"/>
      <c r="X141" s="21"/>
      <c r="Y141" s="21"/>
    </row>
    <row r="142" spans="1:25" s="1" customFormat="1" x14ac:dyDescent="0.25">
      <c r="A142" s="80">
        <v>117</v>
      </c>
      <c r="B142" s="16">
        <v>41341239</v>
      </c>
      <c r="C142" s="83">
        <v>59</v>
      </c>
      <c r="D142" s="8">
        <v>7.3579999999999997</v>
      </c>
      <c r="E142" s="8">
        <v>7.569</v>
      </c>
      <c r="F142" s="8">
        <f t="shared" si="4"/>
        <v>0.2110000000000003</v>
      </c>
      <c r="G142" s="82">
        <f t="shared" si="10"/>
        <v>0.18141780000000027</v>
      </c>
      <c r="H142" s="91">
        <f t="shared" si="8"/>
        <v>0.44843567098749726</v>
      </c>
      <c r="I142" s="82">
        <f t="shared" si="7"/>
        <v>0.62985347098749755</v>
      </c>
      <c r="K142" s="25"/>
      <c r="L142" s="7"/>
      <c r="M142" s="7"/>
      <c r="N142" s="7"/>
      <c r="O142" s="5"/>
      <c r="P142" s="5"/>
      <c r="Q142" s="5"/>
      <c r="R142" s="5"/>
      <c r="S142" s="5"/>
      <c r="T142" s="5"/>
      <c r="U142" s="5"/>
      <c r="V142" s="5"/>
      <c r="W142" s="5"/>
      <c r="X142" s="21"/>
      <c r="Y142" s="21"/>
    </row>
    <row r="143" spans="1:25" s="1" customFormat="1" x14ac:dyDescent="0.25">
      <c r="A143" s="80">
        <v>118</v>
      </c>
      <c r="B143" s="16">
        <v>34242156</v>
      </c>
      <c r="C143" s="83">
        <v>78</v>
      </c>
      <c r="D143" s="8">
        <v>8.3450000000000006</v>
      </c>
      <c r="E143" s="8">
        <v>8.4860000000000007</v>
      </c>
      <c r="F143" s="8">
        <f t="shared" si="4"/>
        <v>0.14100000000000001</v>
      </c>
      <c r="G143" s="82">
        <f t="shared" si="10"/>
        <v>0.12123180000000001</v>
      </c>
      <c r="H143" s="91">
        <f t="shared" si="8"/>
        <v>0.59284715825465739</v>
      </c>
      <c r="I143" s="82">
        <f t="shared" si="7"/>
        <v>0.71407895825465739</v>
      </c>
      <c r="J143" s="5"/>
      <c r="K143" s="25"/>
      <c r="L143" s="7"/>
      <c r="M143" s="7"/>
      <c r="N143" s="7"/>
      <c r="O143" s="5"/>
      <c r="P143" s="5"/>
      <c r="Q143" s="5"/>
      <c r="R143" s="5"/>
      <c r="S143" s="5"/>
      <c r="T143" s="5"/>
      <c r="U143" s="5"/>
      <c r="V143" s="5"/>
      <c r="W143" s="5"/>
      <c r="X143" s="21"/>
      <c r="Y143" s="21"/>
    </row>
    <row r="144" spans="1:25" s="1" customFormat="1" x14ac:dyDescent="0.25">
      <c r="A144" s="80">
        <v>119</v>
      </c>
      <c r="B144" s="16">
        <v>34242162</v>
      </c>
      <c r="C144" s="83">
        <v>85.5</v>
      </c>
      <c r="D144" s="8">
        <v>22.934000000000001</v>
      </c>
      <c r="E144" s="8">
        <v>24.265999999999998</v>
      </c>
      <c r="F144" s="8">
        <f t="shared" si="4"/>
        <v>1.3319999999999972</v>
      </c>
      <c r="G144" s="82">
        <f t="shared" si="10"/>
        <v>1.1452535999999975</v>
      </c>
      <c r="H144" s="91">
        <f t="shared" si="8"/>
        <v>0.64985169270222065</v>
      </c>
      <c r="I144" s="82">
        <f t="shared" si="7"/>
        <v>1.7951052927022182</v>
      </c>
      <c r="K144" s="25"/>
      <c r="L144" s="7"/>
      <c r="M144" s="7"/>
      <c r="N144" s="7"/>
      <c r="O144" s="5"/>
      <c r="P144" s="5"/>
      <c r="Q144" s="5"/>
      <c r="R144" s="5"/>
      <c r="S144" s="5"/>
      <c r="T144" s="5"/>
      <c r="U144" s="5"/>
      <c r="V144" s="5"/>
      <c r="W144" s="5"/>
      <c r="X144" s="21"/>
      <c r="Y144" s="21"/>
    </row>
    <row r="145" spans="1:25" s="5" customFormat="1" x14ac:dyDescent="0.25">
      <c r="A145" s="4">
        <v>120</v>
      </c>
      <c r="B145" s="16">
        <v>20140179</v>
      </c>
      <c r="C145" s="83">
        <v>58.9</v>
      </c>
      <c r="D145" s="8">
        <v>15.737</v>
      </c>
      <c r="E145" s="8">
        <v>17.363</v>
      </c>
      <c r="F145" s="8">
        <f t="shared" si="4"/>
        <v>1.6259999999999994</v>
      </c>
      <c r="G145" s="82">
        <f t="shared" si="10"/>
        <v>1.3980347999999996</v>
      </c>
      <c r="H145" s="91">
        <f t="shared" si="8"/>
        <v>0.44767561052819643</v>
      </c>
      <c r="I145" s="82">
        <f t="shared" si="7"/>
        <v>1.8457104105281961</v>
      </c>
      <c r="K145" s="25"/>
      <c r="L145" s="7"/>
      <c r="M145" s="7"/>
      <c r="N145" s="7"/>
      <c r="X145" s="21"/>
      <c r="Y145" s="21"/>
    </row>
    <row r="146" spans="1:25" s="1" customFormat="1" x14ac:dyDescent="0.25">
      <c r="A146" s="80">
        <v>121</v>
      </c>
      <c r="B146" s="16">
        <v>34242161</v>
      </c>
      <c r="C146" s="83">
        <v>59.2</v>
      </c>
      <c r="D146" s="8">
        <v>17.489999999999998</v>
      </c>
      <c r="E146" s="8">
        <v>18.094999999999999</v>
      </c>
      <c r="F146" s="8">
        <f t="shared" si="4"/>
        <v>0.60500000000000043</v>
      </c>
      <c r="G146" s="82">
        <f t="shared" si="10"/>
        <v>0.52017900000000039</v>
      </c>
      <c r="H146" s="91">
        <f t="shared" si="8"/>
        <v>0.44995579190609902</v>
      </c>
      <c r="I146" s="82">
        <f t="shared" si="7"/>
        <v>0.97013479190609941</v>
      </c>
      <c r="K146" s="25"/>
      <c r="L146" s="7"/>
      <c r="M146" s="7"/>
      <c r="N146" s="7"/>
      <c r="O146" s="5"/>
      <c r="P146" s="5"/>
      <c r="Q146" s="5"/>
      <c r="R146" s="5"/>
      <c r="S146" s="5"/>
      <c r="T146" s="5"/>
      <c r="U146" s="5"/>
      <c r="V146" s="5"/>
      <c r="W146" s="5"/>
      <c r="X146" s="21"/>
      <c r="Y146" s="21"/>
    </row>
    <row r="147" spans="1:25" s="1" customFormat="1" x14ac:dyDescent="0.25">
      <c r="A147" s="80">
        <v>122</v>
      </c>
      <c r="B147" s="16">
        <v>34242151</v>
      </c>
      <c r="C147" s="83">
        <v>78.099999999999994</v>
      </c>
      <c r="D147" s="8">
        <v>7.9169999999999998</v>
      </c>
      <c r="E147" s="8">
        <v>9.3819999999999997</v>
      </c>
      <c r="F147" s="8">
        <f t="shared" si="4"/>
        <v>1.4649999999999999</v>
      </c>
      <c r="G147" s="82">
        <f t="shared" si="10"/>
        <v>1.2596069999999999</v>
      </c>
      <c r="H147" s="91">
        <f t="shared" si="8"/>
        <v>0.59360721871395827</v>
      </c>
      <c r="I147" s="82">
        <f t="shared" si="7"/>
        <v>1.8532142187139582</v>
      </c>
      <c r="J147" s="5"/>
      <c r="K147" s="25"/>
      <c r="L147" s="7"/>
      <c r="M147" s="7"/>
      <c r="N147" s="7"/>
      <c r="O147" s="5"/>
      <c r="P147" s="5"/>
      <c r="Q147" s="5"/>
      <c r="R147" s="5"/>
      <c r="S147" s="5"/>
      <c r="T147" s="5"/>
      <c r="U147" s="5"/>
      <c r="V147" s="5"/>
      <c r="W147" s="5"/>
      <c r="X147" s="21"/>
      <c r="Y147" s="21"/>
    </row>
    <row r="148" spans="1:25" s="5" customFormat="1" x14ac:dyDescent="0.25">
      <c r="A148" s="4">
        <v>123</v>
      </c>
      <c r="B148" s="16">
        <v>34242148</v>
      </c>
      <c r="C148" s="83">
        <v>85.2</v>
      </c>
      <c r="D148" s="8">
        <v>9.9589999999999996</v>
      </c>
      <c r="E148" s="8">
        <v>10.364000000000001</v>
      </c>
      <c r="F148" s="8">
        <f>E148-D148</f>
        <v>0.40500000000000114</v>
      </c>
      <c r="G148" s="82">
        <f t="shared" si="10"/>
        <v>0.348219000000001</v>
      </c>
      <c r="H148" s="91">
        <f>C148/3919*$H$13</f>
        <v>0.64757151132431812</v>
      </c>
      <c r="I148" s="82">
        <f t="shared" si="7"/>
        <v>0.99579051132431906</v>
      </c>
      <c r="K148" s="25"/>
      <c r="L148" s="7"/>
      <c r="M148" s="7"/>
      <c r="N148" s="7"/>
      <c r="X148" s="21"/>
      <c r="Y148" s="21"/>
    </row>
    <row r="149" spans="1:25" s="1" customFormat="1" x14ac:dyDescent="0.25">
      <c r="A149" s="80">
        <v>124</v>
      </c>
      <c r="B149" s="16">
        <v>34242163</v>
      </c>
      <c r="C149" s="83">
        <v>59.3</v>
      </c>
      <c r="D149" s="8">
        <v>21.248000000000001</v>
      </c>
      <c r="E149" s="8">
        <v>22.326000000000001</v>
      </c>
      <c r="F149" s="8">
        <f>E149-D149</f>
        <v>1.0779999999999994</v>
      </c>
      <c r="G149" s="82">
        <f t="shared" si="10"/>
        <v>0.92686439999999948</v>
      </c>
      <c r="H149" s="91">
        <f t="shared" si="8"/>
        <v>0.45071585236539979</v>
      </c>
      <c r="I149" s="82">
        <f t="shared" si="7"/>
        <v>1.3775802523653993</v>
      </c>
      <c r="K149" s="25"/>
      <c r="L149" s="7"/>
      <c r="M149" s="7"/>
      <c r="N149" s="7"/>
      <c r="O149" s="5"/>
      <c r="P149" s="5"/>
      <c r="Q149" s="5"/>
      <c r="R149" s="5"/>
      <c r="S149" s="5"/>
      <c r="T149" s="5"/>
      <c r="U149" s="5"/>
      <c r="V149" s="5"/>
      <c r="W149" s="5"/>
      <c r="X149" s="21"/>
      <c r="Y149" s="21"/>
    </row>
    <row r="150" spans="1:25" s="1" customFormat="1" x14ac:dyDescent="0.25">
      <c r="A150" s="80">
        <v>125</v>
      </c>
      <c r="B150" s="16">
        <v>34242153</v>
      </c>
      <c r="C150" s="83">
        <v>59.2</v>
      </c>
      <c r="D150" s="8">
        <f>18.35+0.617</f>
        <v>18.967000000000002</v>
      </c>
      <c r="E150" s="8">
        <v>22.067</v>
      </c>
      <c r="F150" s="8">
        <f>E150-D150</f>
        <v>3.0999999999999979</v>
      </c>
      <c r="G150" s="82">
        <f t="shared" si="10"/>
        <v>2.6653799999999981</v>
      </c>
      <c r="H150" s="91">
        <f t="shared" si="8"/>
        <v>0.44995579190609902</v>
      </c>
      <c r="I150" s="82">
        <f t="shared" si="7"/>
        <v>3.1153357919060971</v>
      </c>
      <c r="K150" s="25"/>
      <c r="L150" s="24"/>
      <c r="M150" s="24"/>
      <c r="N150" s="24"/>
      <c r="O150" s="24"/>
      <c r="P150" s="24"/>
      <c r="Q150" s="5"/>
      <c r="R150" s="5"/>
      <c r="S150" s="5"/>
      <c r="T150" s="5"/>
      <c r="U150" s="5"/>
      <c r="V150" s="5"/>
      <c r="W150" s="5"/>
      <c r="X150" s="21"/>
      <c r="Y150" s="21"/>
    </row>
    <row r="151" spans="1:25" s="1" customFormat="1" x14ac:dyDescent="0.25">
      <c r="A151" s="80">
        <v>126</v>
      </c>
      <c r="B151" s="16">
        <v>20140213</v>
      </c>
      <c r="C151" s="83">
        <v>77.599999999999994</v>
      </c>
      <c r="D151" s="8">
        <v>6.8150000000000004</v>
      </c>
      <c r="E151" s="8">
        <v>6.8150000000000004</v>
      </c>
      <c r="F151" s="8">
        <f>E151-D151</f>
        <v>0</v>
      </c>
      <c r="G151" s="82">
        <f t="shared" si="10"/>
        <v>0</v>
      </c>
      <c r="H151" s="91">
        <f t="shared" si="8"/>
        <v>0.58980691641745409</v>
      </c>
      <c r="I151" s="82">
        <f t="shared" si="7"/>
        <v>0.58980691641745409</v>
      </c>
      <c r="K151" s="25"/>
      <c r="L151" s="7"/>
      <c r="M151" s="7"/>
      <c r="N151" s="7"/>
      <c r="O151" s="5"/>
      <c r="P151" s="5"/>
      <c r="Q151" s="5"/>
      <c r="R151" s="5"/>
      <c r="S151" s="5"/>
      <c r="T151" s="5"/>
      <c r="U151" s="5"/>
      <c r="V151" s="5"/>
      <c r="W151" s="5"/>
      <c r="X151" s="21"/>
      <c r="Y151" s="21"/>
    </row>
    <row r="152" spans="1:25" s="5" customFormat="1" x14ac:dyDescent="0.25">
      <c r="A152" s="4">
        <v>127</v>
      </c>
      <c r="B152" s="16">
        <v>34242152</v>
      </c>
      <c r="C152" s="83">
        <v>85.2</v>
      </c>
      <c r="D152" s="8">
        <v>43.637</v>
      </c>
      <c r="E152" s="8">
        <v>47.064999999999998</v>
      </c>
      <c r="F152" s="8">
        <f t="shared" si="4"/>
        <v>3.4279999999999973</v>
      </c>
      <c r="G152" s="82">
        <f t="shared" si="10"/>
        <v>2.9473943999999976</v>
      </c>
      <c r="H152" s="91">
        <f t="shared" si="8"/>
        <v>0.64757151132431812</v>
      </c>
      <c r="I152" s="82">
        <f t="shared" si="7"/>
        <v>3.5949659113243158</v>
      </c>
      <c r="K152" s="25"/>
      <c r="L152" s="7"/>
      <c r="M152" s="7"/>
      <c r="N152" s="7"/>
      <c r="X152" s="21"/>
      <c r="Y152" s="21"/>
    </row>
    <row r="153" spans="1:25" s="5" customFormat="1" x14ac:dyDescent="0.25">
      <c r="A153" s="4">
        <v>128</v>
      </c>
      <c r="B153" s="16">
        <v>34242147</v>
      </c>
      <c r="C153" s="83">
        <v>58.9</v>
      </c>
      <c r="D153" s="8">
        <v>14.122999999999999</v>
      </c>
      <c r="E153" s="8">
        <v>14.66</v>
      </c>
      <c r="F153" s="8">
        <f t="shared" si="4"/>
        <v>0.53700000000000081</v>
      </c>
      <c r="G153" s="82">
        <f t="shared" si="10"/>
        <v>0.46171260000000069</v>
      </c>
      <c r="H153" s="91">
        <f t="shared" si="8"/>
        <v>0.44767561052819643</v>
      </c>
      <c r="I153" s="82">
        <f t="shared" si="7"/>
        <v>0.90938821052819718</v>
      </c>
      <c r="K153" s="25"/>
      <c r="L153" s="7"/>
      <c r="M153" s="7"/>
      <c r="N153" s="7"/>
      <c r="X153" s="21"/>
      <c r="Y153" s="21"/>
    </row>
    <row r="154" spans="1:25" s="1" customFormat="1" x14ac:dyDescent="0.25">
      <c r="A154" s="80">
        <v>129</v>
      </c>
      <c r="B154" s="16">
        <v>34242155</v>
      </c>
      <c r="C154" s="81">
        <v>58.6</v>
      </c>
      <c r="D154" s="8">
        <v>16.617000000000001</v>
      </c>
      <c r="E154" s="8">
        <v>18.398</v>
      </c>
      <c r="F154" s="8">
        <f t="shared" ref="F154:F217" si="11">E154-D154</f>
        <v>1.7809999999999988</v>
      </c>
      <c r="G154" s="82">
        <f t="shared" si="10"/>
        <v>1.531303799999999</v>
      </c>
      <c r="H154" s="91">
        <f t="shared" si="8"/>
        <v>0.4453954291502939</v>
      </c>
      <c r="I154" s="82">
        <f t="shared" si="7"/>
        <v>1.9766992291502929</v>
      </c>
      <c r="K154" s="25"/>
      <c r="L154" s="7"/>
      <c r="M154" s="7"/>
      <c r="N154" s="7"/>
      <c r="O154" s="5"/>
      <c r="P154" s="5"/>
      <c r="Q154" s="5"/>
      <c r="R154" s="5"/>
      <c r="S154" s="5"/>
      <c r="T154" s="5"/>
      <c r="U154" s="5"/>
      <c r="V154" s="5"/>
      <c r="W154" s="5"/>
      <c r="X154" s="21"/>
      <c r="Y154" s="21"/>
    </row>
    <row r="155" spans="1:25" s="1" customFormat="1" ht="15.75" thickBot="1" x14ac:dyDescent="0.3">
      <c r="A155" s="93">
        <v>130</v>
      </c>
      <c r="B155" s="20">
        <v>34242150</v>
      </c>
      <c r="C155" s="87">
        <v>77.599999999999994</v>
      </c>
      <c r="D155" s="12">
        <v>6.7809999999999997</v>
      </c>
      <c r="E155" s="12">
        <v>6.7809999999999997</v>
      </c>
      <c r="F155" s="12">
        <f t="shared" si="11"/>
        <v>0</v>
      </c>
      <c r="G155" s="88">
        <f t="shared" si="10"/>
        <v>0</v>
      </c>
      <c r="H155" s="88">
        <f t="shared" si="8"/>
        <v>0.58980691641745409</v>
      </c>
      <c r="I155" s="88">
        <f t="shared" ref="I155:I218" si="12">G155+H155</f>
        <v>0.58980691641745409</v>
      </c>
      <c r="K155" s="25"/>
      <c r="L155" s="14"/>
      <c r="M155" s="7"/>
      <c r="N155" s="7"/>
      <c r="O155" s="5"/>
      <c r="P155" s="5"/>
      <c r="Q155" s="5"/>
      <c r="R155" s="5"/>
      <c r="S155" s="5"/>
      <c r="T155" s="5"/>
      <c r="U155" s="5"/>
      <c r="V155" s="5"/>
      <c r="W155" s="5"/>
      <c r="X155" s="21"/>
      <c r="Y155" s="21"/>
    </row>
    <row r="156" spans="1:25" s="1" customFormat="1" x14ac:dyDescent="0.25">
      <c r="A156" s="89">
        <v>131</v>
      </c>
      <c r="B156" s="19">
        <v>20442446</v>
      </c>
      <c r="C156" s="112">
        <v>84.1</v>
      </c>
      <c r="D156" s="9">
        <v>39.299999999999997</v>
      </c>
      <c r="E156" s="9">
        <v>41</v>
      </c>
      <c r="F156" s="94">
        <f t="shared" si="11"/>
        <v>1.7000000000000028</v>
      </c>
      <c r="G156" s="91">
        <f>F156*0.8598</f>
        <v>1.4616600000000024</v>
      </c>
      <c r="H156" s="91">
        <f t="shared" ref="H156:H207" si="13">C156/3672.6*$H$16</f>
        <v>0.69219627753090451</v>
      </c>
      <c r="I156" s="91">
        <f t="shared" si="12"/>
        <v>2.1538562775309069</v>
      </c>
      <c r="K156" s="24"/>
      <c r="L156" s="7"/>
      <c r="M156" s="7"/>
      <c r="N156" s="7"/>
      <c r="O156" s="5"/>
      <c r="P156" s="5"/>
      <c r="Q156" s="5"/>
      <c r="R156" s="5"/>
      <c r="S156" s="5"/>
      <c r="T156" s="5"/>
      <c r="U156" s="5"/>
      <c r="V156" s="5"/>
      <c r="W156" s="5"/>
      <c r="X156" s="21"/>
      <c r="Y156" s="21"/>
    </row>
    <row r="157" spans="1:25" s="1" customFormat="1" x14ac:dyDescent="0.25">
      <c r="A157" s="80">
        <v>132</v>
      </c>
      <c r="B157" s="16">
        <v>43242256</v>
      </c>
      <c r="C157" s="113">
        <v>56.3</v>
      </c>
      <c r="D157" s="8">
        <v>18.899999999999999</v>
      </c>
      <c r="E157" s="8">
        <v>19.7</v>
      </c>
      <c r="F157" s="125">
        <f t="shared" si="11"/>
        <v>0.80000000000000071</v>
      </c>
      <c r="G157" s="102">
        <f t="shared" si="10"/>
        <v>0.68784000000000067</v>
      </c>
      <c r="H157" s="126">
        <f t="shared" si="13"/>
        <v>0.46338466617110491</v>
      </c>
      <c r="I157" s="102">
        <f t="shared" si="12"/>
        <v>1.1512246661711056</v>
      </c>
      <c r="K157" s="25"/>
      <c r="L157" s="7"/>
      <c r="M157" s="7"/>
      <c r="N157" s="7"/>
      <c r="O157" s="5"/>
      <c r="P157" s="5"/>
      <c r="Q157" s="5"/>
      <c r="R157" s="5"/>
      <c r="S157" s="5"/>
      <c r="T157" s="5"/>
      <c r="U157" s="5"/>
      <c r="V157" s="5"/>
      <c r="W157" s="5"/>
      <c r="X157" s="21"/>
      <c r="Y157" s="21"/>
    </row>
    <row r="158" spans="1:25" s="1" customFormat="1" x14ac:dyDescent="0.25">
      <c r="A158" s="80">
        <v>133</v>
      </c>
      <c r="B158" s="16">
        <v>43242235</v>
      </c>
      <c r="C158" s="83">
        <v>56.1</v>
      </c>
      <c r="D158" s="8">
        <v>11.558</v>
      </c>
      <c r="E158" s="8">
        <v>11.879</v>
      </c>
      <c r="F158" s="72">
        <f t="shared" si="11"/>
        <v>0.32099999999999973</v>
      </c>
      <c r="G158" s="82">
        <f t="shared" si="10"/>
        <v>0.27599579999999979</v>
      </c>
      <c r="H158" s="82">
        <f t="shared" si="13"/>
        <v>0.46173853947067472</v>
      </c>
      <c r="I158" s="82">
        <f t="shared" si="12"/>
        <v>0.73773433947067457</v>
      </c>
      <c r="K158" s="25"/>
      <c r="L158" s="7"/>
      <c r="M158" s="7"/>
      <c r="N158" s="7"/>
      <c r="O158" s="5"/>
      <c r="P158" s="5"/>
      <c r="Q158" s="5"/>
      <c r="R158" s="5"/>
      <c r="S158" s="5"/>
      <c r="T158" s="5"/>
      <c r="U158" s="5"/>
      <c r="V158" s="5"/>
      <c r="W158" s="5"/>
      <c r="X158" s="21"/>
      <c r="Y158" s="21"/>
    </row>
    <row r="159" spans="1:25" s="1" customFormat="1" x14ac:dyDescent="0.25">
      <c r="A159" s="80">
        <v>134</v>
      </c>
      <c r="B159" s="16">
        <v>43242250</v>
      </c>
      <c r="C159" s="83">
        <v>85.2</v>
      </c>
      <c r="D159" s="8">
        <v>18.277000000000001</v>
      </c>
      <c r="E159" s="8">
        <v>19.57</v>
      </c>
      <c r="F159" s="72">
        <f t="shared" si="11"/>
        <v>1.2929999999999993</v>
      </c>
      <c r="G159" s="82">
        <f t="shared" si="10"/>
        <v>1.1117213999999993</v>
      </c>
      <c r="H159" s="82">
        <f t="shared" si="13"/>
        <v>0.70124997438327064</v>
      </c>
      <c r="I159" s="82">
        <f t="shared" si="12"/>
        <v>1.8129713743832698</v>
      </c>
      <c r="K159" s="25"/>
      <c r="L159" s="7"/>
      <c r="M159" s="7"/>
      <c r="N159" s="7"/>
      <c r="O159" s="5"/>
      <c r="P159" s="5"/>
      <c r="Q159" s="5"/>
      <c r="R159" s="5"/>
      <c r="S159" s="5"/>
      <c r="T159" s="5"/>
      <c r="U159" s="5"/>
      <c r="V159" s="5"/>
      <c r="W159" s="5"/>
      <c r="X159" s="21"/>
      <c r="Y159" s="21"/>
    </row>
    <row r="160" spans="1:25" s="5" customFormat="1" x14ac:dyDescent="0.25">
      <c r="A160" s="4">
        <v>135</v>
      </c>
      <c r="B160" s="16">
        <v>34242382</v>
      </c>
      <c r="C160" s="81">
        <v>84.4</v>
      </c>
      <c r="D160" s="8">
        <v>31.872</v>
      </c>
      <c r="E160" s="8">
        <v>33.963000000000001</v>
      </c>
      <c r="F160" s="8">
        <f t="shared" si="11"/>
        <v>2.0910000000000011</v>
      </c>
      <c r="G160" s="82">
        <f t="shared" si="10"/>
        <v>1.7978418000000009</v>
      </c>
      <c r="H160" s="82">
        <f t="shared" si="13"/>
        <v>0.69466546758154979</v>
      </c>
      <c r="I160" s="82">
        <f t="shared" si="12"/>
        <v>2.4925072675815505</v>
      </c>
      <c r="K160" s="25"/>
      <c r="L160" s="7"/>
      <c r="M160" s="7"/>
      <c r="N160" s="7"/>
      <c r="X160" s="21"/>
      <c r="Y160" s="21"/>
    </row>
    <row r="161" spans="1:25" s="1" customFormat="1" x14ac:dyDescent="0.25">
      <c r="A161" s="80">
        <v>136</v>
      </c>
      <c r="B161" s="16">
        <v>43242379</v>
      </c>
      <c r="C161" s="81">
        <v>56.2</v>
      </c>
      <c r="D161" s="8">
        <v>23.792000000000002</v>
      </c>
      <c r="E161" s="8">
        <v>25.423999999999999</v>
      </c>
      <c r="F161" s="8">
        <f t="shared" si="11"/>
        <v>1.6319999999999979</v>
      </c>
      <c r="G161" s="82">
        <f t="shared" si="10"/>
        <v>1.4031935999999983</v>
      </c>
      <c r="H161" s="82">
        <f t="shared" si="13"/>
        <v>0.46256160282088982</v>
      </c>
      <c r="I161" s="82">
        <f t="shared" si="12"/>
        <v>1.8657552028208881</v>
      </c>
      <c r="K161" s="25"/>
      <c r="L161" s="7"/>
      <c r="M161" s="7"/>
      <c r="N161" s="7"/>
      <c r="O161" s="5"/>
      <c r="P161" s="5"/>
      <c r="Q161" s="5"/>
      <c r="R161" s="5"/>
      <c r="S161" s="5"/>
      <c r="T161" s="5"/>
      <c r="U161" s="5"/>
      <c r="V161" s="5"/>
      <c r="W161" s="5"/>
      <c r="X161" s="21"/>
      <c r="Y161" s="21"/>
    </row>
    <row r="162" spans="1:25" s="1" customFormat="1" x14ac:dyDescent="0.25">
      <c r="A162" s="80">
        <v>137</v>
      </c>
      <c r="B162" s="16">
        <v>43242240</v>
      </c>
      <c r="C162" s="81">
        <v>55.7</v>
      </c>
      <c r="D162" s="8">
        <v>15.97</v>
      </c>
      <c r="E162" s="8">
        <v>16.829999999999998</v>
      </c>
      <c r="F162" s="8">
        <f t="shared" si="11"/>
        <v>0.85999999999999766</v>
      </c>
      <c r="G162" s="82">
        <f t="shared" si="10"/>
        <v>0.73942799999999798</v>
      </c>
      <c r="H162" s="82">
        <f t="shared" si="13"/>
        <v>0.4584462860698143</v>
      </c>
      <c r="I162" s="82">
        <f t="shared" si="12"/>
        <v>1.1978742860698124</v>
      </c>
      <c r="K162" s="25"/>
      <c r="L162" s="7"/>
      <c r="M162" s="7"/>
      <c r="N162" s="7"/>
      <c r="O162" s="5"/>
      <c r="P162" s="5"/>
      <c r="Q162" s="5"/>
      <c r="R162" s="5"/>
      <c r="S162" s="5"/>
      <c r="T162" s="5"/>
      <c r="U162" s="5"/>
      <c r="V162" s="5"/>
      <c r="W162" s="5"/>
      <c r="X162" s="21"/>
      <c r="Y162" s="21"/>
    </row>
    <row r="163" spans="1:25" s="1" customFormat="1" x14ac:dyDescent="0.25">
      <c r="A163" s="80">
        <v>138</v>
      </c>
      <c r="B163" s="16">
        <v>43242241</v>
      </c>
      <c r="C163" s="81">
        <v>84.3</v>
      </c>
      <c r="D163" s="8">
        <v>33.347000000000001</v>
      </c>
      <c r="E163" s="8">
        <v>35.179000000000002</v>
      </c>
      <c r="F163" s="8">
        <f t="shared" si="11"/>
        <v>1.8320000000000007</v>
      </c>
      <c r="G163" s="82">
        <f t="shared" si="10"/>
        <v>1.5751536000000006</v>
      </c>
      <c r="H163" s="82">
        <f t="shared" si="13"/>
        <v>0.6938424042313347</v>
      </c>
      <c r="I163" s="82">
        <f t="shared" si="12"/>
        <v>2.2689960042313353</v>
      </c>
      <c r="K163" s="25"/>
      <c r="L163" s="7"/>
      <c r="M163" s="7"/>
      <c r="N163" s="7"/>
      <c r="O163" s="5"/>
      <c r="P163" s="5"/>
      <c r="Q163" s="5"/>
      <c r="R163" s="5"/>
      <c r="S163" s="5"/>
      <c r="T163" s="5"/>
      <c r="U163" s="5"/>
      <c r="V163" s="5"/>
      <c r="W163" s="5"/>
      <c r="X163" s="21"/>
      <c r="Y163" s="21"/>
    </row>
    <row r="164" spans="1:25" s="1" customFormat="1" x14ac:dyDescent="0.25">
      <c r="A164" s="4">
        <v>139</v>
      </c>
      <c r="B164" s="16">
        <v>34242385</v>
      </c>
      <c r="C164" s="81">
        <v>84</v>
      </c>
      <c r="D164" s="8">
        <v>10.361000000000001</v>
      </c>
      <c r="E164" s="8">
        <v>10.367000000000001</v>
      </c>
      <c r="F164" s="8">
        <f t="shared" si="11"/>
        <v>6.0000000000002274E-3</v>
      </c>
      <c r="G164" s="82">
        <f t="shared" si="10"/>
        <v>5.1588000000001959E-3</v>
      </c>
      <c r="H164" s="82">
        <f t="shared" si="13"/>
        <v>0.69137321418068942</v>
      </c>
      <c r="I164" s="82">
        <f t="shared" si="12"/>
        <v>0.69653201418068966</v>
      </c>
      <c r="K164" s="25"/>
      <c r="L164" s="7"/>
      <c r="M164" s="7"/>
      <c r="N164" s="7"/>
      <c r="O164" s="5"/>
      <c r="P164" s="5"/>
      <c r="Q164" s="5"/>
      <c r="R164" s="5"/>
      <c r="S164" s="5"/>
      <c r="T164" s="5"/>
      <c r="U164" s="5"/>
      <c r="V164" s="5"/>
      <c r="W164" s="5"/>
      <c r="X164" s="21"/>
      <c r="Y164" s="21"/>
    </row>
    <row r="165" spans="1:25" s="1" customFormat="1" x14ac:dyDescent="0.25">
      <c r="A165" s="80">
        <v>140</v>
      </c>
      <c r="B165" s="16">
        <v>34242381</v>
      </c>
      <c r="C165" s="81">
        <v>55.6</v>
      </c>
      <c r="D165" s="8">
        <v>16.28</v>
      </c>
      <c r="E165" s="8">
        <v>17.669</v>
      </c>
      <c r="F165" s="8">
        <f t="shared" si="11"/>
        <v>1.3889999999999993</v>
      </c>
      <c r="G165" s="82">
        <f t="shared" si="10"/>
        <v>1.1942621999999994</v>
      </c>
      <c r="H165" s="82">
        <f t="shared" si="13"/>
        <v>0.45762322271959921</v>
      </c>
      <c r="I165" s="82">
        <f t="shared" si="12"/>
        <v>1.6518854227195985</v>
      </c>
      <c r="K165" s="25"/>
      <c r="L165" s="7"/>
      <c r="M165" s="7"/>
      <c r="N165" s="7"/>
      <c r="O165" s="5"/>
      <c r="P165" s="5"/>
      <c r="Q165" s="5"/>
      <c r="R165" s="5"/>
      <c r="S165" s="5"/>
      <c r="T165" s="5"/>
      <c r="U165" s="5"/>
      <c r="V165" s="5"/>
      <c r="W165" s="5"/>
      <c r="X165" s="21"/>
      <c r="Y165" s="21"/>
    </row>
    <row r="166" spans="1:25" s="1" customFormat="1" x14ac:dyDescent="0.25">
      <c r="A166" s="80">
        <v>141</v>
      </c>
      <c r="B166" s="16">
        <v>34242390</v>
      </c>
      <c r="C166" s="81">
        <v>56.4</v>
      </c>
      <c r="D166" s="8">
        <v>10.958</v>
      </c>
      <c r="E166" s="8">
        <v>11.731999999999999</v>
      </c>
      <c r="F166" s="8">
        <f t="shared" si="11"/>
        <v>0.77399999999999913</v>
      </c>
      <c r="G166" s="82">
        <f>F166*0.8598</f>
        <v>0.66548519999999922</v>
      </c>
      <c r="H166" s="82">
        <f t="shared" si="13"/>
        <v>0.46420772952132</v>
      </c>
      <c r="I166" s="82">
        <f t="shared" si="12"/>
        <v>1.1296929295213192</v>
      </c>
      <c r="K166" s="25"/>
      <c r="L166" s="7"/>
      <c r="M166" s="7"/>
      <c r="N166" s="7"/>
      <c r="O166" s="5"/>
      <c r="P166" s="5"/>
      <c r="Q166" s="5"/>
      <c r="R166" s="5"/>
      <c r="S166" s="5"/>
      <c r="T166" s="5"/>
      <c r="U166" s="5"/>
      <c r="V166" s="5"/>
      <c r="W166" s="5"/>
      <c r="X166" s="21"/>
      <c r="Y166" s="21"/>
    </row>
    <row r="167" spans="1:25" s="1" customFormat="1" x14ac:dyDescent="0.25">
      <c r="A167" s="80">
        <v>142</v>
      </c>
      <c r="B167" s="16">
        <v>34242387</v>
      </c>
      <c r="C167" s="81">
        <v>84.1</v>
      </c>
      <c r="D167" s="8">
        <v>20.042999999999999</v>
      </c>
      <c r="E167" s="8">
        <v>21.567</v>
      </c>
      <c r="F167" s="8">
        <f t="shared" si="11"/>
        <v>1.5240000000000009</v>
      </c>
      <c r="G167" s="82">
        <f t="shared" ref="G167:G196" si="14">F167*0.8598</f>
        <v>1.3103352000000008</v>
      </c>
      <c r="H167" s="82">
        <f t="shared" si="13"/>
        <v>0.69219627753090451</v>
      </c>
      <c r="I167" s="82">
        <f t="shared" si="12"/>
        <v>2.0025314775309053</v>
      </c>
      <c r="K167" s="25"/>
      <c r="L167" s="7"/>
      <c r="M167" s="7"/>
      <c r="N167" s="7"/>
      <c r="O167" s="5"/>
      <c r="P167" s="5"/>
      <c r="Q167" s="5"/>
      <c r="R167" s="5"/>
      <c r="S167" s="5"/>
      <c r="T167" s="5"/>
      <c r="U167" s="5"/>
      <c r="V167" s="5"/>
      <c r="W167" s="5"/>
      <c r="X167" s="21"/>
      <c r="Y167" s="21"/>
    </row>
    <row r="168" spans="1:25" s="1" customFormat="1" x14ac:dyDescent="0.25">
      <c r="A168" s="4">
        <v>143</v>
      </c>
      <c r="B168" s="16">
        <v>34242383</v>
      </c>
      <c r="C168" s="81">
        <v>83.5</v>
      </c>
      <c r="D168" s="8">
        <v>17.795000000000002</v>
      </c>
      <c r="E168" s="8">
        <v>18.850000000000001</v>
      </c>
      <c r="F168" s="8">
        <f t="shared" si="11"/>
        <v>1.0549999999999997</v>
      </c>
      <c r="G168" s="82">
        <f t="shared" si="14"/>
        <v>0.90708899999999981</v>
      </c>
      <c r="H168" s="82">
        <f t="shared" si="13"/>
        <v>0.68725789742961385</v>
      </c>
      <c r="I168" s="82">
        <f t="shared" si="12"/>
        <v>1.5943468974296136</v>
      </c>
      <c r="K168" s="25"/>
      <c r="L168" s="7"/>
      <c r="M168" s="7"/>
      <c r="N168" s="7"/>
      <c r="O168" s="5"/>
      <c r="P168" s="5"/>
      <c r="Q168" s="5"/>
      <c r="R168" s="5"/>
      <c r="S168" s="5"/>
      <c r="T168" s="5"/>
      <c r="U168" s="5"/>
      <c r="V168" s="5"/>
      <c r="W168" s="5"/>
      <c r="X168" s="21"/>
      <c r="Y168" s="21"/>
    </row>
    <row r="169" spans="1:25" s="1" customFormat="1" x14ac:dyDescent="0.25">
      <c r="A169" s="4">
        <v>144</v>
      </c>
      <c r="B169" s="16">
        <v>34242379</v>
      </c>
      <c r="C169" s="81">
        <v>56.3</v>
      </c>
      <c r="D169" s="8">
        <v>8.9710000000000001</v>
      </c>
      <c r="E169" s="8">
        <v>9.7089999999999996</v>
      </c>
      <c r="F169" s="8">
        <f t="shared" si="11"/>
        <v>0.73799999999999955</v>
      </c>
      <c r="G169" s="82">
        <f t="shared" si="14"/>
        <v>0.63453239999999966</v>
      </c>
      <c r="H169" s="82">
        <f t="shared" si="13"/>
        <v>0.46338466617110491</v>
      </c>
      <c r="I169" s="82">
        <f t="shared" si="12"/>
        <v>1.0979170661711046</v>
      </c>
      <c r="K169" s="25"/>
      <c r="L169" s="7"/>
      <c r="M169" s="25"/>
      <c r="N169" s="7"/>
      <c r="O169" s="5"/>
      <c r="P169" s="5"/>
      <c r="Q169" s="5"/>
      <c r="R169" s="5"/>
      <c r="S169" s="5"/>
      <c r="T169" s="5"/>
      <c r="U169" s="5"/>
      <c r="V169" s="5"/>
      <c r="W169" s="5"/>
      <c r="X169" s="21"/>
      <c r="Y169" s="21"/>
    </row>
    <row r="170" spans="1:25" s="1" customFormat="1" x14ac:dyDescent="0.25">
      <c r="A170" s="80">
        <v>145</v>
      </c>
      <c r="B170" s="16">
        <v>34242386</v>
      </c>
      <c r="C170" s="81">
        <v>56.6</v>
      </c>
      <c r="D170" s="8">
        <v>9.1620000000000008</v>
      </c>
      <c r="E170" s="8">
        <v>9.673</v>
      </c>
      <c r="F170" s="8">
        <f t="shared" si="11"/>
        <v>0.51099999999999923</v>
      </c>
      <c r="G170" s="82">
        <f t="shared" si="14"/>
        <v>0.43935779999999935</v>
      </c>
      <c r="H170" s="82">
        <f t="shared" si="13"/>
        <v>0.46585385622175024</v>
      </c>
      <c r="I170" s="82">
        <f t="shared" si="12"/>
        <v>0.90521165622174959</v>
      </c>
      <c r="K170" s="25"/>
      <c r="L170" s="7"/>
      <c r="M170" s="7"/>
      <c r="N170" s="7"/>
      <c r="O170" s="5"/>
      <c r="P170" s="5"/>
      <c r="Q170" s="5"/>
      <c r="R170" s="5"/>
      <c r="S170" s="5"/>
      <c r="T170" s="5"/>
      <c r="U170" s="5"/>
      <c r="V170" s="5"/>
      <c r="W170" s="5"/>
      <c r="X170" s="21"/>
      <c r="Y170" s="21"/>
    </row>
    <row r="171" spans="1:25" s="1" customFormat="1" x14ac:dyDescent="0.25">
      <c r="A171" s="80">
        <v>146</v>
      </c>
      <c r="B171" s="16">
        <v>34242384</v>
      </c>
      <c r="C171" s="81">
        <v>84.3</v>
      </c>
      <c r="D171" s="8">
        <v>14.147</v>
      </c>
      <c r="E171" s="8">
        <v>14.147</v>
      </c>
      <c r="F171" s="8">
        <f t="shared" si="11"/>
        <v>0</v>
      </c>
      <c r="G171" s="82">
        <f t="shared" si="14"/>
        <v>0</v>
      </c>
      <c r="H171" s="82">
        <f t="shared" si="13"/>
        <v>0.6938424042313347</v>
      </c>
      <c r="I171" s="82">
        <f t="shared" si="12"/>
        <v>0.6938424042313347</v>
      </c>
      <c r="K171" s="25"/>
      <c r="L171" s="7"/>
      <c r="M171" s="7"/>
      <c r="N171" s="7"/>
      <c r="O171" s="5"/>
      <c r="P171" s="5"/>
      <c r="Q171" s="5"/>
      <c r="R171" s="5"/>
      <c r="S171" s="5"/>
      <c r="T171" s="5"/>
      <c r="U171" s="5"/>
      <c r="V171" s="5"/>
      <c r="W171" s="5"/>
      <c r="X171" s="21"/>
      <c r="Y171" s="21"/>
    </row>
    <row r="172" spans="1:25" s="1" customFormat="1" x14ac:dyDescent="0.25">
      <c r="A172" s="4">
        <v>147</v>
      </c>
      <c r="B172" s="16">
        <v>34242301</v>
      </c>
      <c r="C172" s="81">
        <v>84.7</v>
      </c>
      <c r="D172" s="8">
        <v>16.748000000000001</v>
      </c>
      <c r="E172" s="8">
        <v>17.309999999999999</v>
      </c>
      <c r="F172" s="8">
        <f t="shared" si="11"/>
        <v>0.56199999999999761</v>
      </c>
      <c r="G172" s="82">
        <f t="shared" si="14"/>
        <v>0.48320759999999796</v>
      </c>
      <c r="H172" s="82">
        <f t="shared" si="13"/>
        <v>0.69713465763219518</v>
      </c>
      <c r="I172" s="82">
        <f t="shared" si="12"/>
        <v>1.1803422576321931</v>
      </c>
      <c r="K172" s="25"/>
      <c r="L172" s="7"/>
      <c r="M172" s="7"/>
      <c r="N172" s="7"/>
      <c r="O172" s="5"/>
      <c r="P172" s="5"/>
      <c r="Q172" s="5"/>
      <c r="R172" s="5"/>
      <c r="S172" s="5"/>
      <c r="T172" s="5"/>
      <c r="U172" s="5"/>
      <c r="V172" s="5"/>
      <c r="W172" s="5"/>
      <c r="X172" s="21"/>
      <c r="Y172" s="21"/>
    </row>
    <row r="173" spans="1:25" s="1" customFormat="1" x14ac:dyDescent="0.25">
      <c r="A173" s="80">
        <v>148</v>
      </c>
      <c r="B173" s="16">
        <v>34242298</v>
      </c>
      <c r="C173" s="81">
        <v>56.4</v>
      </c>
      <c r="D173" s="8">
        <v>10.098000000000001</v>
      </c>
      <c r="E173" s="8">
        <v>10.936</v>
      </c>
      <c r="F173" s="8">
        <f t="shared" si="11"/>
        <v>0.83799999999999919</v>
      </c>
      <c r="G173" s="82">
        <f t="shared" si="14"/>
        <v>0.72051239999999928</v>
      </c>
      <c r="H173" s="82">
        <f t="shared" si="13"/>
        <v>0.46420772952132</v>
      </c>
      <c r="I173" s="82">
        <f t="shared" si="12"/>
        <v>1.1847201295213192</v>
      </c>
      <c r="K173" s="25"/>
      <c r="L173" s="7"/>
      <c r="M173" s="7"/>
      <c r="N173" s="7"/>
      <c r="O173" s="5"/>
      <c r="P173" s="5"/>
      <c r="Q173" s="5"/>
      <c r="R173" s="5"/>
      <c r="S173" s="5"/>
      <c r="T173" s="5"/>
      <c r="U173" s="5"/>
      <c r="V173" s="5"/>
      <c r="W173" s="5"/>
      <c r="X173" s="21"/>
      <c r="Y173" s="21"/>
    </row>
    <row r="174" spans="1:25" s="1" customFormat="1" x14ac:dyDescent="0.25">
      <c r="A174" s="80">
        <v>149</v>
      </c>
      <c r="B174" s="16">
        <v>34242302</v>
      </c>
      <c r="C174" s="81">
        <v>56.7</v>
      </c>
      <c r="D174" s="8">
        <v>16.895</v>
      </c>
      <c r="E174" s="8">
        <v>18.050999999999998</v>
      </c>
      <c r="F174" s="8">
        <f t="shared" si="11"/>
        <v>1.1559999999999988</v>
      </c>
      <c r="G174" s="82">
        <f t="shared" si="14"/>
        <v>0.99392879999999895</v>
      </c>
      <c r="H174" s="91">
        <f t="shared" si="13"/>
        <v>0.46667691957196539</v>
      </c>
      <c r="I174" s="82">
        <f t="shared" si="12"/>
        <v>1.4606057195719644</v>
      </c>
      <c r="K174" s="25"/>
      <c r="L174" s="7"/>
      <c r="M174" s="7"/>
      <c r="N174" s="7"/>
      <c r="O174" s="5"/>
      <c r="P174" s="5"/>
      <c r="Q174" s="5"/>
      <c r="R174" s="5"/>
      <c r="S174" s="5"/>
      <c r="T174" s="5"/>
      <c r="U174" s="5"/>
      <c r="V174" s="5"/>
      <c r="W174" s="5"/>
      <c r="X174" s="21"/>
      <c r="Y174" s="21"/>
    </row>
    <row r="175" spans="1:25" s="1" customFormat="1" x14ac:dyDescent="0.25">
      <c r="A175" s="80">
        <v>150</v>
      </c>
      <c r="B175" s="16">
        <v>34242299</v>
      </c>
      <c r="C175" s="81">
        <v>84.6</v>
      </c>
      <c r="D175" s="8">
        <v>14.752000000000001</v>
      </c>
      <c r="E175" s="8">
        <v>15.757</v>
      </c>
      <c r="F175" s="8">
        <f t="shared" si="11"/>
        <v>1.004999999999999</v>
      </c>
      <c r="G175" s="82">
        <f t="shared" si="14"/>
        <v>0.86409899999999917</v>
      </c>
      <c r="H175" s="91">
        <f t="shared" si="13"/>
        <v>0.69631159428197997</v>
      </c>
      <c r="I175" s="82">
        <f t="shared" si="12"/>
        <v>1.5604105942819793</v>
      </c>
      <c r="K175" s="25"/>
      <c r="L175" s="7"/>
      <c r="M175" s="7"/>
      <c r="N175" s="7"/>
      <c r="O175" s="5"/>
      <c r="P175" s="5"/>
      <c r="Q175" s="5"/>
      <c r="R175" s="5"/>
      <c r="S175" s="5"/>
      <c r="T175" s="5"/>
      <c r="U175" s="5"/>
      <c r="V175" s="5"/>
      <c r="W175" s="5"/>
      <c r="X175" s="21"/>
      <c r="Y175" s="21"/>
    </row>
    <row r="176" spans="1:25" s="1" customFormat="1" x14ac:dyDescent="0.25">
      <c r="A176" s="4">
        <v>151</v>
      </c>
      <c r="B176" s="16">
        <v>34242300</v>
      </c>
      <c r="C176" s="75">
        <v>84.6</v>
      </c>
      <c r="D176" s="8">
        <v>23.190999999999999</v>
      </c>
      <c r="E176" s="8">
        <v>23.715</v>
      </c>
      <c r="F176" s="8">
        <f t="shared" si="11"/>
        <v>0.52400000000000091</v>
      </c>
      <c r="G176" s="34">
        <f t="shared" si="14"/>
        <v>0.4505352000000008</v>
      </c>
      <c r="H176" s="40">
        <f t="shared" si="13"/>
        <v>0.69631159428197997</v>
      </c>
      <c r="I176" s="34">
        <f t="shared" si="12"/>
        <v>1.1468467942819807</v>
      </c>
      <c r="K176" s="25"/>
      <c r="L176" s="7"/>
      <c r="M176" s="7"/>
      <c r="N176" s="7"/>
      <c r="O176" s="5"/>
      <c r="P176" s="5"/>
      <c r="Q176" s="5"/>
      <c r="R176" s="5"/>
      <c r="S176" s="5"/>
      <c r="T176" s="5"/>
      <c r="U176" s="5"/>
      <c r="V176" s="5"/>
      <c r="W176" s="5"/>
      <c r="X176" s="21"/>
      <c r="Y176" s="21"/>
    </row>
    <row r="177" spans="1:25" s="1" customFormat="1" x14ac:dyDescent="0.25">
      <c r="A177" s="80">
        <v>152</v>
      </c>
      <c r="B177" s="16">
        <v>34242303</v>
      </c>
      <c r="C177" s="81">
        <v>56.3</v>
      </c>
      <c r="D177" s="8">
        <v>3.6629999999999998</v>
      </c>
      <c r="E177" s="8">
        <v>3.7440000000000002</v>
      </c>
      <c r="F177" s="8">
        <f t="shared" si="11"/>
        <v>8.1000000000000405E-2</v>
      </c>
      <c r="G177" s="82">
        <f t="shared" si="14"/>
        <v>6.9643800000000353E-2</v>
      </c>
      <c r="H177" s="91">
        <f t="shared" si="13"/>
        <v>0.46338466617110491</v>
      </c>
      <c r="I177" s="82">
        <f t="shared" si="12"/>
        <v>0.53302846617110522</v>
      </c>
      <c r="K177" s="25"/>
      <c r="L177" s="7"/>
      <c r="M177" s="7"/>
      <c r="N177" s="7"/>
      <c r="O177" s="5"/>
      <c r="P177" s="5"/>
      <c r="Q177" s="5"/>
      <c r="R177" s="5"/>
      <c r="S177" s="5"/>
      <c r="T177" s="5"/>
      <c r="U177" s="5"/>
      <c r="V177" s="5"/>
      <c r="W177" s="5"/>
      <c r="X177" s="21"/>
      <c r="Y177" s="21"/>
    </row>
    <row r="178" spans="1:25" s="1" customFormat="1" x14ac:dyDescent="0.25">
      <c r="A178" s="80">
        <v>153</v>
      </c>
      <c r="B178" s="16">
        <v>34242306</v>
      </c>
      <c r="C178" s="81">
        <v>56.9</v>
      </c>
      <c r="D178" s="8">
        <v>13.9</v>
      </c>
      <c r="E178" s="8">
        <v>14.836</v>
      </c>
      <c r="F178" s="8">
        <f t="shared" si="11"/>
        <v>0.93599999999999994</v>
      </c>
      <c r="G178" s="82">
        <f t="shared" si="14"/>
        <v>0.80477279999999995</v>
      </c>
      <c r="H178" s="82">
        <f t="shared" si="13"/>
        <v>0.46832304627239557</v>
      </c>
      <c r="I178" s="82">
        <f t="shared" si="12"/>
        <v>1.2730958462723956</v>
      </c>
      <c r="K178" s="25"/>
      <c r="L178" s="7"/>
      <c r="M178" s="7"/>
      <c r="N178" s="7"/>
      <c r="O178" s="5"/>
      <c r="P178" s="5"/>
      <c r="Q178" s="5"/>
      <c r="R178" s="5"/>
      <c r="S178" s="5"/>
      <c r="T178" s="5"/>
      <c r="U178" s="5"/>
      <c r="V178" s="5"/>
      <c r="W178" s="5"/>
      <c r="X178" s="21"/>
      <c r="Y178" s="21"/>
    </row>
    <row r="179" spans="1:25" s="1" customFormat="1" x14ac:dyDescent="0.25">
      <c r="A179" s="80">
        <v>154</v>
      </c>
      <c r="B179" s="16">
        <v>34242305</v>
      </c>
      <c r="C179" s="81">
        <v>85.7</v>
      </c>
      <c r="D179" s="8">
        <v>26.157</v>
      </c>
      <c r="E179" s="8">
        <v>26.782</v>
      </c>
      <c r="F179" s="8">
        <f t="shared" si="11"/>
        <v>0.625</v>
      </c>
      <c r="G179" s="82">
        <f t="shared" si="14"/>
        <v>0.53737500000000005</v>
      </c>
      <c r="H179" s="82">
        <f t="shared" si="13"/>
        <v>0.70536529113434621</v>
      </c>
      <c r="I179" s="82">
        <f t="shared" si="12"/>
        <v>1.2427402911343464</v>
      </c>
      <c r="K179" s="25"/>
      <c r="L179" s="7"/>
      <c r="M179" s="7"/>
      <c r="N179" s="7"/>
      <c r="O179" s="5"/>
      <c r="P179" s="5"/>
      <c r="Q179" s="5"/>
      <c r="R179" s="5"/>
      <c r="S179" s="5"/>
      <c r="T179" s="5"/>
      <c r="U179" s="5"/>
      <c r="V179" s="5"/>
      <c r="W179" s="5"/>
      <c r="X179" s="21"/>
      <c r="Y179" s="21"/>
    </row>
    <row r="180" spans="1:25" s="1" customFormat="1" x14ac:dyDescent="0.25">
      <c r="A180" s="4">
        <v>155</v>
      </c>
      <c r="B180" s="16">
        <v>34242323</v>
      </c>
      <c r="C180" s="81">
        <v>84.9</v>
      </c>
      <c r="D180" s="8">
        <f>27.01+3.034</f>
        <v>30.044</v>
      </c>
      <c r="E180" s="8">
        <v>32.212000000000003</v>
      </c>
      <c r="F180" s="8">
        <f t="shared" si="11"/>
        <v>2.1680000000000028</v>
      </c>
      <c r="G180" s="82">
        <f t="shared" si="14"/>
        <v>1.8640464000000025</v>
      </c>
      <c r="H180" s="82">
        <f t="shared" si="13"/>
        <v>0.69878078433262536</v>
      </c>
      <c r="I180" s="82">
        <f t="shared" si="12"/>
        <v>2.5628271843326278</v>
      </c>
      <c r="K180" s="25"/>
      <c r="L180" s="24"/>
      <c r="M180" s="24"/>
      <c r="N180" s="24"/>
      <c r="O180" s="24"/>
      <c r="P180" s="24"/>
      <c r="Q180" s="5"/>
      <c r="R180" s="5"/>
      <c r="S180" s="5"/>
      <c r="T180" s="5"/>
      <c r="U180" s="5"/>
      <c r="V180" s="5"/>
      <c r="W180" s="5"/>
      <c r="X180" s="21"/>
      <c r="Y180" s="21"/>
    </row>
    <row r="181" spans="1:25" s="1" customFormat="1" x14ac:dyDescent="0.25">
      <c r="A181" s="80">
        <v>156</v>
      </c>
      <c r="B181" s="16">
        <v>34242320</v>
      </c>
      <c r="C181" s="81">
        <v>56.8</v>
      </c>
      <c r="D181" s="8">
        <f>21.4+1.63</f>
        <v>23.029999999999998</v>
      </c>
      <c r="E181" s="8">
        <v>24.954999999999998</v>
      </c>
      <c r="F181" s="8">
        <f t="shared" si="11"/>
        <v>1.9250000000000007</v>
      </c>
      <c r="G181" s="82">
        <f t="shared" si="14"/>
        <v>1.6551150000000006</v>
      </c>
      <c r="H181" s="82">
        <f t="shared" si="13"/>
        <v>0.46749998292218042</v>
      </c>
      <c r="I181" s="82">
        <f t="shared" si="12"/>
        <v>2.122614982922181</v>
      </c>
      <c r="K181" s="25"/>
      <c r="L181" s="24"/>
      <c r="M181" s="24"/>
      <c r="N181" s="24"/>
      <c r="O181" s="24"/>
      <c r="P181" s="24"/>
      <c r="Q181" s="5"/>
      <c r="R181" s="5"/>
      <c r="S181" s="5"/>
      <c r="T181" s="5"/>
      <c r="U181" s="5"/>
      <c r="V181" s="5"/>
      <c r="W181" s="5"/>
      <c r="X181" s="21"/>
      <c r="Y181" s="21"/>
    </row>
    <row r="182" spans="1:25" s="1" customFormat="1" x14ac:dyDescent="0.25">
      <c r="A182" s="80">
        <v>157</v>
      </c>
      <c r="B182" s="16">
        <v>34242321</v>
      </c>
      <c r="C182" s="81">
        <v>57.1</v>
      </c>
      <c r="D182" s="8">
        <f>15.274+1.36</f>
        <v>16.634</v>
      </c>
      <c r="E182" s="8">
        <v>18.754999999999999</v>
      </c>
      <c r="F182" s="8">
        <f t="shared" si="11"/>
        <v>2.1209999999999987</v>
      </c>
      <c r="G182" s="82">
        <f t="shared" si="14"/>
        <v>1.8236357999999988</v>
      </c>
      <c r="H182" s="82">
        <f t="shared" si="13"/>
        <v>0.46996917297282581</v>
      </c>
      <c r="I182" s="82">
        <f t="shared" si="12"/>
        <v>2.2936049729728247</v>
      </c>
      <c r="K182" s="25"/>
      <c r="L182" s="24"/>
      <c r="M182" s="24"/>
      <c r="N182" s="24"/>
      <c r="O182" s="24"/>
      <c r="P182" s="24"/>
      <c r="Q182" s="5"/>
      <c r="R182" s="5"/>
      <c r="S182" s="5"/>
      <c r="T182" s="5"/>
      <c r="U182" s="5"/>
      <c r="V182" s="5"/>
      <c r="W182" s="5"/>
      <c r="X182" s="21"/>
      <c r="Y182" s="21"/>
    </row>
    <row r="183" spans="1:25" s="1" customFormat="1" x14ac:dyDescent="0.25">
      <c r="A183" s="80">
        <v>158</v>
      </c>
      <c r="B183" s="16">
        <v>34242304</v>
      </c>
      <c r="C183" s="81">
        <v>85.5</v>
      </c>
      <c r="D183" s="8">
        <f>22.147+1.51</f>
        <v>23.657</v>
      </c>
      <c r="E183" s="8">
        <v>25.152999999999999</v>
      </c>
      <c r="F183" s="8">
        <f t="shared" si="11"/>
        <v>1.4959999999999987</v>
      </c>
      <c r="G183" s="82">
        <f t="shared" si="14"/>
        <v>1.2862607999999989</v>
      </c>
      <c r="H183" s="82">
        <f t="shared" si="13"/>
        <v>0.70371916443391602</v>
      </c>
      <c r="I183" s="82">
        <f t="shared" si="12"/>
        <v>1.9899799644339149</v>
      </c>
      <c r="K183" s="25"/>
      <c r="L183" s="24"/>
      <c r="M183" s="24"/>
      <c r="N183" s="24"/>
      <c r="O183" s="24"/>
      <c r="P183" s="24"/>
      <c r="Q183" s="5"/>
      <c r="R183" s="5"/>
      <c r="S183" s="5"/>
      <c r="T183" s="5"/>
      <c r="U183" s="5"/>
      <c r="V183" s="5"/>
      <c r="W183" s="5"/>
      <c r="X183" s="21"/>
      <c r="Y183" s="21"/>
    </row>
    <row r="184" spans="1:25" s="1" customFormat="1" x14ac:dyDescent="0.25">
      <c r="A184" s="4">
        <v>159</v>
      </c>
      <c r="B184" s="16">
        <v>34242308</v>
      </c>
      <c r="C184" s="81">
        <v>84.6</v>
      </c>
      <c r="D184" s="119">
        <v>24.983000000000001</v>
      </c>
      <c r="E184" s="119">
        <v>26.869</v>
      </c>
      <c r="F184" s="8">
        <f t="shared" si="11"/>
        <v>1.8859999999999992</v>
      </c>
      <c r="G184" s="82">
        <f t="shared" si="14"/>
        <v>1.6215827999999994</v>
      </c>
      <c r="H184" s="82">
        <f t="shared" si="13"/>
        <v>0.69631159428197997</v>
      </c>
      <c r="I184" s="105">
        <f>G184+H184</f>
        <v>2.3178943942819794</v>
      </c>
      <c r="K184" s="25"/>
      <c r="L184" s="7"/>
      <c r="N184" s="7"/>
      <c r="O184" s="5"/>
      <c r="P184" s="5"/>
      <c r="Q184" s="5"/>
      <c r="R184" s="5"/>
      <c r="S184" s="5"/>
      <c r="T184" s="5"/>
      <c r="U184" s="5"/>
      <c r="V184" s="5"/>
      <c r="W184" s="5"/>
      <c r="X184" s="21"/>
      <c r="Y184" s="21"/>
    </row>
    <row r="185" spans="1:25" s="1" customFormat="1" x14ac:dyDescent="0.25">
      <c r="A185" s="4">
        <v>160</v>
      </c>
      <c r="B185" s="16">
        <v>34242307</v>
      </c>
      <c r="C185" s="81">
        <v>56.3</v>
      </c>
      <c r="D185" s="8">
        <v>0.26800000000000002</v>
      </c>
      <c r="E185" s="8">
        <v>0.26800000000000002</v>
      </c>
      <c r="F185" s="8">
        <f t="shared" si="11"/>
        <v>0</v>
      </c>
      <c r="G185" s="82">
        <f t="shared" si="14"/>
        <v>0</v>
      </c>
      <c r="H185" s="82">
        <f t="shared" si="13"/>
        <v>0.46338466617110491</v>
      </c>
      <c r="I185" s="104">
        <f>G185+H185</f>
        <v>0.46338466617110491</v>
      </c>
      <c r="K185" s="25"/>
      <c r="L185" s="7"/>
      <c r="N185" s="7"/>
      <c r="O185" s="5"/>
      <c r="P185" s="5"/>
      <c r="Q185" s="5"/>
      <c r="R185" s="5"/>
      <c r="S185" s="5"/>
      <c r="T185" s="5"/>
      <c r="U185" s="5"/>
      <c r="V185" s="5"/>
      <c r="W185" s="5"/>
      <c r="X185" s="21"/>
      <c r="Y185" s="21"/>
    </row>
    <row r="186" spans="1:25" s="1" customFormat="1" x14ac:dyDescent="0.25">
      <c r="A186" s="80">
        <v>161</v>
      </c>
      <c r="B186" s="16">
        <v>34242312</v>
      </c>
      <c r="C186" s="81">
        <v>56.8</v>
      </c>
      <c r="D186" s="8">
        <v>7.1459999999999999</v>
      </c>
      <c r="E186" s="8">
        <v>7.508</v>
      </c>
      <c r="F186" s="8">
        <f t="shared" si="11"/>
        <v>0.3620000000000001</v>
      </c>
      <c r="G186" s="82">
        <f t="shared" si="14"/>
        <v>0.31124760000000007</v>
      </c>
      <c r="H186" s="82">
        <f t="shared" si="13"/>
        <v>0.46749998292218042</v>
      </c>
      <c r="I186" s="82">
        <f t="shared" si="12"/>
        <v>0.77874758292218049</v>
      </c>
      <c r="K186" s="25"/>
      <c r="L186" s="7"/>
      <c r="N186" s="7"/>
      <c r="O186" s="5"/>
      <c r="P186" s="5"/>
      <c r="Q186" s="5"/>
      <c r="R186" s="5"/>
      <c r="S186" s="5"/>
      <c r="T186" s="5"/>
      <c r="U186" s="5"/>
      <c r="V186" s="5"/>
      <c r="W186" s="5"/>
      <c r="X186" s="21"/>
      <c r="Y186" s="21"/>
    </row>
    <row r="187" spans="1:25" s="1" customFormat="1" x14ac:dyDescent="0.25">
      <c r="A187" s="80">
        <v>162</v>
      </c>
      <c r="B187" s="16">
        <v>34242309</v>
      </c>
      <c r="C187" s="81">
        <v>85.2</v>
      </c>
      <c r="D187" s="8">
        <v>19.518999999999998</v>
      </c>
      <c r="E187" s="8">
        <v>20.620999999999999</v>
      </c>
      <c r="F187" s="8">
        <f t="shared" si="11"/>
        <v>1.1020000000000003</v>
      </c>
      <c r="G187" s="82">
        <f t="shared" si="14"/>
        <v>0.94749960000000033</v>
      </c>
      <c r="H187" s="82">
        <f>C187/3672.6*$H$16</f>
        <v>0.70124997438327064</v>
      </c>
      <c r="I187" s="82">
        <f t="shared" si="12"/>
        <v>1.648749574383271</v>
      </c>
      <c r="K187" s="25"/>
      <c r="L187" s="7"/>
      <c r="N187" s="7"/>
      <c r="O187" s="5"/>
      <c r="P187" s="5"/>
      <c r="Q187" s="5"/>
      <c r="R187" s="5"/>
      <c r="S187" s="5"/>
      <c r="T187" s="5"/>
      <c r="U187" s="5"/>
      <c r="V187" s="5"/>
      <c r="W187" s="5"/>
      <c r="X187" s="21"/>
      <c r="Y187" s="21"/>
    </row>
    <row r="188" spans="1:25" s="1" customFormat="1" x14ac:dyDescent="0.25">
      <c r="A188" s="4">
        <v>163</v>
      </c>
      <c r="B188" s="16">
        <v>34242188</v>
      </c>
      <c r="C188" s="81">
        <v>84.4</v>
      </c>
      <c r="D188" s="8">
        <v>5.8150000000000004</v>
      </c>
      <c r="E188" s="8">
        <v>5.8150000000000004</v>
      </c>
      <c r="F188" s="8">
        <f t="shared" si="11"/>
        <v>0</v>
      </c>
      <c r="G188" s="82">
        <f>F188*0.8598</f>
        <v>0</v>
      </c>
      <c r="H188" s="82">
        <f t="shared" si="13"/>
        <v>0.69466546758154979</v>
      </c>
      <c r="I188" s="82">
        <f>G188+H188</f>
        <v>0.69466546758154979</v>
      </c>
      <c r="K188" s="25"/>
      <c r="L188" s="7"/>
      <c r="N188" s="7"/>
      <c r="O188" s="5"/>
      <c r="P188" s="5"/>
      <c r="Q188" s="5"/>
      <c r="R188" s="5"/>
      <c r="S188" s="5"/>
      <c r="T188" s="5"/>
      <c r="U188" s="5"/>
      <c r="V188" s="5"/>
      <c r="W188" s="5"/>
      <c r="X188" s="21"/>
      <c r="Y188" s="21"/>
    </row>
    <row r="189" spans="1:25" s="1" customFormat="1" x14ac:dyDescent="0.25">
      <c r="A189" s="80">
        <v>164</v>
      </c>
      <c r="B189" s="16">
        <v>34242185</v>
      </c>
      <c r="C189" s="81">
        <v>55.9</v>
      </c>
      <c r="D189" s="8">
        <v>11.52</v>
      </c>
      <c r="E189" s="8">
        <v>11.531000000000001</v>
      </c>
      <c r="F189" s="8">
        <f t="shared" si="11"/>
        <v>1.1000000000001009E-2</v>
      </c>
      <c r="G189" s="82">
        <f>F189*0.8598</f>
        <v>9.4578000000008679E-3</v>
      </c>
      <c r="H189" s="82">
        <f t="shared" si="13"/>
        <v>0.46009241277024449</v>
      </c>
      <c r="I189" s="82">
        <f t="shared" si="12"/>
        <v>0.46955021277024533</v>
      </c>
      <c r="K189" s="25"/>
      <c r="L189" s="7"/>
      <c r="N189" s="7"/>
      <c r="O189" s="5"/>
      <c r="P189" s="5"/>
      <c r="Q189" s="5"/>
      <c r="R189" s="5"/>
      <c r="S189" s="5"/>
      <c r="T189" s="5"/>
      <c r="U189" s="5"/>
      <c r="V189" s="5"/>
      <c r="W189" s="5"/>
      <c r="X189" s="21"/>
      <c r="Y189" s="21"/>
    </row>
    <row r="190" spans="1:25" s="1" customFormat="1" x14ac:dyDescent="0.25">
      <c r="A190" s="80">
        <v>165</v>
      </c>
      <c r="B190" s="16">
        <v>43441088</v>
      </c>
      <c r="C190" s="81">
        <v>56.7</v>
      </c>
      <c r="D190" s="8">
        <v>10.42</v>
      </c>
      <c r="E190" s="8">
        <v>10.781000000000001</v>
      </c>
      <c r="F190" s="8">
        <f t="shared" si="11"/>
        <v>0.36100000000000065</v>
      </c>
      <c r="G190" s="82">
        <f t="shared" si="14"/>
        <v>0.31038780000000055</v>
      </c>
      <c r="H190" s="82">
        <f t="shared" si="13"/>
        <v>0.46667691957196539</v>
      </c>
      <c r="I190" s="82">
        <f t="shared" si="12"/>
        <v>0.77706471957196599</v>
      </c>
      <c r="K190" s="25"/>
      <c r="L190" s="7"/>
      <c r="N190" s="7"/>
      <c r="O190" s="5"/>
      <c r="P190" s="5"/>
      <c r="Q190" s="5"/>
      <c r="R190" s="5"/>
      <c r="S190" s="5"/>
      <c r="T190" s="5"/>
      <c r="U190" s="5"/>
      <c r="V190" s="5"/>
      <c r="W190" s="5"/>
      <c r="X190" s="21"/>
      <c r="Y190" s="21"/>
    </row>
    <row r="191" spans="1:25" s="1" customFormat="1" x14ac:dyDescent="0.25">
      <c r="A191" s="80">
        <v>166</v>
      </c>
      <c r="B191" s="16">
        <v>34242310</v>
      </c>
      <c r="C191" s="81">
        <v>85.2</v>
      </c>
      <c r="D191" s="8">
        <v>21.52</v>
      </c>
      <c r="E191" s="8">
        <v>22.651</v>
      </c>
      <c r="F191" s="8">
        <f t="shared" si="11"/>
        <v>1.1310000000000002</v>
      </c>
      <c r="G191" s="82">
        <f t="shared" si="14"/>
        <v>0.97243380000000024</v>
      </c>
      <c r="H191" s="82">
        <f t="shared" si="13"/>
        <v>0.70124997438327064</v>
      </c>
      <c r="I191" s="82">
        <f t="shared" si="12"/>
        <v>1.6736837743832709</v>
      </c>
      <c r="K191" s="25"/>
      <c r="L191" s="7"/>
      <c r="N191" s="7"/>
      <c r="O191" s="5"/>
      <c r="P191" s="5"/>
      <c r="Q191" s="5"/>
      <c r="R191" s="5"/>
      <c r="S191" s="5"/>
      <c r="T191" s="5"/>
      <c r="U191" s="5"/>
      <c r="V191" s="5"/>
      <c r="W191" s="5"/>
      <c r="X191" s="21"/>
      <c r="Y191" s="21"/>
    </row>
    <row r="192" spans="1:25" s="1" customFormat="1" x14ac:dyDescent="0.25">
      <c r="A192" s="4">
        <v>167</v>
      </c>
      <c r="B192" s="16">
        <v>34242187</v>
      </c>
      <c r="C192" s="81">
        <v>84.9</v>
      </c>
      <c r="D192" s="8">
        <v>21.335999999999999</v>
      </c>
      <c r="E192" s="8">
        <v>23.55</v>
      </c>
      <c r="F192" s="8">
        <f t="shared" si="11"/>
        <v>2.2140000000000022</v>
      </c>
      <c r="G192" s="82">
        <f t="shared" si="14"/>
        <v>1.9035972000000019</v>
      </c>
      <c r="H192" s="82">
        <f t="shared" si="13"/>
        <v>0.69878078433262536</v>
      </c>
      <c r="I192" s="82">
        <f t="shared" si="12"/>
        <v>2.6023779843326271</v>
      </c>
      <c r="K192" s="25"/>
      <c r="L192" s="7"/>
      <c r="N192" s="7"/>
      <c r="O192" s="5"/>
      <c r="P192" s="5"/>
      <c r="Q192" s="5"/>
      <c r="R192" s="5"/>
      <c r="S192" s="5"/>
      <c r="T192" s="5"/>
      <c r="U192" s="5"/>
      <c r="V192" s="5"/>
      <c r="W192" s="5"/>
      <c r="X192" s="21"/>
      <c r="Y192" s="21"/>
    </row>
    <row r="193" spans="1:25" s="1" customFormat="1" x14ac:dyDescent="0.25">
      <c r="A193" s="80">
        <v>168</v>
      </c>
      <c r="B193" s="16">
        <v>34242189</v>
      </c>
      <c r="C193" s="81">
        <v>56.4</v>
      </c>
      <c r="D193" s="8">
        <v>5.01</v>
      </c>
      <c r="E193" s="8">
        <v>5.01</v>
      </c>
      <c r="F193" s="8">
        <f t="shared" si="11"/>
        <v>0</v>
      </c>
      <c r="G193" s="82">
        <f t="shared" si="14"/>
        <v>0</v>
      </c>
      <c r="H193" s="82">
        <f t="shared" si="13"/>
        <v>0.46420772952132</v>
      </c>
      <c r="I193" s="82">
        <f t="shared" si="12"/>
        <v>0.46420772952132</v>
      </c>
      <c r="K193" s="25"/>
      <c r="L193" s="7"/>
      <c r="N193" s="7"/>
      <c r="O193" s="5"/>
      <c r="P193" s="5"/>
      <c r="Q193" s="5"/>
      <c r="R193" s="5"/>
      <c r="S193" s="5"/>
      <c r="T193" s="5"/>
      <c r="U193" s="5"/>
      <c r="V193" s="5"/>
      <c r="W193" s="5"/>
      <c r="X193" s="21"/>
      <c r="Y193" s="21"/>
    </row>
    <row r="194" spans="1:25" s="1" customFormat="1" x14ac:dyDescent="0.25">
      <c r="A194" s="80">
        <v>169</v>
      </c>
      <c r="B194" s="16">
        <v>34242191</v>
      </c>
      <c r="C194" s="81">
        <v>57</v>
      </c>
      <c r="D194" s="8">
        <v>18.166</v>
      </c>
      <c r="E194" s="8">
        <v>19.012</v>
      </c>
      <c r="F194" s="8">
        <f t="shared" si="11"/>
        <v>0.84600000000000009</v>
      </c>
      <c r="G194" s="82">
        <f t="shared" si="14"/>
        <v>0.72739080000000012</v>
      </c>
      <c r="H194" s="82">
        <f t="shared" si="13"/>
        <v>0.46914610962261066</v>
      </c>
      <c r="I194" s="82">
        <f t="shared" si="12"/>
        <v>1.1965369096226108</v>
      </c>
      <c r="K194" s="25"/>
      <c r="L194" s="7"/>
      <c r="N194" s="7"/>
      <c r="O194" s="5"/>
      <c r="P194" s="5"/>
      <c r="Q194" s="5"/>
      <c r="R194" s="5"/>
      <c r="S194" s="5"/>
      <c r="T194" s="5"/>
      <c r="U194" s="5"/>
      <c r="V194" s="5"/>
      <c r="W194" s="5"/>
      <c r="X194" s="21"/>
      <c r="Y194" s="21"/>
    </row>
    <row r="195" spans="1:25" s="1" customFormat="1" x14ac:dyDescent="0.25">
      <c r="A195" s="80">
        <v>170</v>
      </c>
      <c r="B195" s="16">
        <v>34242190</v>
      </c>
      <c r="C195" s="81">
        <v>85.3</v>
      </c>
      <c r="D195" s="8">
        <v>24.905000000000001</v>
      </c>
      <c r="E195" s="8">
        <v>25.773</v>
      </c>
      <c r="F195" s="8">
        <f t="shared" si="11"/>
        <v>0.86799999999999855</v>
      </c>
      <c r="G195" s="82">
        <f t="shared" si="14"/>
        <v>0.74630639999999882</v>
      </c>
      <c r="H195" s="82">
        <f t="shared" si="13"/>
        <v>0.70207303773348573</v>
      </c>
      <c r="I195" s="82">
        <f t="shared" si="12"/>
        <v>1.4483794377334847</v>
      </c>
      <c r="K195" s="25"/>
      <c r="L195" s="7"/>
      <c r="N195" s="7"/>
      <c r="O195" s="5"/>
      <c r="P195" s="5"/>
      <c r="Q195" s="5"/>
      <c r="R195" s="5"/>
      <c r="S195" s="5"/>
      <c r="T195" s="5"/>
      <c r="U195" s="5"/>
      <c r="V195" s="5"/>
      <c r="W195" s="5"/>
      <c r="X195" s="21"/>
      <c r="Y195" s="21"/>
    </row>
    <row r="196" spans="1:25" s="1" customFormat="1" x14ac:dyDescent="0.25">
      <c r="A196" s="4">
        <v>171</v>
      </c>
      <c r="B196" s="16">
        <v>34242184</v>
      </c>
      <c r="C196" s="81">
        <v>84.3</v>
      </c>
      <c r="D196" s="8">
        <v>7.93</v>
      </c>
      <c r="E196" s="8">
        <v>7.93</v>
      </c>
      <c r="F196" s="8">
        <f t="shared" si="11"/>
        <v>0</v>
      </c>
      <c r="G196" s="82">
        <f t="shared" si="14"/>
        <v>0</v>
      </c>
      <c r="H196" s="82">
        <f t="shared" si="13"/>
        <v>0.6938424042313347</v>
      </c>
      <c r="I196" s="82">
        <f t="shared" si="12"/>
        <v>0.6938424042313347</v>
      </c>
      <c r="K196" s="25"/>
      <c r="L196" s="7"/>
      <c r="N196" s="7"/>
      <c r="O196" s="5"/>
      <c r="P196" s="5"/>
      <c r="Q196" s="5"/>
      <c r="R196" s="5"/>
      <c r="S196" s="5"/>
      <c r="T196" s="5"/>
      <c r="U196" s="5"/>
      <c r="V196" s="5"/>
      <c r="W196" s="5"/>
      <c r="X196" s="21"/>
      <c r="Y196" s="21"/>
    </row>
    <row r="197" spans="1:25" s="1" customFormat="1" x14ac:dyDescent="0.25">
      <c r="A197" s="80">
        <v>172</v>
      </c>
      <c r="B197" s="16">
        <v>34242195</v>
      </c>
      <c r="C197" s="81">
        <v>56.4</v>
      </c>
      <c r="D197" s="8">
        <v>9.4179999999999993</v>
      </c>
      <c r="E197" s="8">
        <v>9.5329999999999995</v>
      </c>
      <c r="F197" s="8">
        <f t="shared" si="11"/>
        <v>0.11500000000000021</v>
      </c>
      <c r="G197" s="82">
        <f>F197*0.8598</f>
        <v>9.8877000000000187E-2</v>
      </c>
      <c r="H197" s="82">
        <f t="shared" si="13"/>
        <v>0.46420772952132</v>
      </c>
      <c r="I197" s="82">
        <f t="shared" si="12"/>
        <v>0.56308472952132016</v>
      </c>
      <c r="K197" s="25"/>
      <c r="L197" s="7"/>
      <c r="N197" s="7"/>
      <c r="O197" s="5"/>
      <c r="P197" s="5"/>
      <c r="Q197" s="5"/>
      <c r="R197" s="5"/>
      <c r="S197" s="5"/>
      <c r="T197" s="5"/>
      <c r="U197" s="5"/>
      <c r="V197" s="5"/>
      <c r="W197" s="5"/>
      <c r="X197" s="21"/>
      <c r="Y197" s="21"/>
    </row>
    <row r="198" spans="1:25" s="1" customFormat="1" x14ac:dyDescent="0.25">
      <c r="A198" s="80">
        <v>173</v>
      </c>
      <c r="B198" s="16">
        <v>34242186</v>
      </c>
      <c r="C198" s="81">
        <v>56.9</v>
      </c>
      <c r="D198" s="8">
        <f>9.003+0.853</f>
        <v>9.8559999999999999</v>
      </c>
      <c r="E198" s="8">
        <f>9.003+0.853+0.298</f>
        <v>10.154</v>
      </c>
      <c r="F198" s="8">
        <f t="shared" si="11"/>
        <v>0.29800000000000004</v>
      </c>
      <c r="G198" s="82">
        <f t="shared" ref="G198:G219" si="15">F198*0.8598</f>
        <v>0.25622040000000001</v>
      </c>
      <c r="H198" s="82">
        <f t="shared" si="13"/>
        <v>0.46832304627239557</v>
      </c>
      <c r="I198" s="82">
        <f t="shared" si="12"/>
        <v>0.72454344627239564</v>
      </c>
      <c r="L198" s="24"/>
      <c r="M198" s="120"/>
      <c r="N198" s="24"/>
      <c r="O198" s="24"/>
      <c r="P198" s="24"/>
      <c r="Q198" s="124"/>
      <c r="R198" s="5"/>
      <c r="S198" s="5"/>
      <c r="T198" s="5"/>
      <c r="U198" s="5"/>
      <c r="V198" s="5"/>
      <c r="W198" s="5"/>
      <c r="X198" s="21"/>
      <c r="Y198" s="21"/>
    </row>
    <row r="199" spans="1:25" s="1" customFormat="1" x14ac:dyDescent="0.25">
      <c r="A199" s="80">
        <v>174</v>
      </c>
      <c r="B199" s="16">
        <v>34242183</v>
      </c>
      <c r="C199" s="81">
        <v>85.9</v>
      </c>
      <c r="D199" s="8">
        <f>20.685+1.157</f>
        <v>21.841999999999999</v>
      </c>
      <c r="E199" s="8">
        <v>22.417000000000002</v>
      </c>
      <c r="F199" s="8">
        <f t="shared" si="11"/>
        <v>0.57500000000000284</v>
      </c>
      <c r="G199" s="82">
        <f t="shared" si="15"/>
        <v>0.49438500000000246</v>
      </c>
      <c r="H199" s="82">
        <f t="shared" si="13"/>
        <v>0.7070114178347765</v>
      </c>
      <c r="I199" s="82">
        <f t="shared" si="12"/>
        <v>1.2013964178347789</v>
      </c>
      <c r="L199" s="24"/>
      <c r="M199" s="24"/>
      <c r="N199" s="24"/>
      <c r="O199" s="24"/>
      <c r="P199" s="24"/>
      <c r="Q199" s="124"/>
      <c r="R199" s="5"/>
      <c r="S199" s="5"/>
      <c r="T199" s="5"/>
      <c r="U199" s="5"/>
      <c r="V199" s="5"/>
      <c r="W199" s="5"/>
      <c r="X199" s="21"/>
      <c r="Y199" s="21"/>
    </row>
    <row r="200" spans="1:25" s="1" customFormat="1" x14ac:dyDescent="0.25">
      <c r="A200" s="4">
        <v>175</v>
      </c>
      <c r="B200" s="16">
        <v>34242196</v>
      </c>
      <c r="C200" s="81">
        <v>84.5</v>
      </c>
      <c r="D200" s="8">
        <f>22.395+0.517</f>
        <v>22.911999999999999</v>
      </c>
      <c r="E200" s="8">
        <f>22.395+0.517+0.522</f>
        <v>23.433999999999997</v>
      </c>
      <c r="F200" s="8">
        <f t="shared" si="11"/>
        <v>0.52199999999999847</v>
      </c>
      <c r="G200" s="82">
        <f t="shared" si="15"/>
        <v>0.4488155999999987</v>
      </c>
      <c r="H200" s="82">
        <f t="shared" si="13"/>
        <v>0.69548853093176488</v>
      </c>
      <c r="I200" s="82">
        <f t="shared" si="12"/>
        <v>1.1443041309317636</v>
      </c>
      <c r="L200" s="24"/>
      <c r="M200" s="24"/>
      <c r="N200" s="24"/>
      <c r="O200" s="24"/>
      <c r="P200" s="24"/>
      <c r="Q200" s="124"/>
      <c r="R200" s="5"/>
      <c r="S200" s="5"/>
      <c r="T200" s="5"/>
      <c r="U200" s="5"/>
      <c r="V200" s="5"/>
      <c r="W200" s="5"/>
      <c r="X200" s="21"/>
      <c r="Y200" s="21"/>
    </row>
    <row r="201" spans="1:25" s="1" customFormat="1" x14ac:dyDescent="0.25">
      <c r="A201" s="80">
        <v>176</v>
      </c>
      <c r="B201" s="16">
        <v>34242199</v>
      </c>
      <c r="C201" s="81">
        <v>56.5</v>
      </c>
      <c r="D201" s="8">
        <f>12.883+0.224</f>
        <v>13.106999999999999</v>
      </c>
      <c r="E201" s="8">
        <f>12.883+0.224+0.255</f>
        <v>13.362</v>
      </c>
      <c r="F201" s="8">
        <f t="shared" si="11"/>
        <v>0.25500000000000078</v>
      </c>
      <c r="G201" s="82">
        <f t="shared" si="15"/>
        <v>0.21924900000000067</v>
      </c>
      <c r="H201" s="82">
        <f t="shared" si="13"/>
        <v>0.46503079287153515</v>
      </c>
      <c r="I201" s="82">
        <f t="shared" si="12"/>
        <v>0.68427979287153584</v>
      </c>
      <c r="L201" s="24"/>
      <c r="M201" s="24"/>
      <c r="N201" s="24"/>
      <c r="O201" s="24"/>
      <c r="P201" s="24"/>
      <c r="Q201" s="124"/>
      <c r="R201" s="5"/>
      <c r="S201" s="5"/>
      <c r="T201" s="5"/>
      <c r="U201" s="5"/>
      <c r="V201" s="5"/>
      <c r="W201" s="5"/>
      <c r="X201" s="21"/>
      <c r="Y201" s="21"/>
    </row>
    <row r="202" spans="1:25" s="1" customFormat="1" x14ac:dyDescent="0.25">
      <c r="A202" s="80">
        <v>177</v>
      </c>
      <c r="B202" s="16">
        <v>34242192</v>
      </c>
      <c r="C202" s="81">
        <v>57</v>
      </c>
      <c r="D202" s="8">
        <f>17.635+0</f>
        <v>17.635000000000002</v>
      </c>
      <c r="E202" s="8">
        <f>17.635+0</f>
        <v>17.635000000000002</v>
      </c>
      <c r="F202" s="8">
        <f t="shared" si="11"/>
        <v>0</v>
      </c>
      <c r="G202" s="34">
        <f t="shared" si="15"/>
        <v>0</v>
      </c>
      <c r="H202" s="34">
        <f t="shared" si="13"/>
        <v>0.46914610962261066</v>
      </c>
      <c r="I202" s="34">
        <f>G202+H202</f>
        <v>0.46914610962261066</v>
      </c>
      <c r="L202" s="24"/>
      <c r="M202" s="24"/>
      <c r="N202" s="24"/>
      <c r="O202" s="24"/>
      <c r="P202" s="24"/>
      <c r="Q202" s="124"/>
      <c r="R202" s="5"/>
      <c r="S202" s="5"/>
      <c r="T202" s="5"/>
      <c r="U202" s="5"/>
      <c r="V202" s="5"/>
      <c r="W202" s="5"/>
      <c r="X202" s="21"/>
      <c r="Y202" s="21"/>
    </row>
    <row r="203" spans="1:25" s="1" customFormat="1" x14ac:dyDescent="0.25">
      <c r="A203" s="80">
        <v>178</v>
      </c>
      <c r="B203" s="16">
        <v>34242198</v>
      </c>
      <c r="C203" s="81">
        <v>85.8</v>
      </c>
      <c r="D203" s="8">
        <f>15.957+0.389</f>
        <v>16.346</v>
      </c>
      <c r="E203" s="8">
        <v>18.192</v>
      </c>
      <c r="F203" s="8">
        <f>E203-D203</f>
        <v>1.8460000000000001</v>
      </c>
      <c r="G203" s="82">
        <f t="shared" si="15"/>
        <v>1.5871908000000001</v>
      </c>
      <c r="H203" s="82">
        <f t="shared" si="13"/>
        <v>0.7061883544845613</v>
      </c>
      <c r="I203" s="82">
        <f t="shared" si="12"/>
        <v>2.2933791544845614</v>
      </c>
      <c r="K203" s="25"/>
      <c r="L203" s="24"/>
      <c r="M203" s="24"/>
      <c r="N203" s="24"/>
      <c r="O203" s="24"/>
      <c r="P203" s="24"/>
      <c r="Q203" s="5"/>
      <c r="R203" s="5"/>
      <c r="S203" s="5"/>
      <c r="T203" s="5"/>
      <c r="U203" s="5"/>
      <c r="V203" s="5"/>
      <c r="W203" s="5"/>
      <c r="X203" s="21"/>
      <c r="Y203" s="21"/>
    </row>
    <row r="204" spans="1:25" s="1" customFormat="1" x14ac:dyDescent="0.25">
      <c r="A204" s="4">
        <v>179</v>
      </c>
      <c r="B204" s="16">
        <v>34242200</v>
      </c>
      <c r="C204" s="81">
        <v>84.7</v>
      </c>
      <c r="D204" s="8">
        <v>33.793999999999997</v>
      </c>
      <c r="E204" s="8">
        <v>35.701000000000001</v>
      </c>
      <c r="F204" s="8">
        <f t="shared" si="11"/>
        <v>1.9070000000000036</v>
      </c>
      <c r="G204" s="82">
        <f t="shared" si="15"/>
        <v>1.6396386000000032</v>
      </c>
      <c r="H204" s="82">
        <f t="shared" si="13"/>
        <v>0.69713465763219518</v>
      </c>
      <c r="I204" s="82">
        <f t="shared" si="12"/>
        <v>2.3367732576321982</v>
      </c>
      <c r="K204" s="25"/>
      <c r="L204" s="7"/>
      <c r="M204" s="7"/>
      <c r="N204" s="7"/>
      <c r="O204" s="5"/>
      <c r="P204" s="5"/>
      <c r="Q204" s="5"/>
      <c r="R204" s="5"/>
      <c r="S204" s="5"/>
      <c r="T204" s="5"/>
      <c r="U204" s="5"/>
      <c r="V204" s="5"/>
      <c r="W204" s="5"/>
      <c r="X204" s="21"/>
      <c r="Y204" s="21"/>
    </row>
    <row r="205" spans="1:25" s="1" customFormat="1" x14ac:dyDescent="0.25">
      <c r="A205" s="4">
        <v>180</v>
      </c>
      <c r="B205" s="16">
        <v>34242197</v>
      </c>
      <c r="C205" s="81">
        <v>55.8</v>
      </c>
      <c r="D205" s="8">
        <v>13.343</v>
      </c>
      <c r="E205" s="8">
        <v>14.855</v>
      </c>
      <c r="F205" s="8">
        <f t="shared" si="11"/>
        <v>1.5120000000000005</v>
      </c>
      <c r="G205" s="82">
        <f t="shared" si="15"/>
        <v>1.3000176000000003</v>
      </c>
      <c r="H205" s="91">
        <f t="shared" si="13"/>
        <v>0.45926934942002939</v>
      </c>
      <c r="I205" s="82">
        <f t="shared" si="12"/>
        <v>1.7592869494200296</v>
      </c>
      <c r="K205" s="7"/>
      <c r="L205" s="7"/>
      <c r="M205" s="25"/>
      <c r="O205" s="5"/>
      <c r="P205" s="5"/>
      <c r="Q205" s="5"/>
      <c r="R205" s="5"/>
      <c r="S205" s="5"/>
      <c r="T205" s="5"/>
      <c r="U205" s="5"/>
      <c r="V205" s="5"/>
      <c r="W205" s="5"/>
      <c r="X205" s="21"/>
      <c r="Y205" s="21"/>
    </row>
    <row r="206" spans="1:25" s="1" customFormat="1" x14ac:dyDescent="0.25">
      <c r="A206" s="80">
        <v>181</v>
      </c>
      <c r="B206" s="16">
        <v>34242193</v>
      </c>
      <c r="C206" s="81">
        <v>57</v>
      </c>
      <c r="D206" s="8">
        <v>4.4059999999999997</v>
      </c>
      <c r="E206" s="8">
        <v>5.133</v>
      </c>
      <c r="F206" s="8">
        <f t="shared" si="11"/>
        <v>0.72700000000000031</v>
      </c>
      <c r="G206" s="82">
        <f t="shared" si="15"/>
        <v>0.62507460000000026</v>
      </c>
      <c r="H206" s="91">
        <f t="shared" si="13"/>
        <v>0.46914610962261066</v>
      </c>
      <c r="I206" s="82">
        <f t="shared" si="12"/>
        <v>1.0942207096226109</v>
      </c>
      <c r="K206" s="25"/>
      <c r="L206" s="7"/>
      <c r="M206" s="7"/>
      <c r="N206" s="7"/>
      <c r="O206" s="5"/>
      <c r="P206" s="5"/>
      <c r="Q206" s="5"/>
      <c r="R206" s="5"/>
      <c r="S206" s="5"/>
      <c r="T206" s="5"/>
      <c r="U206" s="5"/>
      <c r="V206" s="5"/>
      <c r="W206" s="5"/>
      <c r="X206" s="21"/>
      <c r="Y206" s="21"/>
    </row>
    <row r="207" spans="1:25" s="1" customFormat="1" ht="15.75" thickBot="1" x14ac:dyDescent="0.3">
      <c r="A207" s="93">
        <v>182</v>
      </c>
      <c r="B207" s="20">
        <v>34242194</v>
      </c>
      <c r="C207" s="87">
        <v>85.8</v>
      </c>
      <c r="D207" s="12">
        <v>19.538</v>
      </c>
      <c r="E207" s="12">
        <v>21.06</v>
      </c>
      <c r="F207" s="12">
        <f t="shared" si="11"/>
        <v>1.5219999999999985</v>
      </c>
      <c r="G207" s="88">
        <f t="shared" si="15"/>
        <v>1.3086155999999987</v>
      </c>
      <c r="H207" s="88">
        <f t="shared" si="13"/>
        <v>0.7061883544845613</v>
      </c>
      <c r="I207" s="88">
        <f t="shared" si="12"/>
        <v>2.01480395448456</v>
      </c>
      <c r="K207" s="69"/>
      <c r="L207" s="14"/>
      <c r="M207" s="7"/>
      <c r="N207" s="7"/>
      <c r="O207" s="5"/>
      <c r="P207" s="5"/>
      <c r="Q207" s="5"/>
      <c r="R207" s="5"/>
      <c r="S207" s="5"/>
      <c r="T207" s="5"/>
      <c r="U207" s="5"/>
      <c r="V207" s="5"/>
      <c r="W207" s="5"/>
      <c r="X207" s="21"/>
      <c r="Y207" s="21"/>
    </row>
    <row r="208" spans="1:25" s="1" customFormat="1" x14ac:dyDescent="0.25">
      <c r="A208" s="13">
        <v>183</v>
      </c>
      <c r="B208" s="19">
        <v>34242339</v>
      </c>
      <c r="C208" s="90">
        <v>117.2</v>
      </c>
      <c r="D208" s="9">
        <v>37.268000000000001</v>
      </c>
      <c r="E208" s="9">
        <v>38.82</v>
      </c>
      <c r="F208" s="9">
        <f t="shared" si="11"/>
        <v>1.5519999999999996</v>
      </c>
      <c r="G208" s="91">
        <f t="shared" si="15"/>
        <v>1.3344095999999996</v>
      </c>
      <c r="H208" s="91">
        <f t="shared" ref="H208:H270" si="16">C208/4660.2*$H$19</f>
        <v>0.58606503063387894</v>
      </c>
      <c r="I208" s="91">
        <f t="shared" si="12"/>
        <v>1.9204746306338785</v>
      </c>
      <c r="K208" s="25"/>
      <c r="L208" s="25"/>
      <c r="M208" s="25"/>
      <c r="N208" s="7"/>
      <c r="O208" s="5"/>
      <c r="P208" s="5"/>
      <c r="Q208" s="5"/>
      <c r="R208" s="5"/>
      <c r="S208" s="5"/>
      <c r="T208" s="5"/>
      <c r="U208" s="5"/>
      <c r="V208" s="5"/>
      <c r="Y208" s="21"/>
    </row>
    <row r="209" spans="1:25" s="1" customFormat="1" x14ac:dyDescent="0.25">
      <c r="A209" s="80">
        <v>184</v>
      </c>
      <c r="B209" s="16">
        <v>34242341</v>
      </c>
      <c r="C209" s="81">
        <v>58.1</v>
      </c>
      <c r="D209" s="8">
        <v>16.177</v>
      </c>
      <c r="E209" s="8">
        <v>17.209</v>
      </c>
      <c r="F209" s="8">
        <f t="shared" si="11"/>
        <v>1.032</v>
      </c>
      <c r="G209" s="82">
        <f t="shared" si="15"/>
        <v>0.88731360000000004</v>
      </c>
      <c r="H209" s="91">
        <f t="shared" si="16"/>
        <v>0.2905322378824946</v>
      </c>
      <c r="I209" s="82">
        <f t="shared" si="12"/>
        <v>1.1778458378824945</v>
      </c>
      <c r="K209" s="25"/>
      <c r="L209" s="7"/>
      <c r="M209" s="7"/>
      <c r="N209" s="7"/>
      <c r="O209" s="5"/>
      <c r="P209" s="5"/>
      <c r="Q209" s="5"/>
      <c r="R209" s="5"/>
      <c r="S209" s="5"/>
      <c r="T209" s="5"/>
      <c r="U209" s="5"/>
      <c r="V209" s="5"/>
      <c r="Y209" s="21"/>
    </row>
    <row r="210" spans="1:25" s="1" customFormat="1" x14ac:dyDescent="0.25">
      <c r="A210" s="80">
        <v>185</v>
      </c>
      <c r="B210" s="16">
        <v>34242160</v>
      </c>
      <c r="C210" s="81">
        <v>58.4</v>
      </c>
      <c r="D210" s="8">
        <v>11.266</v>
      </c>
      <c r="E210" s="8">
        <v>11.266</v>
      </c>
      <c r="F210" s="8">
        <f t="shared" si="11"/>
        <v>0</v>
      </c>
      <c r="G210" s="82">
        <f t="shared" si="15"/>
        <v>0</v>
      </c>
      <c r="H210" s="91">
        <f t="shared" si="16"/>
        <v>0.29203240434316152</v>
      </c>
      <c r="I210" s="82">
        <f t="shared" si="12"/>
        <v>0.29203240434316152</v>
      </c>
      <c r="K210" s="25"/>
      <c r="L210" s="7"/>
      <c r="M210" s="7"/>
      <c r="N210" s="7"/>
      <c r="O210" s="5"/>
      <c r="P210" s="5"/>
      <c r="Q210" s="5"/>
      <c r="R210" s="5"/>
      <c r="S210" s="5"/>
      <c r="T210" s="5"/>
      <c r="U210" s="5"/>
      <c r="V210" s="5"/>
      <c r="Y210" s="21"/>
    </row>
    <row r="211" spans="1:25" s="1" customFormat="1" x14ac:dyDescent="0.25">
      <c r="A211" s="80">
        <v>186</v>
      </c>
      <c r="B211" s="16">
        <v>43441091</v>
      </c>
      <c r="C211" s="81">
        <v>46.7</v>
      </c>
      <c r="D211" s="8">
        <v>19.149000000000001</v>
      </c>
      <c r="E211" s="8">
        <v>20.312999999999999</v>
      </c>
      <c r="F211" s="8">
        <f t="shared" si="11"/>
        <v>1.1639999999999979</v>
      </c>
      <c r="G211" s="82">
        <f t="shared" si="15"/>
        <v>1.0008071999999981</v>
      </c>
      <c r="H211" s="91">
        <f t="shared" si="16"/>
        <v>0.23352591237715145</v>
      </c>
      <c r="I211" s="82">
        <f t="shared" si="12"/>
        <v>1.2343331123771495</v>
      </c>
      <c r="K211" s="25"/>
      <c r="L211" s="7"/>
      <c r="M211" s="7"/>
      <c r="N211" s="7"/>
      <c r="O211" s="5"/>
      <c r="P211" s="5"/>
      <c r="Q211" s="5"/>
      <c r="R211" s="5"/>
      <c r="Y211" s="21"/>
    </row>
    <row r="212" spans="1:25" s="1" customFormat="1" x14ac:dyDescent="0.25">
      <c r="A212" s="4">
        <v>187</v>
      </c>
      <c r="B212" s="16">
        <v>34242342</v>
      </c>
      <c r="C212" s="75">
        <v>77.400000000000006</v>
      </c>
      <c r="D212" s="8">
        <v>29.978000000000002</v>
      </c>
      <c r="E212" s="8">
        <v>31.494</v>
      </c>
      <c r="F212" s="8">
        <f t="shared" si="11"/>
        <v>1.5159999999999982</v>
      </c>
      <c r="G212" s="82">
        <f t="shared" si="15"/>
        <v>1.3034567999999984</v>
      </c>
      <c r="H212" s="91">
        <f t="shared" si="16"/>
        <v>0.38704294685206686</v>
      </c>
      <c r="I212" s="82">
        <f t="shared" si="12"/>
        <v>1.6904997468520653</v>
      </c>
      <c r="K212" s="25"/>
      <c r="L212" s="7"/>
      <c r="M212" s="7"/>
      <c r="N212" s="7"/>
      <c r="O212" s="5"/>
      <c r="P212" s="5"/>
      <c r="Q212" s="5"/>
      <c r="R212" s="5"/>
      <c r="Y212" s="21"/>
    </row>
    <row r="213" spans="1:25" s="1" customFormat="1" x14ac:dyDescent="0.25">
      <c r="A213" s="80">
        <v>188</v>
      </c>
      <c r="B213" s="16">
        <v>34242334</v>
      </c>
      <c r="C213" s="81">
        <v>117.2</v>
      </c>
      <c r="D213" s="8">
        <v>11.920999999999999</v>
      </c>
      <c r="E213" s="8">
        <v>13.959</v>
      </c>
      <c r="F213" s="8">
        <f t="shared" si="11"/>
        <v>2.0380000000000003</v>
      </c>
      <c r="G213" s="82">
        <f t="shared" si="15"/>
        <v>1.7522724000000003</v>
      </c>
      <c r="H213" s="91">
        <f t="shared" si="16"/>
        <v>0.58606503063387894</v>
      </c>
      <c r="I213" s="82">
        <f t="shared" si="12"/>
        <v>2.3383374306338793</v>
      </c>
      <c r="K213" s="25"/>
      <c r="L213" s="7"/>
      <c r="M213" s="7"/>
      <c r="N213" s="7"/>
      <c r="O213" s="5"/>
      <c r="P213" s="5"/>
      <c r="Q213" s="5"/>
      <c r="R213" s="5"/>
      <c r="Y213" s="21"/>
    </row>
    <row r="214" spans="1:25" s="1" customFormat="1" x14ac:dyDescent="0.25">
      <c r="A214" s="80">
        <v>189</v>
      </c>
      <c r="B214" s="16">
        <v>34242338</v>
      </c>
      <c r="C214" s="81">
        <v>58.7</v>
      </c>
      <c r="D214" s="8">
        <v>19.111000000000001</v>
      </c>
      <c r="E214" s="8">
        <v>20.265000000000001</v>
      </c>
      <c r="F214" s="8">
        <f t="shared" si="11"/>
        <v>1.1539999999999999</v>
      </c>
      <c r="G214" s="82">
        <f t="shared" si="15"/>
        <v>0.9922091999999999</v>
      </c>
      <c r="H214" s="91">
        <f t="shared" si="16"/>
        <v>0.29353257080382844</v>
      </c>
      <c r="I214" s="82">
        <f t="shared" si="12"/>
        <v>1.2857417708038283</v>
      </c>
      <c r="K214" s="25"/>
      <c r="L214" s="7"/>
      <c r="M214" s="7"/>
      <c r="N214" s="7"/>
      <c r="O214" s="5"/>
      <c r="P214" s="5"/>
      <c r="Q214" s="5"/>
      <c r="R214" s="5"/>
      <c r="Y214" s="21"/>
    </row>
    <row r="215" spans="1:25" s="1" customFormat="1" x14ac:dyDescent="0.25">
      <c r="A215" s="80">
        <v>190</v>
      </c>
      <c r="B215" s="16">
        <v>34242340</v>
      </c>
      <c r="C215" s="81">
        <v>58.2</v>
      </c>
      <c r="D215" s="8">
        <v>18.02</v>
      </c>
      <c r="E215" s="8">
        <v>19.306000000000001</v>
      </c>
      <c r="F215" s="8">
        <f t="shared" si="11"/>
        <v>1.2860000000000014</v>
      </c>
      <c r="G215" s="82">
        <f t="shared" si="15"/>
        <v>1.1057028000000011</v>
      </c>
      <c r="H215" s="91">
        <f t="shared" si="16"/>
        <v>0.29103229336938358</v>
      </c>
      <c r="I215" s="82">
        <f t="shared" si="12"/>
        <v>1.3967350933693847</v>
      </c>
      <c r="K215" s="25"/>
      <c r="L215" s="7"/>
      <c r="M215" s="7"/>
      <c r="N215" s="25"/>
      <c r="O215" s="5"/>
      <c r="P215" s="5"/>
      <c r="Q215" s="5"/>
      <c r="R215" s="5"/>
      <c r="Y215" s="21"/>
    </row>
    <row r="216" spans="1:25" s="1" customFormat="1" x14ac:dyDescent="0.25">
      <c r="A216" s="4">
        <v>191</v>
      </c>
      <c r="B216" s="16">
        <v>34242335</v>
      </c>
      <c r="C216" s="81">
        <v>46.6</v>
      </c>
      <c r="D216" s="8">
        <v>3.8159999999999998</v>
      </c>
      <c r="E216" s="8">
        <v>3.823</v>
      </c>
      <c r="F216" s="8">
        <f t="shared" si="11"/>
        <v>7.0000000000001172E-3</v>
      </c>
      <c r="G216" s="82">
        <f t="shared" si="15"/>
        <v>6.0186000000001004E-3</v>
      </c>
      <c r="H216" s="91">
        <f t="shared" si="16"/>
        <v>0.23302585689026245</v>
      </c>
      <c r="I216" s="82">
        <f t="shared" si="12"/>
        <v>0.23904445689026255</v>
      </c>
      <c r="K216" s="25"/>
      <c r="L216" s="7"/>
      <c r="M216" s="7"/>
      <c r="N216" s="7"/>
      <c r="O216" s="5"/>
      <c r="P216" s="5"/>
      <c r="Q216" s="5"/>
      <c r="R216" s="5"/>
      <c r="Y216" s="21"/>
    </row>
    <row r="217" spans="1:25" s="1" customFormat="1" x14ac:dyDescent="0.25">
      <c r="A217" s="80">
        <v>192</v>
      </c>
      <c r="B217" s="16">
        <v>34242337</v>
      </c>
      <c r="C217" s="81">
        <v>77.3</v>
      </c>
      <c r="D217" s="8">
        <v>15.859</v>
      </c>
      <c r="E217" s="8">
        <v>16.399000000000001</v>
      </c>
      <c r="F217" s="8">
        <f t="shared" si="11"/>
        <v>0.54000000000000092</v>
      </c>
      <c r="G217" s="82">
        <f t="shared" si="15"/>
        <v>0.46429200000000082</v>
      </c>
      <c r="H217" s="91">
        <f t="shared" si="16"/>
        <v>0.38654289136517783</v>
      </c>
      <c r="I217" s="82">
        <f t="shared" si="12"/>
        <v>0.85083489136517865</v>
      </c>
      <c r="K217" s="25"/>
      <c r="L217" s="7"/>
      <c r="M217" s="7"/>
      <c r="N217" s="7"/>
      <c r="O217" s="5"/>
      <c r="P217" s="5"/>
      <c r="Q217" s="5"/>
      <c r="R217" s="5"/>
      <c r="Y217" s="21"/>
    </row>
    <row r="218" spans="1:25" s="1" customFormat="1" x14ac:dyDescent="0.25">
      <c r="A218" s="80">
        <v>193</v>
      </c>
      <c r="B218" s="16">
        <v>34242324</v>
      </c>
      <c r="C218" s="81">
        <v>116.7</v>
      </c>
      <c r="D218" s="8">
        <v>10.746</v>
      </c>
      <c r="E218" s="8">
        <v>10.926</v>
      </c>
      <c r="F218" s="8">
        <f t="shared" ref="F218:F273" si="17">E218-D218</f>
        <v>0.17999999999999972</v>
      </c>
      <c r="G218" s="82">
        <f t="shared" si="15"/>
        <v>0.15476399999999976</v>
      </c>
      <c r="H218" s="91">
        <f t="shared" si="16"/>
        <v>0.58356475319943402</v>
      </c>
      <c r="I218" s="82">
        <f t="shared" si="12"/>
        <v>0.73832875319943381</v>
      </c>
      <c r="K218" s="25"/>
      <c r="L218" s="7"/>
      <c r="M218" s="7"/>
      <c r="N218" s="7"/>
      <c r="O218" s="5"/>
      <c r="P218" s="5"/>
      <c r="Q218" s="5"/>
      <c r="R218" s="5"/>
      <c r="Y218" s="21"/>
    </row>
    <row r="219" spans="1:25" s="1" customFormat="1" x14ac:dyDescent="0.25">
      <c r="A219" s="96">
        <v>194</v>
      </c>
      <c r="B219" s="18">
        <v>34242331</v>
      </c>
      <c r="C219" s="81">
        <v>58</v>
      </c>
      <c r="D219" s="8">
        <v>3.6070000000000002</v>
      </c>
      <c r="E219" s="8">
        <v>3.77</v>
      </c>
      <c r="F219" s="8">
        <f t="shared" si="17"/>
        <v>0.16299999999999981</v>
      </c>
      <c r="G219" s="82">
        <f t="shared" si="15"/>
        <v>0.14014739999999984</v>
      </c>
      <c r="H219" s="91">
        <f t="shared" si="16"/>
        <v>0.29003218239560563</v>
      </c>
      <c r="I219" s="82">
        <f t="shared" ref="I219:I272" si="18">G219+H219</f>
        <v>0.4301795823956055</v>
      </c>
      <c r="K219" s="25"/>
      <c r="L219" s="7"/>
      <c r="M219" s="7"/>
      <c r="N219" s="7"/>
      <c r="O219" s="5"/>
      <c r="P219" s="5"/>
      <c r="Q219" s="5"/>
      <c r="R219" s="5"/>
      <c r="Y219" s="21"/>
    </row>
    <row r="220" spans="1:25" s="1" customFormat="1" x14ac:dyDescent="0.25">
      <c r="A220" s="4">
        <v>195</v>
      </c>
      <c r="B220" s="16">
        <v>34242336</v>
      </c>
      <c r="C220" s="81">
        <v>58.1</v>
      </c>
      <c r="D220" s="8">
        <v>8.9740000000000002</v>
      </c>
      <c r="E220" s="8">
        <v>9.5980000000000008</v>
      </c>
      <c r="F220" s="8">
        <f t="shared" si="17"/>
        <v>0.62400000000000055</v>
      </c>
      <c r="G220" s="82">
        <f>F220*0.8598</f>
        <v>0.53651520000000053</v>
      </c>
      <c r="H220" s="91">
        <f t="shared" si="16"/>
        <v>0.2905322378824946</v>
      </c>
      <c r="I220" s="82">
        <f t="shared" si="18"/>
        <v>0.82704743788249513</v>
      </c>
      <c r="K220" s="25"/>
      <c r="L220" s="7"/>
      <c r="M220" s="7"/>
      <c r="N220" s="7"/>
      <c r="O220" s="5"/>
      <c r="P220" s="5"/>
      <c r="Q220" s="5"/>
      <c r="R220" s="5"/>
      <c r="Y220" s="21"/>
    </row>
    <row r="221" spans="1:25" s="1" customFormat="1" x14ac:dyDescent="0.25">
      <c r="A221" s="84">
        <v>196</v>
      </c>
      <c r="B221" s="16">
        <v>34242332</v>
      </c>
      <c r="C221" s="81">
        <v>46.7</v>
      </c>
      <c r="D221" s="8">
        <v>11.21</v>
      </c>
      <c r="E221" s="8">
        <v>12.273999999999999</v>
      </c>
      <c r="F221" s="8">
        <f t="shared" si="17"/>
        <v>1.0639999999999983</v>
      </c>
      <c r="G221" s="82">
        <f t="shared" ref="G221:G244" si="19">F221*0.8598</f>
        <v>0.91482719999999851</v>
      </c>
      <c r="H221" s="91">
        <f t="shared" si="16"/>
        <v>0.23352591237715145</v>
      </c>
      <c r="I221" s="82">
        <f t="shared" si="18"/>
        <v>1.14835311237715</v>
      </c>
      <c r="J221" s="68"/>
      <c r="K221" s="25"/>
      <c r="L221" s="7"/>
      <c r="M221" s="7"/>
      <c r="N221" s="7"/>
      <c r="O221" s="5"/>
      <c r="P221" s="5"/>
      <c r="Q221" s="5"/>
      <c r="R221" s="5"/>
      <c r="Y221" s="21"/>
    </row>
    <row r="222" spans="1:25" s="1" customFormat="1" x14ac:dyDescent="0.25">
      <c r="A222" s="89">
        <v>197</v>
      </c>
      <c r="B222" s="19">
        <v>34242328</v>
      </c>
      <c r="C222" s="81">
        <v>77.5</v>
      </c>
      <c r="D222" s="8">
        <v>23.858000000000001</v>
      </c>
      <c r="E222" s="8">
        <v>25.568000000000001</v>
      </c>
      <c r="F222" s="8">
        <f t="shared" si="17"/>
        <v>1.7100000000000009</v>
      </c>
      <c r="G222" s="82">
        <f t="shared" si="19"/>
        <v>1.4702580000000007</v>
      </c>
      <c r="H222" s="91">
        <f t="shared" si="16"/>
        <v>0.38754300233895578</v>
      </c>
      <c r="I222" s="82">
        <f t="shared" si="18"/>
        <v>1.8578010023389564</v>
      </c>
      <c r="J222" s="68"/>
      <c r="K222" s="25"/>
      <c r="L222" s="7"/>
      <c r="M222" s="7"/>
      <c r="N222" s="7"/>
      <c r="O222" s="5"/>
      <c r="P222" s="5"/>
      <c r="Q222" s="5"/>
      <c r="R222" s="5"/>
      <c r="Y222" s="21"/>
    </row>
    <row r="223" spans="1:25" s="1" customFormat="1" x14ac:dyDescent="0.25">
      <c r="A223" s="80">
        <v>198</v>
      </c>
      <c r="B223" s="16">
        <v>34242333</v>
      </c>
      <c r="C223" s="81">
        <v>116.5</v>
      </c>
      <c r="D223" s="8">
        <v>18.878</v>
      </c>
      <c r="E223" s="8">
        <v>19.652000000000001</v>
      </c>
      <c r="F223" s="8">
        <f t="shared" si="17"/>
        <v>0.77400000000000091</v>
      </c>
      <c r="G223" s="82">
        <f t="shared" si="19"/>
        <v>0.66548520000000078</v>
      </c>
      <c r="H223" s="91">
        <f t="shared" si="16"/>
        <v>0.58256464222565618</v>
      </c>
      <c r="I223" s="82">
        <f t="shared" si="18"/>
        <v>1.248049842225657</v>
      </c>
      <c r="J223" s="68"/>
      <c r="K223" s="25"/>
      <c r="L223" s="7"/>
      <c r="M223" s="7"/>
      <c r="N223" s="7"/>
      <c r="O223" s="5"/>
      <c r="P223" s="5"/>
      <c r="Q223" s="5"/>
      <c r="R223" s="5"/>
      <c r="Y223" s="21"/>
    </row>
    <row r="224" spans="1:25" s="1" customFormat="1" x14ac:dyDescent="0.25">
      <c r="A224" s="4">
        <v>199</v>
      </c>
      <c r="B224" s="16">
        <v>34242330</v>
      </c>
      <c r="C224" s="81">
        <v>58.8</v>
      </c>
      <c r="D224" s="8">
        <v>23.245000000000001</v>
      </c>
      <c r="E224" s="8">
        <v>24.591999999999999</v>
      </c>
      <c r="F224" s="8">
        <f t="shared" si="17"/>
        <v>1.3469999999999978</v>
      </c>
      <c r="G224" s="82">
        <f t="shared" si="19"/>
        <v>1.1581505999999981</v>
      </c>
      <c r="H224" s="91">
        <f t="shared" si="16"/>
        <v>0.29403262629071741</v>
      </c>
      <c r="I224" s="82">
        <f t="shared" si="18"/>
        <v>1.4521832262907155</v>
      </c>
      <c r="K224" s="25"/>
      <c r="L224" s="7"/>
      <c r="M224" s="7"/>
      <c r="N224" s="7"/>
      <c r="O224" s="5"/>
      <c r="P224" s="5"/>
      <c r="Q224" s="5"/>
      <c r="R224" s="5"/>
      <c r="Y224" s="21"/>
    </row>
    <row r="225" spans="1:25" s="1" customFormat="1" x14ac:dyDescent="0.25">
      <c r="A225" s="4">
        <v>200</v>
      </c>
      <c r="B225" s="16">
        <v>34242329</v>
      </c>
      <c r="C225" s="81">
        <v>58.6</v>
      </c>
      <c r="D225" s="8">
        <v>3.226</v>
      </c>
      <c r="E225" s="8">
        <v>3.226</v>
      </c>
      <c r="F225" s="8">
        <f t="shared" si="17"/>
        <v>0</v>
      </c>
      <c r="G225" s="82">
        <f t="shared" si="19"/>
        <v>0</v>
      </c>
      <c r="H225" s="91">
        <f t="shared" si="16"/>
        <v>0.29303251531693947</v>
      </c>
      <c r="I225" s="95">
        <f t="shared" si="18"/>
        <v>0.29303251531693947</v>
      </c>
      <c r="K225" s="25"/>
      <c r="L225" s="7"/>
      <c r="M225" s="7"/>
      <c r="N225" s="7"/>
      <c r="O225" s="5"/>
      <c r="P225" s="5"/>
      <c r="Q225" s="5"/>
      <c r="R225" s="5"/>
      <c r="Y225" s="21"/>
    </row>
    <row r="226" spans="1:25" s="1" customFormat="1" x14ac:dyDescent="0.25">
      <c r="A226" s="80">
        <v>201</v>
      </c>
      <c r="B226" s="16">
        <v>34242326</v>
      </c>
      <c r="C226" s="81">
        <v>46.4</v>
      </c>
      <c r="D226" s="8">
        <v>18.736999999999998</v>
      </c>
      <c r="E226" s="8">
        <v>20.193999999999999</v>
      </c>
      <c r="F226" s="8">
        <f t="shared" si="17"/>
        <v>1.4570000000000007</v>
      </c>
      <c r="G226" s="82">
        <f t="shared" si="19"/>
        <v>1.2527286000000006</v>
      </c>
      <c r="H226" s="91">
        <f t="shared" si="16"/>
        <v>0.23202574591648448</v>
      </c>
      <c r="I226" s="82">
        <f t="shared" si="18"/>
        <v>1.4847543459164851</v>
      </c>
      <c r="K226" s="25"/>
      <c r="L226" s="7"/>
      <c r="M226" s="7"/>
      <c r="N226" s="7"/>
      <c r="O226" s="5"/>
      <c r="P226" s="5"/>
      <c r="Q226" s="5"/>
      <c r="R226" s="5"/>
      <c r="Y226" s="21"/>
    </row>
    <row r="227" spans="1:25" s="1" customFormat="1" x14ac:dyDescent="0.25">
      <c r="A227" s="80">
        <v>202</v>
      </c>
      <c r="B227" s="16">
        <v>34242327</v>
      </c>
      <c r="C227" s="81">
        <v>77.5</v>
      </c>
      <c r="D227" s="8">
        <v>23.216000000000001</v>
      </c>
      <c r="E227" s="8">
        <v>24.646000000000001</v>
      </c>
      <c r="F227" s="8">
        <f t="shared" si="17"/>
        <v>1.4299999999999997</v>
      </c>
      <c r="G227" s="82">
        <f t="shared" si="19"/>
        <v>1.2295139999999998</v>
      </c>
      <c r="H227" s="91">
        <f t="shared" si="16"/>
        <v>0.38754300233895578</v>
      </c>
      <c r="I227" s="82">
        <f t="shared" si="18"/>
        <v>1.6170570023389557</v>
      </c>
      <c r="K227" s="25"/>
      <c r="L227" s="7"/>
      <c r="M227" s="7"/>
      <c r="N227" s="7"/>
      <c r="O227" s="5"/>
      <c r="P227" s="5"/>
      <c r="Q227" s="5"/>
      <c r="R227" s="5"/>
      <c r="Y227" s="21"/>
    </row>
    <row r="228" spans="1:25" s="1" customFormat="1" x14ac:dyDescent="0.25">
      <c r="A228" s="4">
        <v>203</v>
      </c>
      <c r="B228" s="16">
        <v>43441405</v>
      </c>
      <c r="C228" s="81">
        <v>117.4</v>
      </c>
      <c r="D228" s="8">
        <v>30.373000000000001</v>
      </c>
      <c r="E228" s="8">
        <v>31.622</v>
      </c>
      <c r="F228" s="8">
        <f t="shared" si="17"/>
        <v>1.2489999999999988</v>
      </c>
      <c r="G228" s="82">
        <f t="shared" si="19"/>
        <v>1.073890199999999</v>
      </c>
      <c r="H228" s="91">
        <f t="shared" si="16"/>
        <v>0.58706514160765688</v>
      </c>
      <c r="I228" s="82">
        <f t="shared" si="18"/>
        <v>1.6609553416076559</v>
      </c>
      <c r="K228" s="25"/>
      <c r="L228" s="7"/>
      <c r="M228" s="7"/>
      <c r="N228" s="7"/>
      <c r="O228" s="5"/>
      <c r="P228" s="5"/>
      <c r="Q228" s="5"/>
      <c r="R228" s="5"/>
      <c r="W228" s="5"/>
      <c r="X228" s="21"/>
      <c r="Y228" s="21"/>
    </row>
    <row r="229" spans="1:25" s="1" customFormat="1" x14ac:dyDescent="0.25">
      <c r="A229" s="80">
        <v>204</v>
      </c>
      <c r="B229" s="16">
        <v>43441406</v>
      </c>
      <c r="C229" s="81">
        <v>57.9</v>
      </c>
      <c r="D229" s="8">
        <v>3.9540000000000002</v>
      </c>
      <c r="E229" s="8">
        <v>4.1130000000000004</v>
      </c>
      <c r="F229" s="8">
        <f t="shared" si="17"/>
        <v>0.15900000000000025</v>
      </c>
      <c r="G229" s="82">
        <f t="shared" si="19"/>
        <v>0.13670820000000022</v>
      </c>
      <c r="H229" s="91">
        <f t="shared" si="16"/>
        <v>0.28953212690871666</v>
      </c>
      <c r="I229" s="82">
        <f t="shared" si="18"/>
        <v>0.42624032690871688</v>
      </c>
      <c r="K229" s="25"/>
      <c r="L229" s="7"/>
      <c r="M229" s="7"/>
      <c r="N229" s="7"/>
      <c r="O229" s="5"/>
      <c r="P229" s="5"/>
      <c r="Q229" s="5"/>
      <c r="R229" s="5"/>
      <c r="W229" s="5"/>
      <c r="X229" s="21"/>
      <c r="Y229" s="21"/>
    </row>
    <row r="230" spans="1:25" s="1" customFormat="1" x14ac:dyDescent="0.25">
      <c r="A230" s="80">
        <v>205</v>
      </c>
      <c r="B230" s="16">
        <v>43441089</v>
      </c>
      <c r="C230" s="75">
        <v>58.3</v>
      </c>
      <c r="D230" s="8">
        <v>16.661999999999999</v>
      </c>
      <c r="E230" s="8">
        <v>16.922999999999998</v>
      </c>
      <c r="F230" s="8">
        <f t="shared" si="17"/>
        <v>0.26099999999999923</v>
      </c>
      <c r="G230" s="34">
        <f t="shared" si="19"/>
        <v>0.22440779999999935</v>
      </c>
      <c r="H230" s="34">
        <f t="shared" si="16"/>
        <v>0.29153234885627255</v>
      </c>
      <c r="I230" s="82">
        <f t="shared" si="18"/>
        <v>0.51594014885627193</v>
      </c>
      <c r="K230" s="25"/>
      <c r="L230" s="7"/>
      <c r="M230" s="7"/>
      <c r="N230" s="7"/>
      <c r="O230" s="5"/>
      <c r="P230" s="5"/>
      <c r="Q230" s="5"/>
      <c r="R230" s="5"/>
      <c r="W230" s="5"/>
      <c r="X230" s="21"/>
      <c r="Y230" s="21"/>
    </row>
    <row r="231" spans="1:25" s="1" customFormat="1" x14ac:dyDescent="0.25">
      <c r="A231" s="80">
        <v>206</v>
      </c>
      <c r="B231" s="16">
        <v>20242434</v>
      </c>
      <c r="C231" s="75">
        <v>46.3</v>
      </c>
      <c r="D231" s="8">
        <v>3</v>
      </c>
      <c r="E231" s="8">
        <v>3</v>
      </c>
      <c r="F231" s="8">
        <f t="shared" si="17"/>
        <v>0</v>
      </c>
      <c r="G231" s="34">
        <f t="shared" si="19"/>
        <v>0</v>
      </c>
      <c r="H231" s="34">
        <f t="shared" si="16"/>
        <v>0.23152569042959553</v>
      </c>
      <c r="I231" s="82">
        <f t="shared" si="18"/>
        <v>0.23152569042959553</v>
      </c>
      <c r="K231" s="25"/>
      <c r="L231" s="7"/>
      <c r="M231" s="26"/>
      <c r="N231" s="7"/>
      <c r="O231" s="5"/>
      <c r="P231" s="5"/>
      <c r="Q231" s="5"/>
      <c r="R231" s="5"/>
      <c r="S231" s="5"/>
      <c r="T231" s="5"/>
      <c r="U231" s="5"/>
      <c r="V231" s="5"/>
      <c r="W231" s="5"/>
      <c r="X231" s="21"/>
      <c r="Y231" s="21"/>
    </row>
    <row r="232" spans="1:25" s="1" customFormat="1" x14ac:dyDescent="0.25">
      <c r="A232" s="4">
        <v>207</v>
      </c>
      <c r="B232" s="16">
        <v>43441407</v>
      </c>
      <c r="C232" s="75">
        <v>77.900000000000006</v>
      </c>
      <c r="D232" s="8">
        <v>10.167</v>
      </c>
      <c r="E232" s="8">
        <v>11.2</v>
      </c>
      <c r="F232" s="8">
        <f t="shared" si="17"/>
        <v>1.0329999999999995</v>
      </c>
      <c r="G232" s="34">
        <f t="shared" si="19"/>
        <v>0.88817339999999956</v>
      </c>
      <c r="H232" s="34">
        <f t="shared" si="16"/>
        <v>0.38954322428651172</v>
      </c>
      <c r="I232" s="82">
        <f t="shared" si="18"/>
        <v>1.2777166242865112</v>
      </c>
      <c r="K232" s="25"/>
      <c r="L232" s="7"/>
      <c r="M232" s="7"/>
      <c r="N232" s="7"/>
      <c r="O232" s="5"/>
      <c r="P232" s="5"/>
      <c r="Q232" s="5"/>
      <c r="R232" s="5"/>
      <c r="S232" s="5"/>
      <c r="T232" s="5"/>
      <c r="U232" s="5"/>
      <c r="V232" s="5"/>
      <c r="W232" s="5"/>
      <c r="X232" s="21"/>
      <c r="Y232" s="21"/>
    </row>
    <row r="233" spans="1:25" s="1" customFormat="1" x14ac:dyDescent="0.25">
      <c r="A233" s="80">
        <v>208</v>
      </c>
      <c r="B233" s="16">
        <v>43441412</v>
      </c>
      <c r="C233" s="75">
        <v>117.9</v>
      </c>
      <c r="D233" s="8">
        <v>24.027000000000001</v>
      </c>
      <c r="E233" s="8">
        <v>26.094000000000001</v>
      </c>
      <c r="F233" s="8">
        <f t="shared" si="17"/>
        <v>2.0670000000000002</v>
      </c>
      <c r="G233" s="34">
        <f t="shared" si="19"/>
        <v>1.7772066000000002</v>
      </c>
      <c r="H233" s="34">
        <f t="shared" si="16"/>
        <v>0.5895654190421018</v>
      </c>
      <c r="I233" s="82">
        <f t="shared" si="18"/>
        <v>2.3667720190421022</v>
      </c>
      <c r="K233" s="25"/>
      <c r="L233" s="7"/>
      <c r="M233" s="7"/>
      <c r="N233" s="7"/>
      <c r="O233" s="5"/>
      <c r="P233" s="5"/>
      <c r="Q233" s="5"/>
      <c r="R233" s="5"/>
      <c r="S233" s="5"/>
      <c r="T233" s="5"/>
      <c r="U233" s="5"/>
      <c r="V233" s="5"/>
      <c r="W233" s="5"/>
      <c r="X233" s="21"/>
      <c r="Y233" s="21"/>
    </row>
    <row r="234" spans="1:25" s="1" customFormat="1" x14ac:dyDescent="0.25">
      <c r="A234" s="80">
        <v>209</v>
      </c>
      <c r="B234" s="16">
        <v>43441411</v>
      </c>
      <c r="C234" s="75">
        <v>58.2</v>
      </c>
      <c r="D234" s="8">
        <v>13.927</v>
      </c>
      <c r="E234" s="8">
        <v>14.945</v>
      </c>
      <c r="F234" s="8">
        <f t="shared" si="17"/>
        <v>1.0180000000000007</v>
      </c>
      <c r="G234" s="34">
        <f t="shared" si="19"/>
        <v>0.87527640000000062</v>
      </c>
      <c r="H234" s="34">
        <f t="shared" si="16"/>
        <v>0.29103229336938358</v>
      </c>
      <c r="I234" s="82">
        <f t="shared" si="18"/>
        <v>1.1663086933693843</v>
      </c>
      <c r="K234" s="25"/>
      <c r="L234" s="7"/>
      <c r="M234" s="7"/>
      <c r="N234" s="7"/>
      <c r="O234" s="5"/>
      <c r="P234" s="5"/>
      <c r="Q234" s="5"/>
      <c r="R234" s="5"/>
      <c r="S234" s="5"/>
      <c r="T234" s="5"/>
      <c r="U234" s="5"/>
      <c r="V234" s="5"/>
      <c r="W234" s="5"/>
      <c r="X234" s="21"/>
      <c r="Y234" s="21"/>
    </row>
    <row r="235" spans="1:25" s="1" customFormat="1" x14ac:dyDescent="0.25">
      <c r="A235" s="80">
        <v>210</v>
      </c>
      <c r="B235" s="16">
        <v>43441408</v>
      </c>
      <c r="C235" s="75">
        <v>58.6</v>
      </c>
      <c r="D235" s="8">
        <v>4.0750000000000002</v>
      </c>
      <c r="E235" s="8">
        <v>4.1909999999999998</v>
      </c>
      <c r="F235" s="8">
        <f t="shared" si="17"/>
        <v>0.11599999999999966</v>
      </c>
      <c r="G235" s="34">
        <f t="shared" si="19"/>
        <v>9.9736799999999709E-2</v>
      </c>
      <c r="H235" s="34">
        <f t="shared" si="16"/>
        <v>0.29303251531693947</v>
      </c>
      <c r="I235" s="82">
        <f t="shared" si="18"/>
        <v>0.39276931531693915</v>
      </c>
      <c r="K235" s="25"/>
      <c r="L235" s="7"/>
      <c r="M235" s="7"/>
      <c r="N235" s="7"/>
      <c r="O235" s="5"/>
      <c r="P235" s="5"/>
      <c r="Q235" s="5"/>
      <c r="R235" s="5"/>
      <c r="S235" s="5"/>
      <c r="T235" s="5"/>
      <c r="U235" s="5"/>
      <c r="V235" s="5"/>
      <c r="W235" s="5"/>
      <c r="X235" s="21"/>
      <c r="Y235" s="21"/>
    </row>
    <row r="236" spans="1:25" s="1" customFormat="1" x14ac:dyDescent="0.25">
      <c r="A236" s="4">
        <v>211</v>
      </c>
      <c r="B236" s="16">
        <v>43441409</v>
      </c>
      <c r="C236" s="75">
        <v>46.7</v>
      </c>
      <c r="D236" s="8">
        <v>16.477</v>
      </c>
      <c r="E236" s="8">
        <v>16.893999999999998</v>
      </c>
      <c r="F236" s="8">
        <f t="shared" si="17"/>
        <v>0.41699999999999804</v>
      </c>
      <c r="G236" s="34">
        <f t="shared" si="19"/>
        <v>0.35853659999999832</v>
      </c>
      <c r="H236" s="34">
        <f t="shared" si="16"/>
        <v>0.23352591237715145</v>
      </c>
      <c r="I236" s="82">
        <f t="shared" si="18"/>
        <v>0.5920625123771498</v>
      </c>
      <c r="K236" s="25"/>
      <c r="L236" s="7"/>
      <c r="M236" s="7"/>
      <c r="N236" s="7"/>
      <c r="O236" s="5"/>
      <c r="P236" s="5"/>
      <c r="Q236" s="5"/>
      <c r="R236" s="5"/>
      <c r="S236" s="5"/>
      <c r="T236" s="5"/>
      <c r="U236" s="5"/>
      <c r="V236" s="5"/>
      <c r="W236" s="5"/>
      <c r="X236" s="21"/>
      <c r="Y236" s="21"/>
    </row>
    <row r="237" spans="1:25" s="1" customFormat="1" x14ac:dyDescent="0.25">
      <c r="A237" s="80">
        <v>212</v>
      </c>
      <c r="B237" s="16">
        <v>43441410</v>
      </c>
      <c r="C237" s="75">
        <v>78.599999999999994</v>
      </c>
      <c r="D237" s="8">
        <v>20.722000000000001</v>
      </c>
      <c r="E237" s="8">
        <v>22.184000000000001</v>
      </c>
      <c r="F237" s="8">
        <f t="shared" si="17"/>
        <v>1.4619999999999997</v>
      </c>
      <c r="G237" s="34">
        <f t="shared" si="19"/>
        <v>1.2570275999999998</v>
      </c>
      <c r="H237" s="34">
        <f t="shared" si="16"/>
        <v>0.39304361269473453</v>
      </c>
      <c r="I237" s="82">
        <f t="shared" si="18"/>
        <v>1.6500712126947343</v>
      </c>
      <c r="K237" s="25"/>
      <c r="L237" s="7"/>
      <c r="M237" s="7"/>
      <c r="N237" s="7"/>
      <c r="O237" s="5"/>
      <c r="P237" s="5"/>
      <c r="Q237" s="5"/>
      <c r="R237" s="5"/>
      <c r="S237" s="5"/>
      <c r="T237" s="5"/>
      <c r="U237" s="5"/>
      <c r="V237" s="5"/>
      <c r="W237" s="5"/>
      <c r="X237" s="21"/>
      <c r="Y237" s="21"/>
    </row>
    <row r="238" spans="1:25" s="1" customFormat="1" x14ac:dyDescent="0.25">
      <c r="A238" s="80">
        <v>213</v>
      </c>
      <c r="B238" s="16">
        <v>43441403</v>
      </c>
      <c r="C238" s="75">
        <v>117.8</v>
      </c>
      <c r="D238" s="8">
        <v>26.16</v>
      </c>
      <c r="E238" s="8">
        <v>26.773</v>
      </c>
      <c r="F238" s="8">
        <f t="shared" si="17"/>
        <v>0.61299999999999955</v>
      </c>
      <c r="G238" s="34">
        <f t="shared" si="19"/>
        <v>0.52705739999999957</v>
      </c>
      <c r="H238" s="34">
        <f t="shared" si="16"/>
        <v>0.58906536355521277</v>
      </c>
      <c r="I238" s="82">
        <f t="shared" si="18"/>
        <v>1.1161227635552122</v>
      </c>
      <c r="K238" s="25"/>
      <c r="L238" s="7"/>
      <c r="M238" s="7"/>
      <c r="N238" s="7"/>
      <c r="O238" s="5"/>
      <c r="P238" s="5"/>
      <c r="Q238" s="5"/>
      <c r="R238" s="5"/>
      <c r="S238" s="5"/>
      <c r="T238" s="5"/>
      <c r="U238" s="5"/>
      <c r="V238" s="5"/>
      <c r="W238" s="5"/>
      <c r="X238" s="21"/>
      <c r="Y238" s="21"/>
    </row>
    <row r="239" spans="1:25" s="1" customFormat="1" x14ac:dyDescent="0.25">
      <c r="A239" s="80">
        <v>214</v>
      </c>
      <c r="B239" s="16">
        <v>43441398</v>
      </c>
      <c r="C239" s="75">
        <v>57.8</v>
      </c>
      <c r="D239" s="8">
        <v>3.5369999999999999</v>
      </c>
      <c r="E239" s="8">
        <v>4.109</v>
      </c>
      <c r="F239" s="8">
        <f t="shared" si="17"/>
        <v>0.57200000000000006</v>
      </c>
      <c r="G239" s="34">
        <f t="shared" si="19"/>
        <v>0.49180560000000006</v>
      </c>
      <c r="H239" s="34">
        <f t="shared" si="16"/>
        <v>0.28903207142182763</v>
      </c>
      <c r="I239" s="82">
        <f t="shared" si="18"/>
        <v>0.78083767142182769</v>
      </c>
      <c r="K239" s="25"/>
      <c r="L239" s="7"/>
      <c r="M239" s="7"/>
      <c r="N239" s="7"/>
      <c r="O239" s="5"/>
      <c r="P239" s="5"/>
      <c r="Q239" s="5"/>
      <c r="R239" s="5"/>
      <c r="S239" s="5"/>
      <c r="T239" s="5"/>
      <c r="U239" s="5"/>
      <c r="V239" s="5"/>
      <c r="W239" s="5"/>
      <c r="X239" s="21"/>
      <c r="Y239" s="21"/>
    </row>
    <row r="240" spans="1:25" s="1" customFormat="1" x14ac:dyDescent="0.25">
      <c r="A240" s="4">
        <v>215</v>
      </c>
      <c r="B240" s="16">
        <v>43441413</v>
      </c>
      <c r="C240" s="75">
        <v>58.8</v>
      </c>
      <c r="D240" s="8">
        <v>17.041</v>
      </c>
      <c r="E240" s="8">
        <v>18.05</v>
      </c>
      <c r="F240" s="8">
        <f t="shared" si="17"/>
        <v>1.0090000000000003</v>
      </c>
      <c r="G240" s="34">
        <f t="shared" si="19"/>
        <v>0.86753820000000026</v>
      </c>
      <c r="H240" s="34">
        <f t="shared" si="16"/>
        <v>0.29403262629071741</v>
      </c>
      <c r="I240" s="82">
        <f t="shared" si="18"/>
        <v>1.1615708262907176</v>
      </c>
      <c r="K240" s="25"/>
      <c r="L240" s="7"/>
      <c r="M240" s="7"/>
      <c r="N240" s="7"/>
      <c r="O240" s="5"/>
      <c r="P240" s="5"/>
      <c r="Q240" s="5"/>
      <c r="R240" s="5"/>
      <c r="S240" s="5"/>
      <c r="T240" s="5"/>
      <c r="U240" s="5"/>
      <c r="V240" s="5"/>
      <c r="W240" s="5"/>
      <c r="X240" s="21"/>
      <c r="Y240" s="21"/>
    </row>
    <row r="241" spans="1:25" s="1" customFormat="1" x14ac:dyDescent="0.25">
      <c r="A241" s="80">
        <v>216</v>
      </c>
      <c r="B241" s="16">
        <v>43441401</v>
      </c>
      <c r="C241" s="75">
        <v>46.6</v>
      </c>
      <c r="D241" s="8">
        <v>17.335000000000001</v>
      </c>
      <c r="E241" s="8">
        <v>17.75</v>
      </c>
      <c r="F241" s="8">
        <f t="shared" si="17"/>
        <v>0.41499999999999915</v>
      </c>
      <c r="G241" s="34">
        <f t="shared" si="19"/>
        <v>0.35681699999999927</v>
      </c>
      <c r="H241" s="34">
        <f t="shared" si="16"/>
        <v>0.23302585689026245</v>
      </c>
      <c r="I241" s="82">
        <f t="shared" si="18"/>
        <v>0.58984285689026172</v>
      </c>
      <c r="K241" s="25"/>
      <c r="L241" s="7"/>
      <c r="M241" s="7"/>
      <c r="N241" s="7"/>
      <c r="O241" s="5"/>
      <c r="P241" s="5"/>
      <c r="Q241" s="5"/>
      <c r="R241" s="5"/>
      <c r="S241" s="5"/>
      <c r="T241" s="5"/>
      <c r="U241" s="5"/>
      <c r="V241" s="5"/>
      <c r="W241" s="5"/>
      <c r="X241" s="21"/>
      <c r="Y241" s="21"/>
    </row>
    <row r="242" spans="1:25" s="1" customFormat="1" x14ac:dyDescent="0.25">
      <c r="A242" s="80">
        <v>217</v>
      </c>
      <c r="B242" s="16">
        <v>43441404</v>
      </c>
      <c r="C242" s="75">
        <v>78.400000000000006</v>
      </c>
      <c r="D242" s="8">
        <v>15.57</v>
      </c>
      <c r="E242" s="8">
        <v>15.57</v>
      </c>
      <c r="F242" s="8">
        <f t="shared" si="17"/>
        <v>0</v>
      </c>
      <c r="G242" s="34">
        <f t="shared" si="19"/>
        <v>0</v>
      </c>
      <c r="H242" s="34">
        <f t="shared" si="16"/>
        <v>0.39204350172095659</v>
      </c>
      <c r="I242" s="82">
        <f t="shared" si="18"/>
        <v>0.39204350172095659</v>
      </c>
      <c r="K242" s="25"/>
      <c r="L242" s="7"/>
      <c r="M242" s="7"/>
      <c r="N242" s="7"/>
      <c r="O242" s="5"/>
      <c r="P242" s="5"/>
      <c r="Q242" s="5"/>
      <c r="R242" s="5"/>
      <c r="S242" s="5"/>
      <c r="T242" s="5"/>
      <c r="U242" s="5"/>
      <c r="V242" s="5"/>
      <c r="W242" s="5"/>
      <c r="X242" s="21"/>
      <c r="Y242" s="21"/>
    </row>
    <row r="243" spans="1:25" s="1" customFormat="1" x14ac:dyDescent="0.25">
      <c r="A243" s="80">
        <v>218</v>
      </c>
      <c r="B243" s="16">
        <v>43441396</v>
      </c>
      <c r="C243" s="75">
        <v>118.2</v>
      </c>
      <c r="D243" s="8">
        <v>19.696000000000002</v>
      </c>
      <c r="E243" s="8">
        <v>19.696000000000002</v>
      </c>
      <c r="F243" s="8">
        <f t="shared" si="17"/>
        <v>0</v>
      </c>
      <c r="G243" s="34">
        <f t="shared" si="19"/>
        <v>0</v>
      </c>
      <c r="H243" s="34">
        <f t="shared" si="16"/>
        <v>0.59106558550276866</v>
      </c>
      <c r="I243" s="82">
        <f t="shared" si="18"/>
        <v>0.59106558550276866</v>
      </c>
      <c r="K243" s="25"/>
      <c r="L243" s="7"/>
      <c r="M243" s="7"/>
      <c r="N243" s="7"/>
      <c r="O243" s="5"/>
      <c r="P243" s="5"/>
      <c r="Q243" s="5"/>
      <c r="R243" s="5"/>
      <c r="S243" s="5"/>
      <c r="T243" s="5"/>
      <c r="U243" s="5"/>
      <c r="V243" s="5"/>
      <c r="W243" s="5"/>
    </row>
    <row r="244" spans="1:25" s="1" customFormat="1" x14ac:dyDescent="0.25">
      <c r="A244" s="4">
        <v>219</v>
      </c>
      <c r="B244" s="16">
        <v>43441399</v>
      </c>
      <c r="C244" s="75">
        <v>58.3</v>
      </c>
      <c r="D244" s="8">
        <v>12.018000000000001</v>
      </c>
      <c r="E244" s="8">
        <v>13.343999999999999</v>
      </c>
      <c r="F244" s="8">
        <f t="shared" si="17"/>
        <v>1.3259999999999987</v>
      </c>
      <c r="G244" s="34">
        <f t="shared" si="19"/>
        <v>1.1400947999999989</v>
      </c>
      <c r="H244" s="34">
        <f t="shared" si="16"/>
        <v>0.29153234885627255</v>
      </c>
      <c r="I244" s="82">
        <f t="shared" si="18"/>
        <v>1.4316271488562715</v>
      </c>
      <c r="K244" s="25"/>
      <c r="L244" s="7"/>
      <c r="M244" s="7"/>
      <c r="N244" s="7"/>
      <c r="O244" s="5"/>
      <c r="P244" s="5"/>
      <c r="Q244" s="5"/>
      <c r="R244" s="5"/>
      <c r="S244" s="5"/>
      <c r="T244" s="5"/>
      <c r="U244" s="5"/>
      <c r="V244" s="5"/>
      <c r="W244" s="5"/>
    </row>
    <row r="245" spans="1:25" s="1" customFormat="1" x14ac:dyDescent="0.25">
      <c r="A245" s="80">
        <v>220</v>
      </c>
      <c r="B245" s="16">
        <v>43441400</v>
      </c>
      <c r="C245" s="75">
        <v>59.4</v>
      </c>
      <c r="D245" s="8">
        <v>11.449</v>
      </c>
      <c r="E245" s="8">
        <v>12.1</v>
      </c>
      <c r="F245" s="8">
        <f t="shared" si="17"/>
        <v>0.6509999999999998</v>
      </c>
      <c r="G245" s="34">
        <f>F245*0.8598</f>
        <v>0.55972979999999983</v>
      </c>
      <c r="H245" s="34">
        <f t="shared" si="16"/>
        <v>0.29703295921205125</v>
      </c>
      <c r="I245" s="82">
        <f t="shared" si="18"/>
        <v>0.85676275921205103</v>
      </c>
      <c r="K245" s="25"/>
      <c r="L245" s="7"/>
      <c r="M245" s="7"/>
      <c r="N245" s="7"/>
      <c r="O245" s="5"/>
      <c r="P245" s="5"/>
      <c r="Q245" s="5"/>
      <c r="R245" s="5"/>
      <c r="S245" s="5"/>
      <c r="T245" s="5"/>
      <c r="U245" s="5"/>
      <c r="V245" s="5"/>
      <c r="W245" s="5"/>
    </row>
    <row r="246" spans="1:25" s="1" customFormat="1" x14ac:dyDescent="0.25">
      <c r="A246" s="80">
        <v>221</v>
      </c>
      <c r="B246" s="16">
        <v>43441397</v>
      </c>
      <c r="C246" s="75">
        <v>46.9</v>
      </c>
      <c r="D246" s="8">
        <v>6.2649999999999997</v>
      </c>
      <c r="E246" s="8">
        <v>6.5629999999999997</v>
      </c>
      <c r="F246" s="8">
        <f t="shared" si="17"/>
        <v>0.29800000000000004</v>
      </c>
      <c r="G246" s="34">
        <f t="shared" ref="G246:G269" si="20">F246*0.8598</f>
        <v>0.25622040000000001</v>
      </c>
      <c r="H246" s="34">
        <f t="shared" si="16"/>
        <v>0.23452602335092937</v>
      </c>
      <c r="I246" s="82">
        <f t="shared" si="18"/>
        <v>0.49074642335092938</v>
      </c>
      <c r="K246" s="25"/>
      <c r="L246" s="7"/>
      <c r="M246" s="7"/>
      <c r="N246" s="7"/>
      <c r="O246" s="5"/>
      <c r="P246" s="5"/>
      <c r="Q246" s="5"/>
      <c r="R246" s="5"/>
      <c r="S246" s="5"/>
      <c r="T246" s="5"/>
      <c r="U246" s="5"/>
      <c r="V246" s="5"/>
      <c r="W246" s="5"/>
    </row>
    <row r="247" spans="1:25" s="1" customFormat="1" x14ac:dyDescent="0.25">
      <c r="A247" s="80">
        <v>222</v>
      </c>
      <c r="B247" s="16">
        <v>43441402</v>
      </c>
      <c r="C247" s="75">
        <v>77.7</v>
      </c>
      <c r="D247" s="8">
        <v>35.786000000000001</v>
      </c>
      <c r="E247" s="8">
        <v>37.057000000000002</v>
      </c>
      <c r="F247" s="8">
        <f t="shared" si="17"/>
        <v>1.2710000000000008</v>
      </c>
      <c r="G247" s="34">
        <f t="shared" si="20"/>
        <v>1.0928058000000007</v>
      </c>
      <c r="H247" s="34">
        <f t="shared" si="16"/>
        <v>0.38854311331273372</v>
      </c>
      <c r="I247" s="82">
        <f t="shared" si="18"/>
        <v>1.4813489133127344</v>
      </c>
      <c r="K247" s="25"/>
      <c r="L247" s="7"/>
      <c r="M247" s="7"/>
      <c r="N247" s="7"/>
      <c r="O247" s="5"/>
      <c r="P247" s="5"/>
      <c r="Q247" s="5"/>
      <c r="R247" s="5"/>
      <c r="S247" s="5"/>
      <c r="T247" s="5"/>
      <c r="U247" s="5"/>
      <c r="V247" s="5"/>
      <c r="W247" s="5"/>
    </row>
    <row r="248" spans="1:25" s="1" customFormat="1" x14ac:dyDescent="0.25">
      <c r="A248" s="4">
        <v>223</v>
      </c>
      <c r="B248" s="16">
        <v>43441209</v>
      </c>
      <c r="C248" s="75">
        <v>118.6</v>
      </c>
      <c r="D248" s="8">
        <v>51.286999999999999</v>
      </c>
      <c r="E248" s="8">
        <v>53.433</v>
      </c>
      <c r="F248" s="8">
        <f t="shared" si="17"/>
        <v>2.1460000000000008</v>
      </c>
      <c r="G248" s="34">
        <f t="shared" si="20"/>
        <v>1.8451308000000006</v>
      </c>
      <c r="H248" s="34">
        <f t="shared" si="16"/>
        <v>0.59306580745032456</v>
      </c>
      <c r="I248" s="82">
        <f t="shared" si="18"/>
        <v>2.4381966074503252</v>
      </c>
      <c r="K248" s="24"/>
      <c r="L248" s="7"/>
      <c r="M248" s="24"/>
      <c r="N248" s="7"/>
      <c r="O248" s="5"/>
      <c r="P248" s="5"/>
      <c r="Q248" s="5"/>
      <c r="R248" s="5"/>
      <c r="S248" s="5"/>
      <c r="T248" s="5"/>
      <c r="U248" s="5"/>
      <c r="V248" s="5"/>
      <c r="W248" s="5"/>
    </row>
    <row r="249" spans="1:25" s="1" customFormat="1" x14ac:dyDescent="0.25">
      <c r="A249" s="80">
        <v>224</v>
      </c>
      <c r="B249" s="16">
        <v>43441210</v>
      </c>
      <c r="C249" s="75">
        <v>56.8</v>
      </c>
      <c r="D249" s="8">
        <v>5.7750000000000004</v>
      </c>
      <c r="E249" s="8">
        <v>5.782</v>
      </c>
      <c r="F249" s="8">
        <f t="shared" si="17"/>
        <v>6.9999999999996732E-3</v>
      </c>
      <c r="G249" s="34">
        <f t="shared" si="20"/>
        <v>6.0185999999997188E-3</v>
      </c>
      <c r="H249" s="34">
        <f t="shared" si="16"/>
        <v>0.2840315165529379</v>
      </c>
      <c r="I249" s="82">
        <f t="shared" si="18"/>
        <v>0.29005011655293761</v>
      </c>
      <c r="K249" s="24"/>
      <c r="L249" s="7"/>
      <c r="M249" s="24"/>
      <c r="N249" s="7"/>
      <c r="O249" s="5"/>
      <c r="P249" s="5"/>
      <c r="Q249" s="5"/>
      <c r="R249" s="5"/>
      <c r="S249" s="5"/>
      <c r="T249" s="5"/>
      <c r="U249" s="5"/>
      <c r="V249" s="5"/>
      <c r="W249" s="5"/>
    </row>
    <row r="250" spans="1:25" s="1" customFormat="1" x14ac:dyDescent="0.25">
      <c r="A250" s="80">
        <v>225</v>
      </c>
      <c r="B250" s="16">
        <v>43441214</v>
      </c>
      <c r="C250" s="75">
        <v>58.9</v>
      </c>
      <c r="D250" s="8">
        <v>19.728000000000002</v>
      </c>
      <c r="E250" s="8">
        <v>20.91</v>
      </c>
      <c r="F250" s="8">
        <f t="shared" si="17"/>
        <v>1.1819999999999986</v>
      </c>
      <c r="G250" s="34">
        <f t="shared" si="20"/>
        <v>1.0162835999999988</v>
      </c>
      <c r="H250" s="34">
        <f t="shared" si="16"/>
        <v>0.29453268177760639</v>
      </c>
      <c r="I250" s="82">
        <f t="shared" si="18"/>
        <v>1.3108162817776052</v>
      </c>
      <c r="K250" s="24"/>
      <c r="L250" s="7"/>
      <c r="M250" s="24"/>
      <c r="N250" s="7"/>
      <c r="O250" s="5"/>
      <c r="P250" s="5"/>
      <c r="Q250" s="5"/>
      <c r="R250" s="5"/>
      <c r="S250" s="5"/>
      <c r="T250" s="5"/>
      <c r="U250" s="5"/>
      <c r="V250" s="5"/>
      <c r="W250" s="5"/>
    </row>
    <row r="251" spans="1:25" s="1" customFormat="1" x14ac:dyDescent="0.25">
      <c r="A251" s="80">
        <v>226</v>
      </c>
      <c r="B251" s="16">
        <v>43441215</v>
      </c>
      <c r="C251" s="75">
        <v>46.8</v>
      </c>
      <c r="D251" s="8">
        <v>11.077999999999999</v>
      </c>
      <c r="E251" s="8">
        <v>12.095000000000001</v>
      </c>
      <c r="F251" s="8">
        <f t="shared" si="17"/>
        <v>1.0170000000000012</v>
      </c>
      <c r="G251" s="34">
        <f t="shared" si="20"/>
        <v>0.8744166000000011</v>
      </c>
      <c r="H251" s="34">
        <f t="shared" si="16"/>
        <v>0.23402596786404037</v>
      </c>
      <c r="I251" s="82">
        <f t="shared" si="18"/>
        <v>1.1084425678640415</v>
      </c>
      <c r="K251" s="24"/>
      <c r="L251" s="7"/>
      <c r="M251" s="24"/>
      <c r="N251" s="7"/>
      <c r="O251" s="5"/>
      <c r="P251" s="5"/>
      <c r="Q251" s="5"/>
      <c r="R251" s="5"/>
      <c r="S251" s="5"/>
      <c r="T251" s="5"/>
      <c r="U251" s="5"/>
      <c r="V251" s="5"/>
    </row>
    <row r="252" spans="1:25" s="1" customFormat="1" x14ac:dyDescent="0.25">
      <c r="A252" s="4">
        <v>227</v>
      </c>
      <c r="B252" s="16">
        <v>43441211</v>
      </c>
      <c r="C252" s="75">
        <v>78.2</v>
      </c>
      <c r="D252" s="8">
        <v>4.351</v>
      </c>
      <c r="E252" s="8">
        <v>4.3639999999999999</v>
      </c>
      <c r="F252" s="8">
        <f t="shared" si="17"/>
        <v>1.2999999999999901E-2</v>
      </c>
      <c r="G252" s="34">
        <f t="shared" si="20"/>
        <v>1.1177399999999914E-2</v>
      </c>
      <c r="H252" s="34">
        <f t="shared" si="16"/>
        <v>0.39104339074717864</v>
      </c>
      <c r="I252" s="82">
        <f t="shared" si="18"/>
        <v>0.40222079074717854</v>
      </c>
      <c r="K252" s="24"/>
      <c r="L252" s="7"/>
      <c r="M252" s="24"/>
      <c r="N252" s="7"/>
      <c r="O252" s="5"/>
      <c r="P252" s="5"/>
      <c r="Q252" s="5"/>
      <c r="R252" s="5"/>
      <c r="S252" s="5"/>
      <c r="T252" s="5"/>
      <c r="U252" s="5"/>
      <c r="V252" s="5"/>
    </row>
    <row r="253" spans="1:25" s="1" customFormat="1" x14ac:dyDescent="0.25">
      <c r="A253" s="80">
        <v>228</v>
      </c>
      <c r="B253" s="16">
        <v>43441212</v>
      </c>
      <c r="C253" s="75">
        <v>117.6</v>
      </c>
      <c r="D253" s="8">
        <v>17.274000000000001</v>
      </c>
      <c r="E253" s="8">
        <v>19.02</v>
      </c>
      <c r="F253" s="8">
        <f t="shared" si="17"/>
        <v>1.7459999999999987</v>
      </c>
      <c r="G253" s="34">
        <f t="shared" si="20"/>
        <v>1.5012107999999988</v>
      </c>
      <c r="H253" s="34">
        <f t="shared" si="16"/>
        <v>0.58806525258143483</v>
      </c>
      <c r="I253" s="82">
        <f t="shared" si="18"/>
        <v>2.0892760525814338</v>
      </c>
      <c r="K253" s="25"/>
      <c r="L253" s="7"/>
      <c r="M253" s="7"/>
      <c r="N253" s="7"/>
      <c r="O253" s="5"/>
      <c r="P253" s="5"/>
      <c r="Q253" s="5"/>
      <c r="R253" s="5"/>
      <c r="S253" s="5"/>
      <c r="T253" s="5"/>
      <c r="U253" s="5"/>
      <c r="V253" s="5"/>
    </row>
    <row r="254" spans="1:25" s="1" customFormat="1" x14ac:dyDescent="0.25">
      <c r="A254" s="80">
        <v>229</v>
      </c>
      <c r="B254" s="16">
        <v>43441218</v>
      </c>
      <c r="C254" s="75">
        <v>57.8</v>
      </c>
      <c r="D254" s="8">
        <v>9.3640000000000008</v>
      </c>
      <c r="E254" s="8">
        <v>10.022</v>
      </c>
      <c r="F254" s="8">
        <f t="shared" si="17"/>
        <v>0.65799999999999947</v>
      </c>
      <c r="G254" s="34">
        <f t="shared" si="20"/>
        <v>0.5657483999999996</v>
      </c>
      <c r="H254" s="34">
        <f t="shared" si="16"/>
        <v>0.28903207142182763</v>
      </c>
      <c r="I254" s="82">
        <f t="shared" si="18"/>
        <v>0.85478047142182723</v>
      </c>
      <c r="K254" s="25"/>
      <c r="L254" s="7"/>
      <c r="M254" s="7"/>
      <c r="N254" s="7"/>
      <c r="O254" s="5"/>
      <c r="P254" s="5"/>
      <c r="Q254" s="5"/>
      <c r="R254" s="5"/>
      <c r="S254" s="5"/>
    </row>
    <row r="255" spans="1:25" s="1" customFormat="1" x14ac:dyDescent="0.25">
      <c r="A255" s="4">
        <v>230</v>
      </c>
      <c r="B255" s="16">
        <v>43441227</v>
      </c>
      <c r="C255" s="75">
        <v>58.4</v>
      </c>
      <c r="D255" s="8">
        <v>4.4800000000000004</v>
      </c>
      <c r="E255" s="8">
        <v>5.6289999999999996</v>
      </c>
      <c r="F255" s="8">
        <f t="shared" si="17"/>
        <v>1.1489999999999991</v>
      </c>
      <c r="G255" s="34">
        <f t="shared" si="20"/>
        <v>0.98791019999999929</v>
      </c>
      <c r="H255" s="34">
        <f t="shared" si="16"/>
        <v>0.29203240434316152</v>
      </c>
      <c r="I255" s="82">
        <f t="shared" si="18"/>
        <v>1.2799426043431608</v>
      </c>
      <c r="K255" s="25"/>
      <c r="L255" s="7"/>
      <c r="M255" s="25"/>
      <c r="N255" s="7"/>
      <c r="O255" s="5"/>
      <c r="P255" s="5"/>
      <c r="Q255" s="5"/>
      <c r="R255" s="5"/>
      <c r="S255" s="5"/>
    </row>
    <row r="256" spans="1:25" s="1" customFormat="1" x14ac:dyDescent="0.25">
      <c r="A256" s="4">
        <v>231</v>
      </c>
      <c r="B256" s="16">
        <v>43441216</v>
      </c>
      <c r="C256" s="75">
        <v>47</v>
      </c>
      <c r="D256" s="8">
        <v>4.8239999999999998</v>
      </c>
      <c r="E256" s="8">
        <v>5.17</v>
      </c>
      <c r="F256" s="8">
        <f t="shared" si="17"/>
        <v>0.34600000000000009</v>
      </c>
      <c r="G256" s="34">
        <f t="shared" si="20"/>
        <v>0.29749080000000006</v>
      </c>
      <c r="H256" s="34">
        <f t="shared" si="16"/>
        <v>0.23502607883781834</v>
      </c>
      <c r="I256" s="82">
        <f t="shared" si="18"/>
        <v>0.5325168788378184</v>
      </c>
      <c r="K256" s="25"/>
      <c r="L256" s="7"/>
      <c r="M256" s="7"/>
      <c r="N256" s="7"/>
      <c r="O256" s="5"/>
      <c r="P256" s="5"/>
      <c r="Q256" s="5"/>
      <c r="R256" s="5"/>
      <c r="S256" s="5"/>
    </row>
    <row r="257" spans="1:23" s="1" customFormat="1" x14ac:dyDescent="0.25">
      <c r="A257" s="80">
        <v>232</v>
      </c>
      <c r="B257" s="16">
        <v>43441217</v>
      </c>
      <c r="C257" s="75">
        <v>78</v>
      </c>
      <c r="D257" s="8">
        <v>23.286999999999999</v>
      </c>
      <c r="E257" s="8">
        <v>25.388999999999999</v>
      </c>
      <c r="F257" s="8">
        <f t="shared" si="17"/>
        <v>2.1020000000000003</v>
      </c>
      <c r="G257" s="34">
        <f t="shared" si="20"/>
        <v>1.8072996000000003</v>
      </c>
      <c r="H257" s="34">
        <f t="shared" si="16"/>
        <v>0.39004327977340064</v>
      </c>
      <c r="I257" s="82">
        <f t="shared" si="18"/>
        <v>2.1973428797734011</v>
      </c>
      <c r="K257" s="25"/>
      <c r="L257" s="7"/>
      <c r="M257" s="7"/>
      <c r="N257" s="7"/>
      <c r="O257" s="5"/>
      <c r="P257" s="5"/>
      <c r="Q257" s="5"/>
      <c r="R257" s="5"/>
      <c r="S257" s="5"/>
    </row>
    <row r="258" spans="1:23" s="1" customFormat="1" x14ac:dyDescent="0.25">
      <c r="A258" s="80">
        <v>233</v>
      </c>
      <c r="B258" s="16">
        <v>43441226</v>
      </c>
      <c r="C258" s="75">
        <v>117.7</v>
      </c>
      <c r="D258" s="8">
        <v>9.5079999999999991</v>
      </c>
      <c r="E258" s="8">
        <v>9.5079999999999991</v>
      </c>
      <c r="F258" s="8">
        <f t="shared" si="17"/>
        <v>0</v>
      </c>
      <c r="G258" s="34">
        <f>F258*0.8598</f>
        <v>0</v>
      </c>
      <c r="H258" s="34">
        <f>C258/4660.2*$H$19</f>
        <v>0.58856530806832386</v>
      </c>
      <c r="I258" s="82">
        <f t="shared" si="18"/>
        <v>0.58856530806832386</v>
      </c>
      <c r="K258" s="25"/>
      <c r="L258" s="7"/>
      <c r="M258" s="25"/>
      <c r="N258" s="7"/>
      <c r="O258" s="5"/>
      <c r="P258" s="5"/>
      <c r="Q258" s="5"/>
      <c r="R258" s="5"/>
      <c r="S258" s="5"/>
      <c r="W258" s="5"/>
    </row>
    <row r="259" spans="1:23" s="1" customFormat="1" x14ac:dyDescent="0.25">
      <c r="A259" s="80">
        <v>234</v>
      </c>
      <c r="B259" s="16">
        <v>43441225</v>
      </c>
      <c r="C259" s="75">
        <v>57.8</v>
      </c>
      <c r="D259" s="8">
        <v>13.663</v>
      </c>
      <c r="E259" s="8">
        <v>14.321999999999999</v>
      </c>
      <c r="F259" s="8">
        <f t="shared" si="17"/>
        <v>0.65899999999999892</v>
      </c>
      <c r="G259" s="34">
        <f t="shared" si="20"/>
        <v>0.56660819999999912</v>
      </c>
      <c r="H259" s="34">
        <f t="shared" si="16"/>
        <v>0.28903207142182763</v>
      </c>
      <c r="I259" s="82">
        <f t="shared" si="18"/>
        <v>0.85564027142182675</v>
      </c>
      <c r="K259" s="25"/>
      <c r="L259" s="7"/>
      <c r="M259" s="7"/>
      <c r="N259" s="7"/>
      <c r="O259" s="5"/>
      <c r="P259" s="5"/>
      <c r="Q259" s="5"/>
      <c r="R259" s="5"/>
      <c r="S259" s="5"/>
      <c r="W259" s="5"/>
    </row>
    <row r="260" spans="1:23" s="1" customFormat="1" x14ac:dyDescent="0.25">
      <c r="A260" s="4">
        <v>235</v>
      </c>
      <c r="B260" s="16">
        <v>43441222</v>
      </c>
      <c r="C260" s="75">
        <v>58.3</v>
      </c>
      <c r="D260" s="8">
        <v>3.3239999999999998</v>
      </c>
      <c r="E260" s="8">
        <v>3.613</v>
      </c>
      <c r="F260" s="8">
        <f t="shared" si="17"/>
        <v>0.28900000000000015</v>
      </c>
      <c r="G260" s="34">
        <f t="shared" si="20"/>
        <v>0.24848220000000013</v>
      </c>
      <c r="H260" s="34">
        <f t="shared" si="16"/>
        <v>0.29153234885627255</v>
      </c>
      <c r="I260" s="82">
        <f t="shared" si="18"/>
        <v>0.54001454885627265</v>
      </c>
      <c r="K260" s="25"/>
      <c r="L260" s="7"/>
      <c r="M260" s="7"/>
      <c r="N260" s="7"/>
      <c r="O260" s="5"/>
      <c r="P260" s="5"/>
      <c r="Q260" s="5"/>
      <c r="R260" s="5"/>
      <c r="S260" s="5"/>
      <c r="W260" s="5"/>
    </row>
    <row r="261" spans="1:23" s="1" customFormat="1" x14ac:dyDescent="0.25">
      <c r="A261" s="80">
        <v>236</v>
      </c>
      <c r="B261" s="16">
        <v>43441223</v>
      </c>
      <c r="C261" s="75">
        <v>47</v>
      </c>
      <c r="D261" s="8">
        <v>17.09</v>
      </c>
      <c r="E261" s="8">
        <v>18.13</v>
      </c>
      <c r="F261" s="8">
        <f t="shared" si="17"/>
        <v>1.0399999999999991</v>
      </c>
      <c r="G261" s="34">
        <f t="shared" si="20"/>
        <v>0.89419199999999932</v>
      </c>
      <c r="H261" s="34">
        <f t="shared" si="16"/>
        <v>0.23502607883781834</v>
      </c>
      <c r="I261" s="82">
        <f t="shared" si="18"/>
        <v>1.1292180788378177</v>
      </c>
      <c r="J261" s="5"/>
      <c r="K261" s="25"/>
      <c r="L261" s="7"/>
      <c r="M261" s="7"/>
      <c r="N261" s="7"/>
      <c r="O261" s="5"/>
      <c r="P261" s="5"/>
      <c r="Q261" s="5"/>
      <c r="R261" s="5"/>
      <c r="S261" s="5"/>
      <c r="T261" s="5"/>
      <c r="U261" s="5"/>
      <c r="V261" s="5"/>
      <c r="W261" s="5"/>
    </row>
    <row r="262" spans="1:23" s="1" customFormat="1" x14ac:dyDescent="0.25">
      <c r="A262" s="80">
        <v>237</v>
      </c>
      <c r="B262" s="16">
        <v>43441224</v>
      </c>
      <c r="C262" s="75">
        <v>77</v>
      </c>
      <c r="D262" s="8">
        <v>29.11</v>
      </c>
      <c r="E262" s="8">
        <v>30.550999999999998</v>
      </c>
      <c r="F262" s="8">
        <f t="shared" si="17"/>
        <v>1.4409999999999989</v>
      </c>
      <c r="G262" s="34">
        <f t="shared" si="20"/>
        <v>1.2389717999999992</v>
      </c>
      <c r="H262" s="34">
        <f t="shared" si="16"/>
        <v>0.38504272490451086</v>
      </c>
      <c r="I262" s="82">
        <f t="shared" si="18"/>
        <v>1.6240145249045099</v>
      </c>
      <c r="J262" s="5"/>
      <c r="K262" s="25"/>
      <c r="L262" s="7"/>
      <c r="M262" s="7"/>
      <c r="N262" s="7"/>
      <c r="O262" s="5"/>
      <c r="P262" s="5"/>
      <c r="Q262" s="5"/>
      <c r="R262" s="5"/>
      <c r="S262" s="5"/>
      <c r="T262" s="5"/>
      <c r="U262" s="5"/>
      <c r="V262" s="5"/>
      <c r="W262" s="5"/>
    </row>
    <row r="263" spans="1:23" s="1" customFormat="1" x14ac:dyDescent="0.25">
      <c r="A263" s="80">
        <v>238</v>
      </c>
      <c r="B263" s="16">
        <v>43441221</v>
      </c>
      <c r="C263" s="75">
        <v>117.8</v>
      </c>
      <c r="D263" s="8">
        <v>23.201000000000001</v>
      </c>
      <c r="E263" s="8">
        <v>24.315999999999999</v>
      </c>
      <c r="F263" s="8">
        <f t="shared" si="17"/>
        <v>1.1149999999999984</v>
      </c>
      <c r="G263" s="34">
        <f t="shared" si="20"/>
        <v>0.95867699999999867</v>
      </c>
      <c r="H263" s="34">
        <f t="shared" si="16"/>
        <v>0.58906536355521277</v>
      </c>
      <c r="I263" s="82">
        <f t="shared" si="18"/>
        <v>1.5477423635552114</v>
      </c>
      <c r="J263" s="5"/>
      <c r="K263" s="25"/>
      <c r="L263" s="7"/>
      <c r="M263" s="7"/>
      <c r="N263" s="7"/>
      <c r="O263" s="5"/>
      <c r="P263" s="5"/>
      <c r="Q263" s="5"/>
      <c r="R263" s="5"/>
      <c r="S263" s="5"/>
      <c r="T263" s="5"/>
      <c r="U263" s="5"/>
      <c r="V263" s="5"/>
      <c r="W263" s="5"/>
    </row>
    <row r="264" spans="1:23" s="1" customFormat="1" x14ac:dyDescent="0.25">
      <c r="A264" s="4">
        <v>239</v>
      </c>
      <c r="B264" s="16">
        <v>43441220</v>
      </c>
      <c r="C264" s="75">
        <v>58.1</v>
      </c>
      <c r="D264" s="8">
        <v>19.805</v>
      </c>
      <c r="E264" s="8">
        <v>20.893000000000001</v>
      </c>
      <c r="F264" s="8">
        <f t="shared" si="17"/>
        <v>1.088000000000001</v>
      </c>
      <c r="G264" s="34">
        <f t="shared" si="20"/>
        <v>0.9354624000000008</v>
      </c>
      <c r="H264" s="34">
        <f t="shared" si="16"/>
        <v>0.2905322378824946</v>
      </c>
      <c r="I264" s="82">
        <f t="shared" si="18"/>
        <v>1.2259946378824953</v>
      </c>
      <c r="J264" s="5"/>
      <c r="K264" s="25"/>
      <c r="L264" s="7"/>
      <c r="M264" s="7"/>
      <c r="N264" s="7"/>
      <c r="O264" s="5"/>
      <c r="P264" s="5"/>
      <c r="Q264" s="5"/>
      <c r="R264" s="5"/>
      <c r="S264" s="5"/>
      <c r="T264" s="5"/>
      <c r="U264" s="5"/>
      <c r="V264" s="5"/>
      <c r="W264" s="5"/>
    </row>
    <row r="265" spans="1:23" s="1" customFormat="1" x14ac:dyDescent="0.25">
      <c r="A265" s="80">
        <v>240</v>
      </c>
      <c r="B265" s="16">
        <v>20242417</v>
      </c>
      <c r="C265" s="75">
        <v>58.7</v>
      </c>
      <c r="D265" s="8">
        <v>15.871</v>
      </c>
      <c r="E265" s="8">
        <v>16.908999999999999</v>
      </c>
      <c r="F265" s="8">
        <f t="shared" si="17"/>
        <v>1.0379999999999985</v>
      </c>
      <c r="G265" s="34">
        <f t="shared" si="20"/>
        <v>0.89247239999999872</v>
      </c>
      <c r="H265" s="34">
        <f t="shared" si="16"/>
        <v>0.29353257080382844</v>
      </c>
      <c r="I265" s="82">
        <f t="shared" si="18"/>
        <v>1.1860049708038272</v>
      </c>
      <c r="J265" s="5"/>
      <c r="K265" s="25"/>
      <c r="L265" s="7"/>
      <c r="M265" s="7"/>
      <c r="N265" s="7"/>
      <c r="O265" s="5"/>
      <c r="P265" s="5"/>
      <c r="Q265" s="5"/>
      <c r="R265" s="5"/>
      <c r="S265" s="5"/>
      <c r="T265" s="5"/>
      <c r="U265" s="5"/>
      <c r="V265" s="5"/>
      <c r="W265" s="5"/>
    </row>
    <row r="266" spans="1:23" s="1" customFormat="1" x14ac:dyDescent="0.25">
      <c r="A266" s="80">
        <v>241</v>
      </c>
      <c r="B266" s="16">
        <v>20242445</v>
      </c>
      <c r="C266" s="75">
        <v>46.5</v>
      </c>
      <c r="D266" s="8">
        <v>11.875</v>
      </c>
      <c r="E266" s="8">
        <v>12.739000000000001</v>
      </c>
      <c r="F266" s="8">
        <f>E266-D266</f>
        <v>0.86400000000000077</v>
      </c>
      <c r="G266" s="34">
        <f t="shared" si="20"/>
        <v>0.74286720000000062</v>
      </c>
      <c r="H266" s="34">
        <f t="shared" si="16"/>
        <v>0.23252580140337348</v>
      </c>
      <c r="I266" s="82">
        <f t="shared" si="18"/>
        <v>0.97539300140337404</v>
      </c>
      <c r="J266" s="5"/>
      <c r="K266" s="25"/>
      <c r="L266" s="7"/>
      <c r="M266" s="7"/>
      <c r="N266" s="7"/>
      <c r="O266" s="5"/>
      <c r="P266" s="5"/>
      <c r="Q266" s="5"/>
      <c r="R266" s="5"/>
      <c r="S266" s="5"/>
      <c r="T266" s="5"/>
      <c r="U266" s="5"/>
      <c r="V266" s="5"/>
      <c r="W266" s="5"/>
    </row>
    <row r="267" spans="1:23" s="1" customFormat="1" x14ac:dyDescent="0.25">
      <c r="A267" s="80">
        <v>242</v>
      </c>
      <c r="B267" s="16">
        <v>43441219</v>
      </c>
      <c r="C267" s="75">
        <v>78.3</v>
      </c>
      <c r="D267" s="8">
        <v>33.762999999999998</v>
      </c>
      <c r="E267" s="8">
        <v>35.079000000000001</v>
      </c>
      <c r="F267" s="8">
        <f t="shared" si="17"/>
        <v>1.3160000000000025</v>
      </c>
      <c r="G267" s="34">
        <f t="shared" si="20"/>
        <v>1.1314968000000021</v>
      </c>
      <c r="H267" s="34">
        <f t="shared" si="16"/>
        <v>0.39154344623406762</v>
      </c>
      <c r="I267" s="82">
        <f t="shared" si="18"/>
        <v>1.5230402462340698</v>
      </c>
      <c r="J267" s="5"/>
      <c r="K267" s="25"/>
      <c r="L267" s="7"/>
      <c r="M267" s="7"/>
      <c r="N267" s="7"/>
      <c r="O267" s="5"/>
      <c r="P267" s="5"/>
      <c r="Q267" s="5"/>
      <c r="R267" s="5"/>
      <c r="S267" s="5"/>
      <c r="T267" s="5"/>
      <c r="U267" s="5"/>
      <c r="V267" s="5"/>
      <c r="W267" s="5"/>
    </row>
    <row r="268" spans="1:23" s="1" customFormat="1" x14ac:dyDescent="0.25">
      <c r="A268" s="4">
        <v>243</v>
      </c>
      <c r="B268" s="16">
        <v>20242421</v>
      </c>
      <c r="C268" s="75">
        <v>117.2</v>
      </c>
      <c r="D268" s="8">
        <v>8.984</v>
      </c>
      <c r="E268" s="8">
        <v>11.157999999999999</v>
      </c>
      <c r="F268" s="8">
        <f t="shared" si="17"/>
        <v>2.1739999999999995</v>
      </c>
      <c r="G268" s="34">
        <f t="shared" si="20"/>
        <v>1.8692051999999997</v>
      </c>
      <c r="H268" s="34">
        <f t="shared" si="16"/>
        <v>0.58606503063387894</v>
      </c>
      <c r="I268" s="82">
        <f t="shared" si="18"/>
        <v>2.4552702306338787</v>
      </c>
      <c r="J268" s="5"/>
      <c r="K268" s="25"/>
      <c r="L268" s="38"/>
      <c r="M268" s="42"/>
      <c r="N268" s="7"/>
      <c r="O268" s="5"/>
      <c r="P268" s="5"/>
      <c r="Q268" s="5"/>
      <c r="R268" s="5"/>
      <c r="S268" s="5"/>
      <c r="T268" s="5"/>
      <c r="U268" s="5"/>
      <c r="V268" s="5"/>
      <c r="W268" s="5"/>
    </row>
    <row r="269" spans="1:23" s="1" customFormat="1" x14ac:dyDescent="0.25">
      <c r="A269" s="80">
        <v>244</v>
      </c>
      <c r="B269" s="16">
        <v>20242431</v>
      </c>
      <c r="C269" s="75">
        <v>57.8</v>
      </c>
      <c r="D269" s="8">
        <v>3.9830000000000001</v>
      </c>
      <c r="E269" s="8">
        <v>3.9830000000000001</v>
      </c>
      <c r="F269" s="8">
        <f t="shared" si="17"/>
        <v>0</v>
      </c>
      <c r="G269" s="34">
        <f t="shared" si="20"/>
        <v>0</v>
      </c>
      <c r="H269" s="34">
        <f t="shared" si="16"/>
        <v>0.28903207142182763</v>
      </c>
      <c r="I269" s="82">
        <f t="shared" si="18"/>
        <v>0.28903207142182763</v>
      </c>
      <c r="J269" s="5"/>
      <c r="K269" s="25"/>
      <c r="L269" s="38"/>
      <c r="M269" s="42"/>
      <c r="N269" s="7"/>
      <c r="O269" s="5"/>
      <c r="P269" s="5"/>
      <c r="Q269" s="5"/>
      <c r="R269" s="5"/>
      <c r="S269" s="5"/>
      <c r="T269" s="5"/>
      <c r="U269" s="5"/>
      <c r="V269" s="5"/>
      <c r="W269" s="5"/>
    </row>
    <row r="270" spans="1:23" s="1" customFormat="1" x14ac:dyDescent="0.25">
      <c r="A270" s="80">
        <v>245</v>
      </c>
      <c r="B270" s="16">
        <v>20242432</v>
      </c>
      <c r="C270" s="75">
        <v>58.2</v>
      </c>
      <c r="D270" s="8">
        <v>5.8010000000000002</v>
      </c>
      <c r="E270" s="8">
        <v>6.7149999999999999</v>
      </c>
      <c r="F270" s="8">
        <f t="shared" si="17"/>
        <v>0.9139999999999997</v>
      </c>
      <c r="G270" s="34">
        <f>F270*0.8598</f>
        <v>0.7858571999999997</v>
      </c>
      <c r="H270" s="34">
        <f t="shared" si="16"/>
        <v>0.29103229336938358</v>
      </c>
      <c r="I270" s="82">
        <f t="shared" si="18"/>
        <v>1.0768894933693833</v>
      </c>
      <c r="J270" s="5"/>
      <c r="K270" s="25"/>
      <c r="L270" s="38"/>
      <c r="M270" s="42"/>
      <c r="N270" s="7"/>
      <c r="O270" s="5"/>
      <c r="P270" s="5"/>
      <c r="Q270" s="5"/>
      <c r="R270" s="5"/>
      <c r="S270" s="5"/>
      <c r="T270" s="5"/>
      <c r="U270" s="5"/>
      <c r="V270" s="5"/>
      <c r="W270" s="5"/>
    </row>
    <row r="271" spans="1:23" s="1" customFormat="1" x14ac:dyDescent="0.25">
      <c r="A271" s="80">
        <v>246</v>
      </c>
      <c r="B271" s="16">
        <v>20242451</v>
      </c>
      <c r="C271" s="81">
        <v>45.8</v>
      </c>
      <c r="D271" s="8">
        <v>8.2729999999999997</v>
      </c>
      <c r="E271" s="8">
        <v>9.1780000000000008</v>
      </c>
      <c r="F271" s="8">
        <f t="shared" si="17"/>
        <v>0.90500000000000114</v>
      </c>
      <c r="G271" s="82">
        <f t="shared" ref="G271" si="21">F271*0.8598</f>
        <v>0.778119000000001</v>
      </c>
      <c r="H271" s="91">
        <f>C271/4660.2*$H$19</f>
        <v>0.22902541299515064</v>
      </c>
      <c r="I271" s="82">
        <f t="shared" si="18"/>
        <v>1.0071444129951517</v>
      </c>
      <c r="J271" s="5"/>
      <c r="K271" s="25"/>
      <c r="L271" s="38"/>
      <c r="M271" s="42"/>
      <c r="N271" s="7"/>
      <c r="O271" s="5"/>
      <c r="P271" s="5"/>
      <c r="Q271" s="5"/>
      <c r="R271" s="5"/>
      <c r="S271" s="5"/>
      <c r="T271" s="5"/>
      <c r="U271" s="5"/>
      <c r="V271" s="5"/>
      <c r="W271" s="5"/>
    </row>
    <row r="272" spans="1:23" s="1" customFormat="1" x14ac:dyDescent="0.25">
      <c r="A272" s="4">
        <v>247</v>
      </c>
      <c r="B272" s="16">
        <v>20242442</v>
      </c>
      <c r="C272" s="81">
        <v>77.599999999999994</v>
      </c>
      <c r="D272" s="8">
        <v>18.927</v>
      </c>
      <c r="E272" s="8">
        <v>20.372</v>
      </c>
      <c r="F272" s="8">
        <f t="shared" si="17"/>
        <v>1.4450000000000003</v>
      </c>
      <c r="G272" s="82">
        <f>F272*0.8598</f>
        <v>1.2424110000000002</v>
      </c>
      <c r="H272" s="91">
        <f t="shared" ref="H272" si="22">C272/4660.2*$H$19</f>
        <v>0.38804305782584475</v>
      </c>
      <c r="I272" s="82">
        <f t="shared" si="18"/>
        <v>1.6304540578258448</v>
      </c>
      <c r="J272" s="5"/>
      <c r="K272" s="24"/>
      <c r="L272" s="14"/>
      <c r="M272" s="42"/>
      <c r="N272" s="7"/>
      <c r="O272" s="5"/>
      <c r="P272" s="5"/>
      <c r="Q272" s="5"/>
      <c r="R272" s="5"/>
      <c r="S272" s="5"/>
      <c r="T272" s="5"/>
      <c r="U272" s="5"/>
      <c r="V272" s="5"/>
      <c r="W272" s="5"/>
    </row>
    <row r="273" spans="1:26" s="2" customFormat="1" x14ac:dyDescent="0.25">
      <c r="A273" s="173" t="s">
        <v>3</v>
      </c>
      <c r="B273" s="173"/>
      <c r="C273" s="97">
        <f>SUM(C26:C272)</f>
        <v>17591.5</v>
      </c>
      <c r="D273" s="98">
        <f t="shared" ref="D273:E273" si="23">SUM(D26:D272)</f>
        <v>4374.3500000000004</v>
      </c>
      <c r="E273" s="98">
        <f t="shared" si="23"/>
        <v>4627.4460000000008</v>
      </c>
      <c r="F273" s="8">
        <f t="shared" si="17"/>
        <v>253.09600000000046</v>
      </c>
      <c r="G273" s="98">
        <f>SUM(G26:G272)</f>
        <v>217.61194079999996</v>
      </c>
      <c r="H273" s="98">
        <f>SUM(H26:H272)</f>
        <v>112.17205920000006</v>
      </c>
      <c r="I273" s="98">
        <f>SUM(I26:I272)</f>
        <v>329.78399999999959</v>
      </c>
      <c r="J273" s="50"/>
      <c r="K273" s="51"/>
      <c r="L273" s="38"/>
      <c r="M273" s="42"/>
      <c r="N273" s="5"/>
      <c r="O273" s="5"/>
      <c r="P273" s="5"/>
      <c r="Q273" s="5"/>
      <c r="R273" s="5"/>
      <c r="S273" s="5"/>
      <c r="T273" s="5"/>
      <c r="U273" s="5"/>
      <c r="V273" s="5"/>
      <c r="W273" s="5"/>
    </row>
    <row r="274" spans="1:26" x14ac:dyDescent="0.25">
      <c r="G274" s="43"/>
      <c r="J274" s="99"/>
      <c r="K274" s="100"/>
      <c r="O274" s="5"/>
      <c r="P274" s="5"/>
      <c r="Q274" s="5"/>
      <c r="R274" s="5"/>
      <c r="S274" s="5"/>
      <c r="T274" s="5"/>
      <c r="U274" s="5"/>
      <c r="V274" s="5"/>
    </row>
    <row r="275" spans="1:26" x14ac:dyDescent="0.25">
      <c r="G275"/>
      <c r="H275"/>
      <c r="I275"/>
      <c r="J275" s="45"/>
      <c r="K275" s="44"/>
      <c r="L275" s="44"/>
      <c r="M275" s="73"/>
      <c r="P275" s="42"/>
      <c r="R275" s="5"/>
      <c r="S275" s="5"/>
      <c r="T275" s="5"/>
      <c r="U275" s="5"/>
      <c r="V275" s="5"/>
      <c r="W275" s="5"/>
      <c r="X275" s="5"/>
      <c r="Y275" s="5"/>
      <c r="Z275" s="38"/>
    </row>
    <row r="276" spans="1:26" ht="18.75" customHeight="1" x14ac:dyDescent="0.25">
      <c r="A276" s="174" t="s">
        <v>38</v>
      </c>
      <c r="B276" s="176" t="s">
        <v>39</v>
      </c>
      <c r="C276" s="178" t="s">
        <v>2</v>
      </c>
      <c r="D276" s="35" t="s">
        <v>60</v>
      </c>
      <c r="E276" s="35" t="s">
        <v>64</v>
      </c>
      <c r="F276" s="107" t="s">
        <v>57</v>
      </c>
      <c r="G276" s="42"/>
      <c r="H276" s="38"/>
      <c r="I276" s="5"/>
      <c r="J276" s="5"/>
      <c r="K276" s="5"/>
      <c r="L276" s="5"/>
      <c r="M276" s="5"/>
      <c r="N276" s="5"/>
      <c r="O276" s="5"/>
      <c r="P276" s="5"/>
      <c r="R276"/>
      <c r="S276"/>
      <c r="T276"/>
      <c r="U276"/>
      <c r="V276"/>
      <c r="W276"/>
    </row>
    <row r="277" spans="1:26" ht="18.75" customHeight="1" x14ac:dyDescent="0.25">
      <c r="A277" s="175"/>
      <c r="B277" s="177"/>
      <c r="C277" s="179"/>
      <c r="D277" s="108" t="s">
        <v>40</v>
      </c>
      <c r="E277" s="108" t="s">
        <v>40</v>
      </c>
      <c r="F277" s="114" t="s">
        <v>58</v>
      </c>
      <c r="G277" s="38"/>
      <c r="H277" s="38"/>
      <c r="I277" s="5"/>
      <c r="J277" s="5"/>
      <c r="K277" s="5"/>
      <c r="L277" s="5"/>
      <c r="M277" s="5"/>
      <c r="N277" s="5"/>
      <c r="O277" s="5"/>
      <c r="Q277"/>
      <c r="R277"/>
      <c r="S277"/>
      <c r="T277"/>
      <c r="U277"/>
      <c r="V277"/>
      <c r="W277"/>
    </row>
    <row r="278" spans="1:26" x14ac:dyDescent="0.25">
      <c r="A278" s="48" t="s">
        <v>41</v>
      </c>
      <c r="B278" s="49">
        <v>43441481</v>
      </c>
      <c r="C278" s="49">
        <v>122.9</v>
      </c>
      <c r="D278" s="71">
        <v>37.968000000000004</v>
      </c>
      <c r="E278" s="71">
        <v>37.968000000000004</v>
      </c>
      <c r="F278" s="71">
        <f>(E278-D278)*0.8598</f>
        <v>0</v>
      </c>
      <c r="G278" s="38"/>
      <c r="H278" s="38"/>
      <c r="I278" s="38"/>
      <c r="J278" s="38"/>
      <c r="M278" s="38"/>
      <c r="Q278"/>
      <c r="R278"/>
      <c r="S278"/>
      <c r="T278"/>
      <c r="U278"/>
      <c r="V278"/>
      <c r="W278"/>
    </row>
    <row r="279" spans="1:26" x14ac:dyDescent="0.25">
      <c r="A279" s="48" t="s">
        <v>42</v>
      </c>
      <c r="B279" s="49">
        <v>43441178</v>
      </c>
      <c r="C279" s="49">
        <v>68.5</v>
      </c>
      <c r="D279" s="71">
        <v>49.808</v>
      </c>
      <c r="E279" s="71">
        <v>53.685000000000002</v>
      </c>
      <c r="F279" s="71">
        <f t="shared" ref="F279:F292" si="24">(E279-D279)*0.8598</f>
        <v>3.3334446000000022</v>
      </c>
      <c r="G279" s="38"/>
      <c r="H279" s="38"/>
      <c r="I279" s="38"/>
      <c r="J279" s="38"/>
      <c r="M279" s="38"/>
      <c r="Q279"/>
      <c r="R279"/>
      <c r="S279"/>
      <c r="T279"/>
      <c r="U279"/>
      <c r="V279"/>
      <c r="W279"/>
    </row>
    <row r="280" spans="1:26" x14ac:dyDescent="0.25">
      <c r="A280" s="48" t="s">
        <v>43</v>
      </c>
      <c r="B280" s="49">
        <v>43441179</v>
      </c>
      <c r="C280" s="49">
        <v>106.9</v>
      </c>
      <c r="D280" s="71">
        <v>17.187999999999999</v>
      </c>
      <c r="E280" s="71">
        <v>18.734999999999999</v>
      </c>
      <c r="F280" s="71">
        <f t="shared" si="24"/>
        <v>1.3301106000000005</v>
      </c>
      <c r="G280" s="38"/>
      <c r="H280" s="38"/>
      <c r="I280" s="38"/>
      <c r="J280" s="38"/>
      <c r="M280" s="38"/>
      <c r="P280"/>
      <c r="Q280"/>
      <c r="R280"/>
      <c r="S280"/>
      <c r="T280"/>
      <c r="U280"/>
      <c r="V280"/>
      <c r="W280"/>
    </row>
    <row r="281" spans="1:26" x14ac:dyDescent="0.25">
      <c r="A281" s="48" t="s">
        <v>44</v>
      </c>
      <c r="B281" s="49">
        <v>43441177</v>
      </c>
      <c r="C281" s="49">
        <v>163.80000000000001</v>
      </c>
      <c r="D281" s="71">
        <v>75.263000000000005</v>
      </c>
      <c r="E281" s="71">
        <v>81.323999999999998</v>
      </c>
      <c r="F281" s="71">
        <f t="shared" si="24"/>
        <v>5.2112477999999935</v>
      </c>
      <c r="G281" s="38"/>
      <c r="H281" s="38"/>
      <c r="I281" s="38"/>
      <c r="J281" s="38"/>
      <c r="M281"/>
      <c r="N281"/>
      <c r="O281"/>
      <c r="P281"/>
      <c r="Q281"/>
      <c r="R281"/>
      <c r="S281"/>
      <c r="T281"/>
      <c r="U281"/>
      <c r="V281"/>
      <c r="W281"/>
    </row>
    <row r="282" spans="1:26" s="1" customFormat="1" x14ac:dyDescent="0.25">
      <c r="A282" s="48" t="s">
        <v>45</v>
      </c>
      <c r="B282" s="49">
        <v>43441482</v>
      </c>
      <c r="C282" s="49">
        <v>109.8</v>
      </c>
      <c r="D282" s="71">
        <v>102.866</v>
      </c>
      <c r="E282" s="71">
        <v>107.386</v>
      </c>
      <c r="F282" s="71">
        <f t="shared" si="24"/>
        <v>3.8862959999999966</v>
      </c>
      <c r="G282" s="2"/>
      <c r="H282" s="60"/>
      <c r="I282" s="5"/>
      <c r="J282" s="5"/>
      <c r="K282" s="5"/>
      <c r="L282" s="5"/>
    </row>
    <row r="283" spans="1:26" s="1" customFormat="1" x14ac:dyDescent="0.25">
      <c r="A283" s="48" t="s">
        <v>46</v>
      </c>
      <c r="B283" s="49">
        <v>43441483</v>
      </c>
      <c r="C283" s="49">
        <v>58.7</v>
      </c>
      <c r="D283" s="71">
        <v>129.923</v>
      </c>
      <c r="E283" s="71">
        <v>134.489</v>
      </c>
      <c r="F283" s="71">
        <f t="shared" si="24"/>
        <v>3.9258468000000022</v>
      </c>
      <c r="G283" s="5"/>
      <c r="H283" s="5"/>
      <c r="I283" s="5"/>
      <c r="J283" s="5"/>
      <c r="K283" s="5"/>
      <c r="L283" s="5"/>
    </row>
    <row r="284" spans="1:26" s="1" customFormat="1" x14ac:dyDescent="0.25">
      <c r="A284" s="48" t="s">
        <v>47</v>
      </c>
      <c r="B284" s="49">
        <v>41444210</v>
      </c>
      <c r="C284" s="49">
        <v>89.1</v>
      </c>
      <c r="D284" s="71">
        <v>96.906000000000006</v>
      </c>
      <c r="E284" s="71">
        <v>100.76900000000001</v>
      </c>
      <c r="F284" s="71">
        <f t="shared" si="24"/>
        <v>3.3214073999999996</v>
      </c>
      <c r="G284" s="5"/>
      <c r="H284" s="5"/>
      <c r="I284" s="5"/>
      <c r="J284" s="5"/>
      <c r="K284" s="5"/>
      <c r="L284" s="5"/>
    </row>
    <row r="285" spans="1:26" x14ac:dyDescent="0.25">
      <c r="A285" s="48" t="s">
        <v>48</v>
      </c>
      <c r="B285" s="49">
        <v>20242453</v>
      </c>
      <c r="C285" s="49">
        <v>56.5</v>
      </c>
      <c r="D285" s="71">
        <v>87.802000000000007</v>
      </c>
      <c r="E285" s="71">
        <v>92.522999999999996</v>
      </c>
      <c r="F285" s="71">
        <f t="shared" si="24"/>
        <v>4.0591157999999909</v>
      </c>
      <c r="G285" s="38"/>
      <c r="H285" s="38"/>
      <c r="I285" s="38"/>
      <c r="J285" s="38"/>
      <c r="M285"/>
      <c r="N285"/>
      <c r="O285"/>
      <c r="P285"/>
      <c r="Q285"/>
      <c r="R285"/>
      <c r="S285"/>
      <c r="T285"/>
      <c r="U285"/>
      <c r="V285"/>
      <c r="W285"/>
    </row>
    <row r="286" spans="1:26" x14ac:dyDescent="0.25">
      <c r="A286" s="48" t="s">
        <v>49</v>
      </c>
      <c r="B286" s="49">
        <v>20242426</v>
      </c>
      <c r="C286" s="49">
        <v>96</v>
      </c>
      <c r="D286" s="71">
        <v>52.966000000000001</v>
      </c>
      <c r="E286" s="71">
        <v>56.88</v>
      </c>
      <c r="F286" s="71">
        <f t="shared" si="24"/>
        <v>3.3652572000000012</v>
      </c>
      <c r="G286" s="38"/>
      <c r="H286" s="38"/>
      <c r="I286" s="38"/>
      <c r="J286" s="38"/>
      <c r="M286"/>
      <c r="N286"/>
      <c r="O286"/>
      <c r="P286"/>
      <c r="Q286"/>
      <c r="R286"/>
      <c r="S286"/>
      <c r="T286"/>
      <c r="U286"/>
      <c r="V286"/>
      <c r="W286"/>
    </row>
    <row r="287" spans="1:26" x14ac:dyDescent="0.25">
      <c r="A287" s="48" t="s">
        <v>50</v>
      </c>
      <c r="B287" s="49">
        <v>20242457</v>
      </c>
      <c r="C287" s="49">
        <v>103.3</v>
      </c>
      <c r="D287" s="71">
        <v>65.875</v>
      </c>
      <c r="E287" s="71">
        <v>69.137</v>
      </c>
      <c r="F287" s="71">
        <f t="shared" si="24"/>
        <v>2.8046676000000006</v>
      </c>
      <c r="G287" s="38"/>
      <c r="H287" s="38"/>
      <c r="I287" s="38"/>
      <c r="J287" s="38"/>
      <c r="M287"/>
      <c r="N287"/>
      <c r="O287"/>
      <c r="P287"/>
      <c r="Q287"/>
      <c r="R287"/>
      <c r="S287"/>
      <c r="T287"/>
      <c r="U287"/>
      <c r="V287"/>
      <c r="W287"/>
    </row>
    <row r="288" spans="1:26" x14ac:dyDescent="0.25">
      <c r="A288" s="48" t="s">
        <v>51</v>
      </c>
      <c r="B288" s="49">
        <v>20242455</v>
      </c>
      <c r="C288" s="49">
        <v>43.4</v>
      </c>
      <c r="D288" s="71">
        <v>47.869</v>
      </c>
      <c r="E288" s="71">
        <v>50.887</v>
      </c>
      <c r="F288" s="71">
        <f t="shared" si="24"/>
        <v>2.5948764000000004</v>
      </c>
      <c r="G288" s="38"/>
      <c r="H288" s="38"/>
      <c r="I288" s="38"/>
      <c r="J288" s="38"/>
      <c r="M288"/>
      <c r="N288"/>
      <c r="O288"/>
      <c r="P288"/>
      <c r="Q288"/>
      <c r="R288"/>
      <c r="S288"/>
      <c r="T288"/>
      <c r="U288"/>
      <c r="V288"/>
      <c r="W288"/>
    </row>
    <row r="289" spans="1:26" x14ac:dyDescent="0.25">
      <c r="A289" s="48" t="s">
        <v>52</v>
      </c>
      <c r="B289" s="49">
        <v>20442453</v>
      </c>
      <c r="C289" s="49">
        <v>79.900000000000006</v>
      </c>
      <c r="D289" s="71">
        <v>60.149000000000001</v>
      </c>
      <c r="E289" s="71">
        <v>63.514000000000003</v>
      </c>
      <c r="F289" s="71">
        <f t="shared" si="24"/>
        <v>2.8932270000000018</v>
      </c>
      <c r="G289" s="38"/>
      <c r="H289" s="38"/>
      <c r="I289" s="38"/>
      <c r="J289" s="38"/>
      <c r="M289"/>
      <c r="N289"/>
      <c r="O289"/>
      <c r="P289"/>
      <c r="Q289"/>
      <c r="R289"/>
      <c r="S289"/>
      <c r="T289"/>
      <c r="U289"/>
      <c r="V289"/>
      <c r="W289"/>
    </row>
    <row r="290" spans="1:26" s="1" customFormat="1" x14ac:dyDescent="0.25">
      <c r="A290" s="48" t="s">
        <v>53</v>
      </c>
      <c r="B290" s="49">
        <v>20242456</v>
      </c>
      <c r="C290" s="49">
        <v>106.1</v>
      </c>
      <c r="D290" s="71">
        <v>45.587000000000003</v>
      </c>
      <c r="E290" s="71">
        <v>47.347000000000001</v>
      </c>
      <c r="F290" s="71">
        <f t="shared" si="24"/>
        <v>1.5132479999999984</v>
      </c>
      <c r="G290" s="5"/>
      <c r="H290" s="5"/>
      <c r="I290" s="5"/>
      <c r="J290" s="5"/>
      <c r="K290" s="5"/>
      <c r="L290" s="5"/>
    </row>
    <row r="291" spans="1:26" s="1" customFormat="1" x14ac:dyDescent="0.25">
      <c r="A291" s="48" t="s">
        <v>54</v>
      </c>
      <c r="B291" s="49">
        <v>20242415</v>
      </c>
      <c r="C291" s="49">
        <v>137.9</v>
      </c>
      <c r="D291" s="71">
        <v>96.432000000000002</v>
      </c>
      <c r="E291" s="71">
        <v>100.57599999999999</v>
      </c>
      <c r="F291" s="71">
        <f t="shared" si="24"/>
        <v>3.5630111999999925</v>
      </c>
      <c r="G291" s="5"/>
      <c r="H291" s="5"/>
      <c r="I291" s="5"/>
      <c r="J291" s="5"/>
      <c r="K291" s="5"/>
      <c r="L291" s="5"/>
    </row>
    <row r="292" spans="1:26" s="1" customFormat="1" x14ac:dyDescent="0.25">
      <c r="A292" s="48" t="s">
        <v>55</v>
      </c>
      <c r="B292" s="49">
        <v>20242418</v>
      </c>
      <c r="C292" s="49">
        <v>56.4</v>
      </c>
      <c r="D292" s="71">
        <v>104.25</v>
      </c>
      <c r="E292" s="71">
        <v>109.69</v>
      </c>
      <c r="F292" s="71">
        <f t="shared" si="24"/>
        <v>4.6773119999999979</v>
      </c>
      <c r="G292" s="5"/>
      <c r="H292" s="5"/>
      <c r="I292" s="5"/>
      <c r="J292" s="5"/>
      <c r="K292" s="5"/>
      <c r="L292" s="5"/>
    </row>
    <row r="293" spans="1:26" x14ac:dyDescent="0.25">
      <c r="B293" s="39"/>
      <c r="C293" s="109">
        <f>SUM(C278:C292)</f>
        <v>1399.2</v>
      </c>
      <c r="D293" s="74">
        <f>SUM(D278:D292)</f>
        <v>1070.8520000000001</v>
      </c>
      <c r="E293" s="74">
        <f>SUM(E278:E292)</f>
        <v>1124.9099999999999</v>
      </c>
      <c r="F293" s="74">
        <f>SUM(F278:F292)</f>
        <v>46.479068399999981</v>
      </c>
      <c r="G293" s="38"/>
      <c r="H293" s="38"/>
      <c r="I293" s="38"/>
      <c r="J293" s="38"/>
      <c r="M293" s="38"/>
      <c r="Q293"/>
      <c r="R293"/>
      <c r="S293"/>
      <c r="T293"/>
      <c r="U293"/>
      <c r="V293"/>
      <c r="W293"/>
    </row>
    <row r="294" spans="1:26" x14ac:dyDescent="0.25">
      <c r="A294" s="46"/>
      <c r="B294" s="46"/>
      <c r="C294" s="46"/>
      <c r="D294" s="46"/>
      <c r="E294" s="118"/>
      <c r="F294" s="46"/>
      <c r="G294"/>
      <c r="H294"/>
      <c r="I294"/>
      <c r="J294" s="45"/>
      <c r="K294" s="44"/>
      <c r="L294" s="44"/>
      <c r="M294"/>
      <c r="P294" s="42"/>
      <c r="V294"/>
      <c r="W294"/>
      <c r="Z294" s="38"/>
    </row>
    <row r="295" spans="1:26" x14ac:dyDescent="0.25">
      <c r="A295" s="47" t="s">
        <v>15</v>
      </c>
      <c r="F295" s="46"/>
      <c r="G295"/>
      <c r="H295"/>
      <c r="I295"/>
      <c r="J295" s="45"/>
      <c r="K295" s="44"/>
      <c r="L295" s="44"/>
      <c r="M295"/>
      <c r="P295" s="42"/>
      <c r="V295"/>
      <c r="W295"/>
      <c r="Z295" s="38"/>
    </row>
    <row r="296" spans="1:26" x14ac:dyDescent="0.25">
      <c r="A296" s="46"/>
      <c r="E296" s="118"/>
      <c r="G296"/>
      <c r="H296"/>
      <c r="I296" s="45"/>
      <c r="J296" s="44"/>
      <c r="K296" s="44"/>
      <c r="L296"/>
      <c r="M296" s="38"/>
      <c r="O296" s="42"/>
      <c r="U296"/>
      <c r="V296"/>
      <c r="W296"/>
      <c r="Y296" s="38"/>
    </row>
    <row r="297" spans="1:26" x14ac:dyDescent="0.25">
      <c r="G297"/>
      <c r="H297"/>
      <c r="I297" s="45"/>
      <c r="J297" s="44"/>
      <c r="K297" s="44"/>
      <c r="L297"/>
      <c r="M297" s="38"/>
      <c r="O297" s="42"/>
      <c r="U297"/>
      <c r="V297"/>
      <c r="W297"/>
      <c r="X297" s="38"/>
      <c r="Y297" s="38"/>
    </row>
  </sheetData>
  <mergeCells count="36">
    <mergeCell ref="A1:L1"/>
    <mergeCell ref="A3:L3"/>
    <mergeCell ref="A4:L4"/>
    <mergeCell ref="A6:H6"/>
    <mergeCell ref="K6:L10"/>
    <mergeCell ref="A7:D7"/>
    <mergeCell ref="E7:G7"/>
    <mergeCell ref="A8:D8"/>
    <mergeCell ref="E8:G8"/>
    <mergeCell ref="A9:D10"/>
    <mergeCell ref="A17:D17"/>
    <mergeCell ref="E17:G17"/>
    <mergeCell ref="E9:G9"/>
    <mergeCell ref="E10:G10"/>
    <mergeCell ref="A11:D11"/>
    <mergeCell ref="E11:G11"/>
    <mergeCell ref="A12:D13"/>
    <mergeCell ref="E12:G12"/>
    <mergeCell ref="E13:G13"/>
    <mergeCell ref="A14:D14"/>
    <mergeCell ref="E14:G14"/>
    <mergeCell ref="A15:D16"/>
    <mergeCell ref="E15:G15"/>
    <mergeCell ref="E16:G16"/>
    <mergeCell ref="A18:D19"/>
    <mergeCell ref="E18:G18"/>
    <mergeCell ref="E19:G19"/>
    <mergeCell ref="E20:G20"/>
    <mergeCell ref="H20:H21"/>
    <mergeCell ref="E21:G21"/>
    <mergeCell ref="E22:G22"/>
    <mergeCell ref="E23:G23"/>
    <mergeCell ref="A273:B273"/>
    <mergeCell ref="A276:A277"/>
    <mergeCell ref="B276:B277"/>
    <mergeCell ref="C276:C277"/>
  </mergeCells>
  <pageMargins left="0.78740157480314965" right="0" top="0" bottom="0" header="0.31496062992125984" footer="0.31496062992125984"/>
  <pageSetup paperSize="9" scale="1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97"/>
  <sheetViews>
    <sheetView zoomScaleNormal="100" workbookViewId="0">
      <selection activeCell="H260" sqref="H260"/>
    </sheetView>
  </sheetViews>
  <sheetFormatPr defaultRowHeight="15" x14ac:dyDescent="0.25"/>
  <cols>
    <col min="1" max="1" width="6.28515625" customWidth="1"/>
    <col min="2" max="2" width="12.5703125" customWidth="1"/>
    <col min="3" max="3" width="9.5703125" customWidth="1"/>
    <col min="4" max="4" width="10.5703125" customWidth="1"/>
    <col min="5" max="5" width="10.5703125" style="1" customWidth="1"/>
    <col min="6" max="6" width="9.140625" customWidth="1"/>
    <col min="7" max="7" width="9.42578125" style="45" customWidth="1"/>
    <col min="8" max="8" width="11.28515625" style="44" customWidth="1"/>
    <col min="9" max="9" width="9.42578125" style="44" customWidth="1"/>
    <col min="10" max="10" width="2.140625" customWidth="1"/>
    <col min="11" max="11" width="26" style="38" customWidth="1"/>
    <col min="12" max="12" width="8.7109375" style="38" customWidth="1"/>
    <col min="13" max="13" width="10.7109375" style="42" customWidth="1"/>
    <col min="14" max="14" width="9.5703125" style="38" bestFit="1" customWidth="1"/>
    <col min="15" max="15" width="10.28515625" style="38" bestFit="1" customWidth="1"/>
    <col min="16" max="16" width="17.42578125" style="38" customWidth="1"/>
    <col min="17" max="17" width="26.7109375" style="38" bestFit="1" customWidth="1"/>
    <col min="18" max="18" width="9.85546875" style="38" customWidth="1"/>
    <col min="19" max="19" width="9.140625" style="38"/>
    <col min="20" max="20" width="11.42578125" style="38" bestFit="1" customWidth="1"/>
    <col min="21" max="21" width="9.140625" style="38"/>
    <col min="22" max="22" width="9.7109375" style="38" customWidth="1"/>
    <col min="23" max="23" width="9.140625" style="38"/>
  </cols>
  <sheetData>
    <row r="1" spans="1:23" s="1" customFormat="1" ht="20.25" x14ac:dyDescent="0.3">
      <c r="A1" s="197" t="s">
        <v>8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27"/>
      <c r="N1" s="5"/>
      <c r="O1" s="5"/>
      <c r="P1" s="5"/>
      <c r="Q1" s="5"/>
      <c r="R1" s="5"/>
      <c r="S1" s="5"/>
      <c r="T1" s="5"/>
      <c r="U1" s="5"/>
      <c r="V1" s="5"/>
      <c r="W1" s="5"/>
    </row>
    <row r="2" spans="1:23" s="1" customFormat="1" ht="14.45" customHeight="1" x14ac:dyDescent="0.3">
      <c r="A2" s="121"/>
      <c r="B2" s="121"/>
      <c r="C2" s="121"/>
      <c r="D2" s="121"/>
      <c r="E2" s="121"/>
      <c r="F2" s="121"/>
      <c r="G2" s="121"/>
      <c r="H2" s="52"/>
      <c r="I2" s="52"/>
      <c r="J2" s="121"/>
      <c r="K2" s="76"/>
      <c r="L2" s="76"/>
      <c r="M2" s="28"/>
      <c r="N2" s="5"/>
      <c r="O2" s="5"/>
      <c r="P2" s="5"/>
      <c r="Q2" s="5"/>
      <c r="R2" s="5"/>
      <c r="S2" s="5"/>
      <c r="T2" s="5"/>
      <c r="U2" s="5"/>
      <c r="V2" s="5"/>
      <c r="W2" s="5"/>
    </row>
    <row r="3" spans="1:23" s="1" customFormat="1" ht="18.75" x14ac:dyDescent="0.25">
      <c r="A3" s="198" t="s">
        <v>16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29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3" s="1" customFormat="1" ht="18.75" x14ac:dyDescent="0.25">
      <c r="A4" s="198" t="s">
        <v>65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29"/>
      <c r="N4" s="5"/>
      <c r="O4" s="5"/>
      <c r="P4" s="5"/>
      <c r="Q4" s="5"/>
      <c r="R4" s="5"/>
      <c r="S4" s="5"/>
      <c r="T4" s="5"/>
      <c r="U4" s="5"/>
      <c r="V4" s="5"/>
      <c r="W4" s="5"/>
    </row>
    <row r="5" spans="1:23" s="1" customFormat="1" ht="17.45" customHeight="1" x14ac:dyDescent="0.25">
      <c r="A5" s="122"/>
      <c r="B5" s="122"/>
      <c r="C5" s="122"/>
      <c r="D5" s="122"/>
      <c r="E5" s="122"/>
      <c r="F5" s="122"/>
      <c r="G5" s="122"/>
      <c r="H5" s="122"/>
      <c r="I5" s="122"/>
      <c r="J5" s="122"/>
      <c r="K5" s="77"/>
      <c r="L5" s="77"/>
      <c r="M5" s="30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3" s="1" customFormat="1" ht="16.149999999999999" customHeight="1" x14ac:dyDescent="0.25">
      <c r="A6" s="199" t="s">
        <v>9</v>
      </c>
      <c r="B6" s="200"/>
      <c r="C6" s="200"/>
      <c r="D6" s="200"/>
      <c r="E6" s="200"/>
      <c r="F6" s="200"/>
      <c r="G6" s="200"/>
      <c r="H6" s="201"/>
      <c r="I6" s="53"/>
      <c r="J6" s="54" t="s">
        <v>11</v>
      </c>
      <c r="K6" s="202" t="s">
        <v>12</v>
      </c>
      <c r="L6" s="203"/>
      <c r="M6" s="30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s="1" customFormat="1" ht="37.9" customHeight="1" thickBot="1" x14ac:dyDescent="0.3">
      <c r="A7" s="208" t="s">
        <v>4</v>
      </c>
      <c r="B7" s="208"/>
      <c r="C7" s="208"/>
      <c r="D7" s="208"/>
      <c r="E7" s="208" t="s">
        <v>5</v>
      </c>
      <c r="F7" s="208"/>
      <c r="G7" s="208"/>
      <c r="H7" s="123" t="s">
        <v>66</v>
      </c>
      <c r="I7" s="55"/>
      <c r="J7" s="54"/>
      <c r="K7" s="204"/>
      <c r="L7" s="205"/>
      <c r="M7" s="30"/>
      <c r="N7" s="5"/>
      <c r="O7" s="5"/>
      <c r="P7" s="5"/>
      <c r="Q7" s="5"/>
      <c r="R7" s="5"/>
      <c r="S7" s="5"/>
      <c r="T7" s="5"/>
      <c r="U7" s="5"/>
      <c r="V7" s="5"/>
      <c r="W7" s="5"/>
    </row>
    <row r="8" spans="1:23" s="1" customFormat="1" ht="27" customHeight="1" x14ac:dyDescent="0.25">
      <c r="A8" s="195" t="s">
        <v>32</v>
      </c>
      <c r="B8" s="196"/>
      <c r="C8" s="196"/>
      <c r="D8" s="196"/>
      <c r="E8" s="190" t="s">
        <v>17</v>
      </c>
      <c r="F8" s="190"/>
      <c r="G8" s="190"/>
      <c r="H8" s="110">
        <v>86.087999999999994</v>
      </c>
      <c r="J8" s="54"/>
      <c r="K8" s="204"/>
      <c r="L8" s="205"/>
      <c r="M8" s="30"/>
      <c r="N8" s="5"/>
      <c r="O8" s="5"/>
      <c r="P8" s="5"/>
      <c r="Q8" s="5"/>
      <c r="R8" s="5"/>
      <c r="S8" s="5"/>
      <c r="T8" s="5"/>
      <c r="U8" s="5"/>
      <c r="V8" s="5"/>
      <c r="W8" s="5"/>
    </row>
    <row r="9" spans="1:23" s="1" customFormat="1" ht="13.9" customHeight="1" x14ac:dyDescent="0.25">
      <c r="A9" s="180" t="s">
        <v>6</v>
      </c>
      <c r="B9" s="181"/>
      <c r="C9" s="181"/>
      <c r="D9" s="182"/>
      <c r="E9" s="186" t="s">
        <v>18</v>
      </c>
      <c r="F9" s="186"/>
      <c r="G9" s="186"/>
      <c r="H9" s="10">
        <f>SUM(G26:G99)</f>
        <v>56.964329399999997</v>
      </c>
      <c r="I9" s="103"/>
      <c r="J9" s="54"/>
      <c r="K9" s="204"/>
      <c r="L9" s="205"/>
      <c r="M9" s="30"/>
      <c r="N9" s="5"/>
      <c r="O9" s="5"/>
      <c r="P9" s="5"/>
      <c r="Q9" s="5"/>
      <c r="R9" s="5"/>
      <c r="S9" s="5"/>
      <c r="T9" s="5"/>
      <c r="U9" s="5"/>
      <c r="V9" s="5"/>
      <c r="W9" s="5"/>
    </row>
    <row r="10" spans="1:23" s="1" customFormat="1" ht="13.9" customHeight="1" thickBot="1" x14ac:dyDescent="0.3">
      <c r="A10" s="183"/>
      <c r="B10" s="184"/>
      <c r="C10" s="184"/>
      <c r="D10" s="185"/>
      <c r="E10" s="187" t="s">
        <v>21</v>
      </c>
      <c r="F10" s="187"/>
      <c r="G10" s="187"/>
      <c r="H10" s="11">
        <f>H8-H9</f>
        <v>29.123670599999997</v>
      </c>
      <c r="I10" s="103"/>
      <c r="J10" s="54"/>
      <c r="K10" s="206"/>
      <c r="L10" s="207"/>
      <c r="M10" s="30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1" customFormat="1" ht="27.75" customHeight="1" x14ac:dyDescent="0.25">
      <c r="A11" s="195" t="s">
        <v>33</v>
      </c>
      <c r="B11" s="196"/>
      <c r="C11" s="196"/>
      <c r="D11" s="196"/>
      <c r="E11" s="190" t="s">
        <v>19</v>
      </c>
      <c r="F11" s="190"/>
      <c r="G11" s="190"/>
      <c r="H11" s="110">
        <v>63.073999999999998</v>
      </c>
      <c r="I11" s="56"/>
      <c r="J11" s="54"/>
      <c r="K11" s="31"/>
      <c r="L11" s="31"/>
      <c r="M11" s="30"/>
      <c r="N11" s="5"/>
      <c r="O11" s="5"/>
      <c r="P11" s="5"/>
      <c r="Q11" s="5"/>
      <c r="R11" s="5"/>
      <c r="S11" s="5"/>
      <c r="T11" s="5"/>
      <c r="U11" s="5"/>
      <c r="V11" s="5"/>
      <c r="W11" s="5"/>
    </row>
    <row r="12" spans="1:23" s="1" customFormat="1" ht="13.9" customHeight="1" x14ac:dyDescent="0.25">
      <c r="A12" s="180" t="s">
        <v>6</v>
      </c>
      <c r="B12" s="181"/>
      <c r="C12" s="181"/>
      <c r="D12" s="182"/>
      <c r="E12" s="186" t="s">
        <v>20</v>
      </c>
      <c r="F12" s="186"/>
      <c r="G12" s="186"/>
      <c r="H12" s="10">
        <f>SUM(G100:G155)</f>
        <v>40.518934800000018</v>
      </c>
      <c r="I12" s="103"/>
      <c r="J12" s="54"/>
      <c r="K12" s="31" t="s">
        <v>56</v>
      </c>
      <c r="L12" s="31"/>
      <c r="M12" s="30"/>
      <c r="N12" s="5"/>
      <c r="O12" s="5"/>
      <c r="P12" s="5"/>
      <c r="Q12" s="5"/>
      <c r="R12" s="5"/>
      <c r="S12" s="5"/>
      <c r="T12" s="5"/>
      <c r="U12" s="5"/>
      <c r="V12" s="5"/>
      <c r="W12" s="5"/>
    </row>
    <row r="13" spans="1:23" s="1" customFormat="1" ht="13.9" customHeight="1" thickBot="1" x14ac:dyDescent="0.3">
      <c r="A13" s="183"/>
      <c r="B13" s="184"/>
      <c r="C13" s="184"/>
      <c r="D13" s="185"/>
      <c r="E13" s="187" t="s">
        <v>22</v>
      </c>
      <c r="F13" s="187"/>
      <c r="G13" s="187"/>
      <c r="H13" s="11">
        <f>H11-H12</f>
        <v>22.55506519999998</v>
      </c>
      <c r="I13" s="103"/>
      <c r="J13" s="54"/>
      <c r="K13" s="31" t="s">
        <v>36</v>
      </c>
      <c r="L13" s="5"/>
      <c r="M13" s="7"/>
      <c r="N13" s="5"/>
      <c r="O13" s="5"/>
      <c r="P13" s="5"/>
      <c r="Q13" s="5"/>
      <c r="R13" s="5"/>
      <c r="S13" s="5"/>
      <c r="T13" s="5"/>
      <c r="U13" s="5"/>
      <c r="V13" s="5"/>
      <c r="W13" s="5"/>
    </row>
    <row r="14" spans="1:23" s="1" customFormat="1" ht="24.75" customHeight="1" x14ac:dyDescent="0.25">
      <c r="A14" s="195" t="s">
        <v>34</v>
      </c>
      <c r="B14" s="196"/>
      <c r="C14" s="196"/>
      <c r="D14" s="196"/>
      <c r="E14" s="190" t="s">
        <v>23</v>
      </c>
      <c r="F14" s="190"/>
      <c r="G14" s="190"/>
      <c r="H14" s="110">
        <v>50.972999999999999</v>
      </c>
      <c r="I14" s="56"/>
      <c r="J14" s="54"/>
      <c r="K14" s="23"/>
      <c r="L14" s="23"/>
      <c r="M14" s="32"/>
      <c r="N14" s="5"/>
      <c r="O14" s="5"/>
      <c r="P14" s="5"/>
      <c r="Q14" s="5"/>
      <c r="R14" s="5"/>
      <c r="S14" s="5"/>
      <c r="T14" s="5"/>
      <c r="U14" s="5"/>
      <c r="V14" s="5"/>
      <c r="W14" s="5"/>
    </row>
    <row r="15" spans="1:23" s="1" customFormat="1" ht="13.9" customHeight="1" x14ac:dyDescent="0.25">
      <c r="A15" s="180" t="s">
        <v>6</v>
      </c>
      <c r="B15" s="181"/>
      <c r="C15" s="181"/>
      <c r="D15" s="182"/>
      <c r="E15" s="186" t="s">
        <v>24</v>
      </c>
      <c r="F15" s="186"/>
      <c r="G15" s="186"/>
      <c r="H15" s="10">
        <f>SUM(G156:G207)</f>
        <v>33.368837999999997</v>
      </c>
      <c r="I15" s="103"/>
      <c r="J15" s="54"/>
      <c r="K15" s="6"/>
      <c r="L15" s="7"/>
      <c r="M15" s="7"/>
      <c r="N15" s="5"/>
      <c r="O15" s="5"/>
      <c r="P15" s="5"/>
      <c r="Q15" s="5"/>
      <c r="R15" s="5"/>
      <c r="S15" s="5"/>
      <c r="T15" s="5"/>
      <c r="U15" s="5"/>
      <c r="V15" s="5"/>
      <c r="W15" s="5"/>
    </row>
    <row r="16" spans="1:23" s="1" customFormat="1" ht="13.9" customHeight="1" thickBot="1" x14ac:dyDescent="0.3">
      <c r="A16" s="183"/>
      <c r="B16" s="184"/>
      <c r="C16" s="184"/>
      <c r="D16" s="185"/>
      <c r="E16" s="187" t="s">
        <v>25</v>
      </c>
      <c r="F16" s="187"/>
      <c r="G16" s="187"/>
      <c r="H16" s="11">
        <f>H14-H15</f>
        <v>17.604162000000002</v>
      </c>
      <c r="I16" s="103"/>
      <c r="J16" s="54"/>
      <c r="K16" s="6"/>
      <c r="L16" s="7"/>
      <c r="M16" s="7"/>
      <c r="N16" s="5"/>
      <c r="O16" s="5"/>
      <c r="P16" s="5"/>
      <c r="Q16" s="5"/>
      <c r="R16" s="5"/>
      <c r="S16" s="5"/>
      <c r="T16" s="5"/>
      <c r="U16" s="5"/>
      <c r="V16" s="5"/>
      <c r="W16" s="5"/>
    </row>
    <row r="17" spans="1:25" s="1" customFormat="1" ht="25.5" customHeight="1" x14ac:dyDescent="0.25">
      <c r="A17" s="195" t="s">
        <v>35</v>
      </c>
      <c r="B17" s="196"/>
      <c r="C17" s="196"/>
      <c r="D17" s="196"/>
      <c r="E17" s="190" t="s">
        <v>26</v>
      </c>
      <c r="F17" s="190"/>
      <c r="G17" s="190"/>
      <c r="H17" s="110">
        <v>64.977000000000004</v>
      </c>
      <c r="I17" s="56"/>
      <c r="J17" s="54"/>
      <c r="K17" s="6"/>
      <c r="L17" s="7"/>
      <c r="M17" s="7"/>
      <c r="N17" s="5"/>
      <c r="O17" s="5"/>
      <c r="P17" s="5"/>
      <c r="Q17" s="5"/>
      <c r="R17" s="5"/>
      <c r="S17" s="5"/>
      <c r="T17" s="5"/>
      <c r="U17" s="5"/>
      <c r="V17" s="5"/>
      <c r="W17" s="5"/>
    </row>
    <row r="18" spans="1:25" s="1" customFormat="1" ht="13.9" customHeight="1" x14ac:dyDescent="0.25">
      <c r="A18" s="180" t="s">
        <v>6</v>
      </c>
      <c r="B18" s="181"/>
      <c r="C18" s="181"/>
      <c r="D18" s="182"/>
      <c r="E18" s="186" t="s">
        <v>27</v>
      </c>
      <c r="F18" s="186"/>
      <c r="G18" s="186"/>
      <c r="H18" s="10">
        <f>SUM(G208:G272)</f>
        <v>44.357082000000034</v>
      </c>
      <c r="I18" s="103"/>
      <c r="J18" s="54"/>
      <c r="K18" s="6"/>
      <c r="L18" s="7"/>
      <c r="M18" s="7"/>
      <c r="N18" s="5"/>
      <c r="O18" s="5"/>
      <c r="P18" s="5"/>
      <c r="Q18" s="5"/>
      <c r="R18" s="5"/>
      <c r="S18" s="5"/>
      <c r="T18" s="5"/>
      <c r="U18" s="5"/>
      <c r="V18" s="5"/>
      <c r="W18" s="5"/>
    </row>
    <row r="19" spans="1:25" s="1" customFormat="1" ht="13.9" customHeight="1" thickBot="1" x14ac:dyDescent="0.3">
      <c r="A19" s="183"/>
      <c r="B19" s="184"/>
      <c r="C19" s="184"/>
      <c r="D19" s="185"/>
      <c r="E19" s="187" t="s">
        <v>28</v>
      </c>
      <c r="F19" s="187"/>
      <c r="G19" s="187"/>
      <c r="H19" s="11">
        <f>H17-H18</f>
        <v>20.61991799999997</v>
      </c>
      <c r="I19" s="103"/>
      <c r="J19" s="54"/>
      <c r="K19" s="6"/>
      <c r="L19" s="7"/>
      <c r="M19" s="7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5" s="1" customFormat="1" ht="13.9" customHeight="1" x14ac:dyDescent="0.25">
      <c r="A20" s="57"/>
      <c r="B20" s="57"/>
      <c r="C20" s="57"/>
      <c r="D20" s="57"/>
      <c r="E20" s="188" t="s">
        <v>29</v>
      </c>
      <c r="F20" s="189"/>
      <c r="G20" s="190"/>
      <c r="H20" s="191">
        <f>H8+H11+H14+H17</f>
        <v>265.11199999999997</v>
      </c>
      <c r="I20" s="56"/>
      <c r="J20" s="54"/>
      <c r="K20" s="6"/>
      <c r="L20" s="7"/>
      <c r="M20" s="7"/>
      <c r="N20" s="5"/>
      <c r="O20" s="5"/>
      <c r="P20" s="5"/>
      <c r="Q20" s="5"/>
      <c r="R20" s="5"/>
      <c r="S20" s="5"/>
      <c r="T20" s="5"/>
      <c r="U20" s="5"/>
      <c r="V20" s="5"/>
      <c r="W20" s="5"/>
    </row>
    <row r="21" spans="1:25" s="1" customFormat="1" ht="13.9" customHeight="1" x14ac:dyDescent="0.25">
      <c r="A21" s="57"/>
      <c r="B21" s="57"/>
      <c r="C21" s="57"/>
      <c r="D21" s="57"/>
      <c r="E21" s="193" t="s">
        <v>30</v>
      </c>
      <c r="F21" s="194"/>
      <c r="G21" s="168"/>
      <c r="H21" s="192"/>
      <c r="I21" s="56"/>
      <c r="J21" s="54"/>
      <c r="K21" s="6"/>
      <c r="L21" s="7"/>
      <c r="M21" s="7"/>
      <c r="N21" s="5"/>
      <c r="O21" s="5"/>
      <c r="P21" s="5"/>
      <c r="Q21" s="5"/>
      <c r="R21" s="5"/>
      <c r="S21" s="5"/>
      <c r="T21" s="5"/>
      <c r="U21" s="5"/>
      <c r="V21" s="5"/>
      <c r="W21" s="5"/>
    </row>
    <row r="22" spans="1:25" s="1" customFormat="1" ht="13.9" customHeight="1" x14ac:dyDescent="0.25">
      <c r="A22" s="57"/>
      <c r="B22" s="57"/>
      <c r="C22" s="57"/>
      <c r="D22" s="57"/>
      <c r="E22" s="167" t="s">
        <v>31</v>
      </c>
      <c r="F22" s="168"/>
      <c r="G22" s="169"/>
      <c r="H22" s="58">
        <f>H9+H12+H15+H18</f>
        <v>175.20918420000004</v>
      </c>
      <c r="I22" s="103"/>
      <c r="J22" s="54"/>
      <c r="K22" s="6"/>
      <c r="L22" s="7"/>
      <c r="M22" s="7"/>
      <c r="N22" s="5"/>
      <c r="O22" s="5"/>
      <c r="P22" s="5"/>
      <c r="Q22" s="5"/>
      <c r="R22" s="5"/>
      <c r="S22" s="5"/>
      <c r="T22" s="5"/>
      <c r="U22" s="5"/>
      <c r="V22" s="5"/>
      <c r="W22" s="5"/>
    </row>
    <row r="23" spans="1:25" s="1" customFormat="1" ht="13.9" customHeight="1" thickBot="1" x14ac:dyDescent="0.3">
      <c r="A23" s="57"/>
      <c r="B23" s="57"/>
      <c r="C23" s="57"/>
      <c r="D23" s="57"/>
      <c r="E23" s="170" t="s">
        <v>10</v>
      </c>
      <c r="F23" s="171"/>
      <c r="G23" s="172"/>
      <c r="H23" s="59">
        <f>H10+H13+H16+H19</f>
        <v>89.902815799999942</v>
      </c>
      <c r="I23" s="103"/>
      <c r="J23" s="54"/>
      <c r="K23" s="6"/>
      <c r="L23" s="7"/>
      <c r="M23" s="7"/>
      <c r="N23" s="5"/>
      <c r="O23" s="5"/>
      <c r="P23" s="5"/>
      <c r="Q23" s="5"/>
      <c r="R23" s="5"/>
      <c r="S23" s="5"/>
      <c r="T23" s="5"/>
      <c r="U23" s="5"/>
      <c r="V23" s="5"/>
      <c r="W23" s="5"/>
      <c r="X23" s="21"/>
      <c r="Y23" s="21"/>
    </row>
    <row r="24" spans="1:25" s="1" customFormat="1" ht="14.45" customHeight="1" x14ac:dyDescent="0.25">
      <c r="G24" s="2"/>
      <c r="H24" s="60"/>
      <c r="I24" s="60"/>
      <c r="K24" s="6"/>
      <c r="L24" s="7"/>
      <c r="M24" s="7"/>
      <c r="N24" s="5"/>
      <c r="O24" s="5"/>
      <c r="P24" s="5"/>
      <c r="Q24" s="5"/>
      <c r="R24" s="5"/>
      <c r="S24" s="5"/>
      <c r="T24" s="5"/>
      <c r="U24" s="5"/>
      <c r="V24" s="5"/>
      <c r="W24" s="5"/>
      <c r="X24" s="21"/>
      <c r="Y24" s="21"/>
    </row>
    <row r="25" spans="1:25" s="3" customFormat="1" ht="45" customHeight="1" x14ac:dyDescent="0.25">
      <c r="A25" s="61" t="s">
        <v>0</v>
      </c>
      <c r="B25" s="62" t="s">
        <v>1</v>
      </c>
      <c r="C25" s="61" t="s">
        <v>2</v>
      </c>
      <c r="D25" s="63" t="s">
        <v>63</v>
      </c>
      <c r="E25" s="63" t="s">
        <v>67</v>
      </c>
      <c r="F25" s="64" t="s">
        <v>37</v>
      </c>
      <c r="G25" s="64" t="s">
        <v>13</v>
      </c>
      <c r="H25" s="65" t="s">
        <v>7</v>
      </c>
      <c r="I25" s="66" t="s">
        <v>14</v>
      </c>
      <c r="J25" s="67"/>
      <c r="K25" s="25"/>
      <c r="L25" s="7"/>
      <c r="M25" s="7"/>
      <c r="N25" s="23"/>
      <c r="O25" s="5"/>
      <c r="P25" s="5"/>
      <c r="Q25" s="5"/>
      <c r="R25" s="5"/>
      <c r="S25" s="5"/>
      <c r="T25" s="5"/>
      <c r="U25" s="5"/>
      <c r="V25" s="5"/>
      <c r="W25" s="23"/>
      <c r="X25" s="22"/>
      <c r="Y25" s="22"/>
    </row>
    <row r="26" spans="1:25" s="1" customFormat="1" x14ac:dyDescent="0.25">
      <c r="A26" s="80">
        <v>1</v>
      </c>
      <c r="B26" s="16">
        <v>43441363</v>
      </c>
      <c r="C26" s="81">
        <v>112.5</v>
      </c>
      <c r="D26" s="8">
        <v>46.085000000000001</v>
      </c>
      <c r="E26" s="8">
        <v>48.35</v>
      </c>
      <c r="F26" s="8">
        <f t="shared" ref="F26:F89" si="0">E26-D26</f>
        <v>2.2650000000000006</v>
      </c>
      <c r="G26" s="82">
        <f>F26*0.8598</f>
        <v>1.9474470000000006</v>
      </c>
      <c r="H26" s="82">
        <f>C26/5339.7*$H$10</f>
        <v>0.61359494774987355</v>
      </c>
      <c r="I26" s="82">
        <f>G26+H26</f>
        <v>2.561041947749874</v>
      </c>
      <c r="K26" s="25"/>
      <c r="M26" s="24"/>
      <c r="N26" s="5"/>
      <c r="O26" s="69"/>
      <c r="P26" s="14"/>
      <c r="Q26" s="5"/>
      <c r="R26" s="5"/>
      <c r="S26" s="5"/>
      <c r="T26" s="5"/>
      <c r="U26" s="5"/>
      <c r="V26" s="5"/>
      <c r="W26" s="5"/>
      <c r="X26" s="21"/>
      <c r="Y26" s="21"/>
    </row>
    <row r="27" spans="1:25" s="5" customFormat="1" x14ac:dyDescent="0.25">
      <c r="A27" s="4">
        <v>2</v>
      </c>
      <c r="B27" s="16">
        <v>43242252</v>
      </c>
      <c r="C27" s="81">
        <v>58.7</v>
      </c>
      <c r="D27" s="8">
        <v>29.817</v>
      </c>
      <c r="E27" s="8">
        <v>31.353000000000002</v>
      </c>
      <c r="F27" s="8">
        <f t="shared" si="0"/>
        <v>1.5360000000000014</v>
      </c>
      <c r="G27" s="82">
        <f t="shared" ref="G27:G90" si="1">F27*0.8598</f>
        <v>1.3206528000000013</v>
      </c>
      <c r="H27" s="82">
        <f t="shared" ref="H27:H90" si="2">C27/5339.7*$H$10</f>
        <v>0.32016020829260067</v>
      </c>
      <c r="I27" s="82">
        <f t="shared" ref="I27:I90" si="3">G27+H27</f>
        <v>1.640813008292602</v>
      </c>
      <c r="K27" s="25"/>
      <c r="M27" s="70"/>
      <c r="N27" s="25"/>
      <c r="O27" s="14"/>
      <c r="X27" s="21"/>
      <c r="Y27" s="21"/>
    </row>
    <row r="28" spans="1:25" s="1" customFormat="1" x14ac:dyDescent="0.25">
      <c r="A28" s="80">
        <v>3</v>
      </c>
      <c r="B28" s="16">
        <v>43242247</v>
      </c>
      <c r="C28" s="81">
        <v>50.5</v>
      </c>
      <c r="D28" s="8">
        <v>16.236000000000001</v>
      </c>
      <c r="E28" s="8">
        <v>16.600000000000001</v>
      </c>
      <c r="F28" s="8">
        <f t="shared" si="0"/>
        <v>0.36400000000000077</v>
      </c>
      <c r="G28" s="82">
        <f t="shared" si="1"/>
        <v>0.31296720000000067</v>
      </c>
      <c r="H28" s="82">
        <f t="shared" si="2"/>
        <v>0.27543595432327656</v>
      </c>
      <c r="I28" s="82">
        <f t="shared" si="3"/>
        <v>0.58840315432327728</v>
      </c>
      <c r="K28" s="36"/>
      <c r="L28" s="24"/>
      <c r="M28" s="24"/>
      <c r="N28" s="24"/>
      <c r="O28" s="24"/>
      <c r="P28" s="24"/>
      <c r="Q28" s="5"/>
      <c r="R28" s="5"/>
      <c r="S28" s="5"/>
      <c r="T28" s="5"/>
      <c r="U28" s="5"/>
      <c r="V28" s="5"/>
      <c r="W28" s="5"/>
      <c r="X28" s="21"/>
      <c r="Y28" s="21"/>
    </row>
    <row r="29" spans="1:25" s="1" customFormat="1" x14ac:dyDescent="0.25">
      <c r="A29" s="80">
        <v>4</v>
      </c>
      <c r="B29" s="16">
        <v>43441362</v>
      </c>
      <c r="C29" s="81">
        <v>51.8</v>
      </c>
      <c r="D29" s="8">
        <v>22.821000000000002</v>
      </c>
      <c r="E29" s="8">
        <v>23.49</v>
      </c>
      <c r="F29" s="8">
        <f t="shared" si="0"/>
        <v>0.66899999999999693</v>
      </c>
      <c r="G29" s="82">
        <f t="shared" si="1"/>
        <v>0.57520619999999734</v>
      </c>
      <c r="H29" s="82">
        <f t="shared" si="2"/>
        <v>0.28252638483060843</v>
      </c>
      <c r="I29" s="82">
        <f t="shared" si="3"/>
        <v>0.85773258483060577</v>
      </c>
      <c r="K29" s="36"/>
      <c r="L29" s="7"/>
      <c r="M29" s="24"/>
      <c r="N29" s="7"/>
      <c r="O29" s="5"/>
      <c r="P29" s="5"/>
      <c r="Q29" s="5"/>
      <c r="R29" s="5"/>
      <c r="S29" s="5"/>
      <c r="T29" s="5"/>
      <c r="U29" s="5"/>
      <c r="V29" s="5"/>
      <c r="W29" s="5"/>
      <c r="X29" s="21"/>
      <c r="Y29" s="21"/>
    </row>
    <row r="30" spans="1:25" s="5" customFormat="1" x14ac:dyDescent="0.25">
      <c r="A30" s="4">
        <v>5</v>
      </c>
      <c r="B30" s="16">
        <v>43242251</v>
      </c>
      <c r="C30" s="81">
        <v>52.9</v>
      </c>
      <c r="D30" s="8">
        <v>15.837999999999999</v>
      </c>
      <c r="E30" s="8">
        <v>16.437000000000001</v>
      </c>
      <c r="F30" s="8">
        <f t="shared" si="0"/>
        <v>0.59900000000000198</v>
      </c>
      <c r="G30" s="82">
        <f t="shared" si="1"/>
        <v>0.5150202000000017</v>
      </c>
      <c r="H30" s="82">
        <f t="shared" si="2"/>
        <v>0.2885259798752739</v>
      </c>
      <c r="I30" s="82">
        <f t="shared" si="3"/>
        <v>0.80354617987527566</v>
      </c>
      <c r="L30" s="24"/>
      <c r="M30" s="24"/>
      <c r="N30" s="24"/>
      <c r="O30" s="24"/>
      <c r="P30" s="24"/>
      <c r="X30" s="21"/>
      <c r="Y30" s="21"/>
    </row>
    <row r="31" spans="1:25" s="1" customFormat="1" x14ac:dyDescent="0.25">
      <c r="A31" s="80">
        <v>6</v>
      </c>
      <c r="B31" s="16">
        <v>43242242</v>
      </c>
      <c r="C31" s="81">
        <v>99.6</v>
      </c>
      <c r="D31" s="8">
        <v>33.31</v>
      </c>
      <c r="E31" s="8">
        <v>34.44</v>
      </c>
      <c r="F31" s="8">
        <f t="shared" si="0"/>
        <v>1.1299999999999955</v>
      </c>
      <c r="G31" s="82">
        <f t="shared" si="1"/>
        <v>0.97157399999999605</v>
      </c>
      <c r="H31" s="82">
        <f t="shared" si="2"/>
        <v>0.54323606040788797</v>
      </c>
      <c r="I31" s="82">
        <f t="shared" si="3"/>
        <v>1.514810060407884</v>
      </c>
      <c r="L31" s="14"/>
      <c r="M31" s="14"/>
      <c r="N31" s="14"/>
      <c r="O31" s="106"/>
      <c r="P31" s="21"/>
    </row>
    <row r="32" spans="1:25" s="1" customFormat="1" x14ac:dyDescent="0.25">
      <c r="A32" s="80">
        <v>7</v>
      </c>
      <c r="B32" s="16">
        <v>43441364</v>
      </c>
      <c r="C32" s="81">
        <v>112.6</v>
      </c>
      <c r="D32" s="8">
        <v>42.965000000000003</v>
      </c>
      <c r="E32" s="8">
        <v>45.036000000000001</v>
      </c>
      <c r="F32" s="8">
        <f t="shared" si="0"/>
        <v>2.070999999999998</v>
      </c>
      <c r="G32" s="82">
        <f t="shared" si="1"/>
        <v>1.7806457999999983</v>
      </c>
      <c r="H32" s="82">
        <f t="shared" si="2"/>
        <v>0.61414036548120676</v>
      </c>
      <c r="I32" s="82">
        <f t="shared" si="3"/>
        <v>2.394786165481205</v>
      </c>
      <c r="K32" s="25"/>
      <c r="L32" s="7"/>
      <c r="M32" s="7"/>
      <c r="N32" s="7"/>
      <c r="O32" s="21"/>
      <c r="P32" s="21"/>
    </row>
    <row r="33" spans="1:16" s="5" customFormat="1" x14ac:dyDescent="0.25">
      <c r="A33" s="4">
        <v>8</v>
      </c>
      <c r="B33" s="16">
        <v>43441368</v>
      </c>
      <c r="C33" s="81">
        <v>62.5</v>
      </c>
      <c r="D33" s="8">
        <v>13.724</v>
      </c>
      <c r="E33" s="8">
        <v>13.791</v>
      </c>
      <c r="F33" s="8">
        <f t="shared" si="0"/>
        <v>6.7000000000000171E-2</v>
      </c>
      <c r="G33" s="82">
        <f t="shared" si="1"/>
        <v>5.7606600000000147E-2</v>
      </c>
      <c r="H33" s="82">
        <f t="shared" si="2"/>
        <v>0.3408860820832631</v>
      </c>
      <c r="I33" s="82">
        <f t="shared" si="3"/>
        <v>0.39849268208326327</v>
      </c>
      <c r="K33" s="25"/>
      <c r="L33" s="7"/>
      <c r="M33" s="14"/>
      <c r="N33" s="15"/>
      <c r="O33" s="21"/>
      <c r="P33" s="21"/>
    </row>
    <row r="34" spans="1:16" s="1" customFormat="1" x14ac:dyDescent="0.25">
      <c r="A34" s="80">
        <v>9</v>
      </c>
      <c r="B34" s="16">
        <v>43441366</v>
      </c>
      <c r="C34" s="81">
        <v>50.5</v>
      </c>
      <c r="D34" s="8">
        <v>24.416</v>
      </c>
      <c r="E34" s="8">
        <v>25.707000000000001</v>
      </c>
      <c r="F34" s="8">
        <f t="shared" si="0"/>
        <v>1.2910000000000004</v>
      </c>
      <c r="G34" s="82">
        <f t="shared" si="1"/>
        <v>1.1100018000000003</v>
      </c>
      <c r="H34" s="82">
        <f t="shared" si="2"/>
        <v>0.27543595432327656</v>
      </c>
      <c r="I34" s="82">
        <f t="shared" si="3"/>
        <v>1.3854377543232768</v>
      </c>
      <c r="K34" s="25"/>
      <c r="L34" s="7"/>
      <c r="M34" s="7"/>
      <c r="N34" s="7"/>
      <c r="O34" s="21"/>
      <c r="P34" s="21"/>
    </row>
    <row r="35" spans="1:16" s="1" customFormat="1" x14ac:dyDescent="0.25">
      <c r="A35" s="80">
        <v>10</v>
      </c>
      <c r="B35" s="16">
        <v>43441367</v>
      </c>
      <c r="C35" s="81">
        <v>52.3</v>
      </c>
      <c r="D35" s="8">
        <v>9.0920000000000005</v>
      </c>
      <c r="E35" s="8">
        <v>9.4550000000000001</v>
      </c>
      <c r="F35" s="8">
        <f t="shared" si="0"/>
        <v>0.36299999999999955</v>
      </c>
      <c r="G35" s="82">
        <f t="shared" si="1"/>
        <v>0.31210739999999959</v>
      </c>
      <c r="H35" s="82">
        <f t="shared" si="2"/>
        <v>0.28525347348727453</v>
      </c>
      <c r="I35" s="82">
        <f t="shared" si="3"/>
        <v>0.59736087348727418</v>
      </c>
      <c r="K35" s="25"/>
      <c r="L35" s="7"/>
      <c r="M35" s="14"/>
      <c r="N35" s="7"/>
      <c r="O35" s="21"/>
      <c r="P35" s="21"/>
    </row>
    <row r="36" spans="1:16" s="1" customFormat="1" x14ac:dyDescent="0.25">
      <c r="A36" s="80">
        <v>11</v>
      </c>
      <c r="B36" s="16">
        <v>43441360</v>
      </c>
      <c r="C36" s="81">
        <v>53</v>
      </c>
      <c r="D36" s="8">
        <v>10.917</v>
      </c>
      <c r="E36" s="8">
        <v>11.602</v>
      </c>
      <c r="F36" s="8">
        <f t="shared" si="0"/>
        <v>0.6850000000000005</v>
      </c>
      <c r="G36" s="82">
        <f t="shared" si="1"/>
        <v>0.58896300000000046</v>
      </c>
      <c r="H36" s="82">
        <f t="shared" si="2"/>
        <v>0.28907139760660705</v>
      </c>
      <c r="I36" s="82">
        <f t="shared" si="3"/>
        <v>0.87803439760660751</v>
      </c>
      <c r="K36" s="25"/>
      <c r="L36" s="7"/>
      <c r="M36" s="7"/>
      <c r="N36" s="7"/>
      <c r="O36" s="21"/>
      <c r="P36" s="85"/>
    </row>
    <row r="37" spans="1:16" s="1" customFormat="1" x14ac:dyDescent="0.25">
      <c r="A37" s="80">
        <v>12</v>
      </c>
      <c r="B37" s="16">
        <v>43441365</v>
      </c>
      <c r="C37" s="81">
        <v>100.2</v>
      </c>
      <c r="D37" s="8">
        <v>31.5</v>
      </c>
      <c r="E37" s="8">
        <v>32.459000000000003</v>
      </c>
      <c r="F37" s="8">
        <f t="shared" si="0"/>
        <v>0.95900000000000318</v>
      </c>
      <c r="G37" s="82">
        <f t="shared" si="1"/>
        <v>0.82454820000000273</v>
      </c>
      <c r="H37" s="82">
        <f t="shared" si="2"/>
        <v>0.54650856679588733</v>
      </c>
      <c r="I37" s="82">
        <f t="shared" si="3"/>
        <v>1.3710567667958902</v>
      </c>
      <c r="K37" s="25"/>
      <c r="L37" s="7"/>
      <c r="M37" s="7"/>
      <c r="N37" s="7"/>
      <c r="O37" s="21"/>
      <c r="P37" s="85"/>
    </row>
    <row r="38" spans="1:16" s="5" customFormat="1" x14ac:dyDescent="0.25">
      <c r="A38" s="4">
        <v>13</v>
      </c>
      <c r="B38" s="17">
        <v>43441377</v>
      </c>
      <c r="C38" s="81">
        <v>112.4</v>
      </c>
      <c r="D38" s="8">
        <v>38.58</v>
      </c>
      <c r="E38" s="8">
        <v>40.326999999999998</v>
      </c>
      <c r="F38" s="8">
        <f t="shared" si="0"/>
        <v>1.7469999999999999</v>
      </c>
      <c r="G38" s="82">
        <f t="shared" si="1"/>
        <v>1.5020705999999999</v>
      </c>
      <c r="H38" s="82">
        <f t="shared" si="2"/>
        <v>0.61304953001854035</v>
      </c>
      <c r="I38" s="82">
        <f t="shared" si="3"/>
        <v>2.11512013001854</v>
      </c>
      <c r="K38" s="25"/>
      <c r="L38" s="7"/>
      <c r="M38" s="14"/>
      <c r="N38" s="7"/>
      <c r="O38" s="21"/>
      <c r="P38" s="21"/>
    </row>
    <row r="39" spans="1:16" s="1" customFormat="1" x14ac:dyDescent="0.25">
      <c r="A39" s="80">
        <v>14</v>
      </c>
      <c r="B39" s="17">
        <v>43441370</v>
      </c>
      <c r="C39" s="81">
        <v>63.8</v>
      </c>
      <c r="D39" s="8">
        <v>41.835999999999999</v>
      </c>
      <c r="E39" s="8">
        <v>43.877000000000002</v>
      </c>
      <c r="F39" s="8">
        <f t="shared" si="0"/>
        <v>2.0410000000000039</v>
      </c>
      <c r="G39" s="82">
        <f t="shared" si="1"/>
        <v>1.7548518000000033</v>
      </c>
      <c r="H39" s="82">
        <f t="shared" si="2"/>
        <v>0.34797651259059492</v>
      </c>
      <c r="I39" s="82">
        <f t="shared" si="3"/>
        <v>2.1028283125905984</v>
      </c>
      <c r="K39" s="25"/>
      <c r="L39" s="5"/>
      <c r="M39" s="5"/>
      <c r="N39" s="5"/>
      <c r="O39" s="21"/>
      <c r="P39" s="21"/>
    </row>
    <row r="40" spans="1:16" s="1" customFormat="1" x14ac:dyDescent="0.25">
      <c r="A40" s="80">
        <v>15</v>
      </c>
      <c r="B40" s="16">
        <v>43441369</v>
      </c>
      <c r="C40" s="81">
        <v>50.9</v>
      </c>
      <c r="D40" s="8">
        <v>20.753</v>
      </c>
      <c r="E40" s="8">
        <v>21.611000000000001</v>
      </c>
      <c r="F40" s="8">
        <f t="shared" si="0"/>
        <v>0.85800000000000054</v>
      </c>
      <c r="G40" s="82">
        <f t="shared" si="1"/>
        <v>0.73770840000000049</v>
      </c>
      <c r="H40" s="82">
        <f t="shared" si="2"/>
        <v>0.27761762524860945</v>
      </c>
      <c r="I40" s="82">
        <f t="shared" si="3"/>
        <v>1.0153260252486098</v>
      </c>
      <c r="K40" s="25"/>
      <c r="L40" s="5"/>
      <c r="M40" s="5"/>
      <c r="N40" s="5"/>
      <c r="O40" s="21"/>
      <c r="P40" s="21"/>
    </row>
    <row r="41" spans="1:16" s="5" customFormat="1" x14ac:dyDescent="0.25">
      <c r="A41" s="4">
        <v>16</v>
      </c>
      <c r="B41" s="16">
        <v>43441375</v>
      </c>
      <c r="C41" s="81">
        <v>52.4</v>
      </c>
      <c r="D41" s="8">
        <v>18.219000000000001</v>
      </c>
      <c r="E41" s="8">
        <v>18.22</v>
      </c>
      <c r="F41" s="8">
        <f t="shared" si="0"/>
        <v>9.9999999999766942E-4</v>
      </c>
      <c r="G41" s="82">
        <f t="shared" si="1"/>
        <v>8.5979999999799615E-4</v>
      </c>
      <c r="H41" s="82">
        <f t="shared" si="2"/>
        <v>0.28579889121860774</v>
      </c>
      <c r="I41" s="82">
        <f t="shared" si="3"/>
        <v>0.28665869121860577</v>
      </c>
      <c r="K41" s="25"/>
      <c r="M41" s="14"/>
      <c r="O41" s="21"/>
      <c r="P41" s="21"/>
    </row>
    <row r="42" spans="1:16" s="1" customFormat="1" x14ac:dyDescent="0.25">
      <c r="A42" s="80">
        <v>17</v>
      </c>
      <c r="B42" s="16">
        <v>43441376</v>
      </c>
      <c r="C42" s="81">
        <v>53.3</v>
      </c>
      <c r="D42" s="8">
        <v>26.302</v>
      </c>
      <c r="E42" s="8">
        <v>26.507999999999999</v>
      </c>
      <c r="F42" s="8">
        <f t="shared" si="0"/>
        <v>0.20599999999999952</v>
      </c>
      <c r="G42" s="82">
        <f t="shared" si="1"/>
        <v>0.17711879999999958</v>
      </c>
      <c r="H42" s="82">
        <f t="shared" si="2"/>
        <v>0.29070765080060673</v>
      </c>
      <c r="I42" s="82">
        <f t="shared" si="3"/>
        <v>0.46782645080060631</v>
      </c>
      <c r="K42" s="25"/>
      <c r="L42" s="5"/>
      <c r="M42" s="5"/>
      <c r="N42" s="5"/>
      <c r="O42" s="21"/>
      <c r="P42" s="21"/>
    </row>
    <row r="43" spans="1:16" s="5" customFormat="1" x14ac:dyDescent="0.25">
      <c r="A43" s="4">
        <v>18</v>
      </c>
      <c r="B43" s="16">
        <v>43441361</v>
      </c>
      <c r="C43" s="81">
        <v>100.6</v>
      </c>
      <c r="D43" s="8">
        <v>4.6040000000000001</v>
      </c>
      <c r="E43" s="8">
        <v>4.6040000000000001</v>
      </c>
      <c r="F43" s="8">
        <f t="shared" si="0"/>
        <v>0</v>
      </c>
      <c r="G43" s="82">
        <f t="shared" si="1"/>
        <v>0</v>
      </c>
      <c r="H43" s="82">
        <f t="shared" si="2"/>
        <v>0.54869023772122016</v>
      </c>
      <c r="I43" s="82">
        <f t="shared" si="3"/>
        <v>0.54869023772122016</v>
      </c>
      <c r="K43" s="25"/>
      <c r="O43" s="21"/>
      <c r="P43" s="21"/>
    </row>
    <row r="44" spans="1:16" s="5" customFormat="1" x14ac:dyDescent="0.25">
      <c r="A44" s="4">
        <v>19</v>
      </c>
      <c r="B44" s="16">
        <v>43441266</v>
      </c>
      <c r="C44" s="81">
        <v>112.4</v>
      </c>
      <c r="D44" s="8">
        <v>19.207000000000001</v>
      </c>
      <c r="E44" s="8">
        <v>19.919</v>
      </c>
      <c r="F44" s="8">
        <f t="shared" si="0"/>
        <v>0.71199999999999974</v>
      </c>
      <c r="G44" s="82">
        <f t="shared" si="1"/>
        <v>0.61217759999999977</v>
      </c>
      <c r="H44" s="82">
        <f t="shared" si="2"/>
        <v>0.61304953001854035</v>
      </c>
      <c r="I44" s="82">
        <f t="shared" si="3"/>
        <v>1.2252271300185402</v>
      </c>
      <c r="K44" s="25"/>
      <c r="M44" s="14"/>
      <c r="O44" s="21"/>
      <c r="P44" s="21"/>
    </row>
    <row r="45" spans="1:16" s="1" customFormat="1" x14ac:dyDescent="0.25">
      <c r="A45" s="80">
        <v>20</v>
      </c>
      <c r="B45" s="16">
        <v>43441271</v>
      </c>
      <c r="C45" s="81">
        <v>63</v>
      </c>
      <c r="D45" s="8">
        <v>13.794</v>
      </c>
      <c r="E45" s="8">
        <v>14.398999999999999</v>
      </c>
      <c r="F45" s="8">
        <f t="shared" si="0"/>
        <v>0.60499999999999865</v>
      </c>
      <c r="G45" s="82">
        <f t="shared" si="1"/>
        <v>0.52017899999999884</v>
      </c>
      <c r="H45" s="82">
        <f t="shared" si="2"/>
        <v>0.3436131707399292</v>
      </c>
      <c r="I45" s="82">
        <f t="shared" si="3"/>
        <v>0.86379217073992809</v>
      </c>
      <c r="J45" s="5"/>
      <c r="K45" s="25"/>
      <c r="L45" s="5"/>
      <c r="M45" s="5"/>
      <c r="N45" s="5"/>
      <c r="O45" s="21"/>
      <c r="P45" s="21"/>
    </row>
    <row r="46" spans="1:16" s="1" customFormat="1" x14ac:dyDescent="0.25">
      <c r="A46" s="80">
        <v>21</v>
      </c>
      <c r="B46" s="16">
        <v>43441274</v>
      </c>
      <c r="C46" s="81">
        <v>50.5</v>
      </c>
      <c r="D46" s="8">
        <v>14.75</v>
      </c>
      <c r="E46" s="8">
        <v>15.09</v>
      </c>
      <c r="F46" s="8">
        <f t="shared" si="0"/>
        <v>0.33999999999999986</v>
      </c>
      <c r="G46" s="82">
        <f t="shared" si="1"/>
        <v>0.29233199999999987</v>
      </c>
      <c r="H46" s="82">
        <f t="shared" si="2"/>
        <v>0.27543595432327656</v>
      </c>
      <c r="I46" s="82">
        <f t="shared" si="3"/>
        <v>0.56776795432327642</v>
      </c>
      <c r="J46" s="5"/>
      <c r="K46" s="25"/>
      <c r="L46" s="5"/>
      <c r="M46" s="5"/>
      <c r="N46" s="5"/>
      <c r="O46" s="21"/>
      <c r="P46" s="21"/>
    </row>
    <row r="47" spans="1:16" s="1" customFormat="1" x14ac:dyDescent="0.25">
      <c r="A47" s="80">
        <v>22</v>
      </c>
      <c r="B47" s="16">
        <v>43441273</v>
      </c>
      <c r="C47" s="81">
        <v>52.4</v>
      </c>
      <c r="D47" s="8">
        <v>20.882999999999999</v>
      </c>
      <c r="E47" s="8">
        <v>22.073</v>
      </c>
      <c r="F47" s="8">
        <f t="shared" si="0"/>
        <v>1.1900000000000013</v>
      </c>
      <c r="G47" s="82">
        <f t="shared" si="1"/>
        <v>1.023162000000001</v>
      </c>
      <c r="H47" s="82">
        <f t="shared" si="2"/>
        <v>0.28579889121860774</v>
      </c>
      <c r="I47" s="82">
        <f t="shared" si="3"/>
        <v>1.3089608912186088</v>
      </c>
      <c r="J47" s="5"/>
      <c r="K47" s="25"/>
      <c r="L47" s="5"/>
      <c r="M47" s="5"/>
      <c r="N47" s="5"/>
      <c r="O47" s="21"/>
      <c r="P47" s="21"/>
    </row>
    <row r="48" spans="1:16" s="1" customFormat="1" x14ac:dyDescent="0.25">
      <c r="A48" s="4">
        <v>23</v>
      </c>
      <c r="B48" s="16">
        <v>43441371</v>
      </c>
      <c r="C48" s="81">
        <v>53.1</v>
      </c>
      <c r="D48" s="8">
        <v>8.2379999999999995</v>
      </c>
      <c r="E48" s="8">
        <v>8.6539999999999999</v>
      </c>
      <c r="F48" s="8">
        <f t="shared" si="0"/>
        <v>0.41600000000000037</v>
      </c>
      <c r="G48" s="82">
        <f t="shared" si="1"/>
        <v>0.35767680000000029</v>
      </c>
      <c r="H48" s="82">
        <f t="shared" si="2"/>
        <v>0.28961681533794031</v>
      </c>
      <c r="I48" s="41">
        <f t="shared" si="3"/>
        <v>0.64729361533794061</v>
      </c>
      <c r="J48" s="5"/>
      <c r="K48" s="25"/>
      <c r="L48" s="7"/>
      <c r="M48" s="7"/>
      <c r="N48" s="7"/>
      <c r="O48" s="21"/>
      <c r="P48" s="21"/>
    </row>
    <row r="49" spans="1:16" s="1" customFormat="1" x14ac:dyDescent="0.25">
      <c r="A49" s="80">
        <v>24</v>
      </c>
      <c r="B49" s="16">
        <v>43441374</v>
      </c>
      <c r="C49" s="81">
        <v>100.7</v>
      </c>
      <c r="D49" s="8">
        <v>44.996000000000002</v>
      </c>
      <c r="E49" s="8">
        <v>46.954000000000001</v>
      </c>
      <c r="F49" s="8">
        <f t="shared" si="0"/>
        <v>1.9579999999999984</v>
      </c>
      <c r="G49" s="82">
        <f t="shared" si="1"/>
        <v>1.6834883999999986</v>
      </c>
      <c r="H49" s="82">
        <f t="shared" si="2"/>
        <v>0.54923565545255348</v>
      </c>
      <c r="I49" s="82">
        <f t="shared" si="3"/>
        <v>2.232724055452552</v>
      </c>
      <c r="K49" s="25"/>
      <c r="L49" s="7"/>
      <c r="M49" s="7"/>
      <c r="N49" s="7"/>
      <c r="O49" s="21"/>
      <c r="P49" s="21"/>
    </row>
    <row r="50" spans="1:16" s="1" customFormat="1" x14ac:dyDescent="0.25">
      <c r="A50" s="80">
        <v>25</v>
      </c>
      <c r="B50" s="16">
        <v>43441275</v>
      </c>
      <c r="C50" s="81">
        <v>112.5</v>
      </c>
      <c r="D50" s="8">
        <v>36.024000000000001</v>
      </c>
      <c r="E50" s="8">
        <v>37.225000000000001</v>
      </c>
      <c r="F50" s="8">
        <f t="shared" si="0"/>
        <v>1.2010000000000005</v>
      </c>
      <c r="G50" s="82">
        <f t="shared" si="1"/>
        <v>1.0326198000000004</v>
      </c>
      <c r="H50" s="82">
        <f t="shared" si="2"/>
        <v>0.61359494774987355</v>
      </c>
      <c r="I50" s="82">
        <f t="shared" si="3"/>
        <v>1.6462147477498741</v>
      </c>
      <c r="K50" s="25"/>
      <c r="L50" s="7"/>
      <c r="M50" s="14"/>
      <c r="N50" s="7"/>
      <c r="O50" s="21"/>
      <c r="P50" s="21"/>
    </row>
    <row r="51" spans="1:16" s="1" customFormat="1" x14ac:dyDescent="0.25">
      <c r="A51" s="80">
        <v>26</v>
      </c>
      <c r="B51" s="16">
        <v>43441269</v>
      </c>
      <c r="C51" s="81">
        <v>62.5</v>
      </c>
      <c r="D51" s="8">
        <v>11.076000000000001</v>
      </c>
      <c r="E51" s="8">
        <v>11.082000000000001</v>
      </c>
      <c r="F51" s="8">
        <f t="shared" si="0"/>
        <v>6.0000000000002274E-3</v>
      </c>
      <c r="G51" s="82">
        <f t="shared" si="1"/>
        <v>5.1588000000001959E-3</v>
      </c>
      <c r="H51" s="82">
        <f t="shared" si="2"/>
        <v>0.3408860820832631</v>
      </c>
      <c r="I51" s="82">
        <f t="shared" si="3"/>
        <v>0.34604488208326328</v>
      </c>
      <c r="K51" s="25"/>
      <c r="L51" s="7"/>
      <c r="M51" s="7"/>
      <c r="N51" s="7"/>
      <c r="O51" s="21"/>
      <c r="P51" s="21"/>
    </row>
    <row r="52" spans="1:16" s="5" customFormat="1" x14ac:dyDescent="0.25">
      <c r="A52" s="4">
        <v>27</v>
      </c>
      <c r="B52" s="16">
        <v>43441270</v>
      </c>
      <c r="C52" s="81">
        <v>51.2</v>
      </c>
      <c r="D52" s="8">
        <v>1.016</v>
      </c>
      <c r="E52" s="8">
        <v>1.0249999999999999</v>
      </c>
      <c r="F52" s="8">
        <f t="shared" si="0"/>
        <v>8.999999999999897E-3</v>
      </c>
      <c r="G52" s="82">
        <f t="shared" si="1"/>
        <v>7.7381999999999113E-3</v>
      </c>
      <c r="H52" s="82">
        <f t="shared" si="2"/>
        <v>0.27925387844260913</v>
      </c>
      <c r="I52" s="82">
        <f t="shared" si="3"/>
        <v>0.28699207844260904</v>
      </c>
      <c r="K52" s="25"/>
      <c r="L52" s="7"/>
      <c r="M52" s="7"/>
      <c r="N52" s="7"/>
      <c r="O52" s="21"/>
      <c r="P52" s="21"/>
    </row>
    <row r="53" spans="1:16" s="1" customFormat="1" x14ac:dyDescent="0.25">
      <c r="A53" s="80">
        <v>28</v>
      </c>
      <c r="B53" s="16">
        <v>43441264</v>
      </c>
      <c r="C53" s="81">
        <v>52.5</v>
      </c>
      <c r="D53" s="8">
        <v>9.6820000000000004</v>
      </c>
      <c r="E53" s="8">
        <v>10.215999999999999</v>
      </c>
      <c r="F53" s="8">
        <f t="shared" si="0"/>
        <v>0.53399999999999892</v>
      </c>
      <c r="G53" s="82">
        <f t="shared" si="1"/>
        <v>0.45913319999999908</v>
      </c>
      <c r="H53" s="82">
        <f t="shared" si="2"/>
        <v>0.28634430894994095</v>
      </c>
      <c r="I53" s="82">
        <f t="shared" si="3"/>
        <v>0.74547750894994003</v>
      </c>
      <c r="K53" s="25"/>
      <c r="L53" s="7"/>
      <c r="M53" s="7"/>
      <c r="N53" s="7"/>
      <c r="O53" s="21"/>
      <c r="P53" s="21"/>
    </row>
    <row r="54" spans="1:16" s="5" customFormat="1" x14ac:dyDescent="0.25">
      <c r="A54" s="4">
        <v>29</v>
      </c>
      <c r="B54" s="16">
        <v>43441272</v>
      </c>
      <c r="C54" s="81">
        <v>52.8</v>
      </c>
      <c r="D54" s="8">
        <v>11.551</v>
      </c>
      <c r="E54" s="8">
        <v>12.031000000000001</v>
      </c>
      <c r="F54" s="8">
        <f t="shared" si="0"/>
        <v>0.48000000000000043</v>
      </c>
      <c r="G54" s="82">
        <f t="shared" si="1"/>
        <v>0.41270400000000035</v>
      </c>
      <c r="H54" s="82">
        <f t="shared" si="2"/>
        <v>0.28798056214394063</v>
      </c>
      <c r="I54" s="82">
        <f t="shared" si="3"/>
        <v>0.70068456214394104</v>
      </c>
      <c r="K54" s="25"/>
      <c r="L54" s="7"/>
      <c r="M54" s="7"/>
      <c r="N54" s="7"/>
      <c r="O54" s="21"/>
      <c r="P54" s="21"/>
    </row>
    <row r="55" spans="1:16" s="1" customFormat="1" x14ac:dyDescent="0.25">
      <c r="A55" s="80">
        <v>30</v>
      </c>
      <c r="B55" s="16">
        <v>43441265</v>
      </c>
      <c r="C55" s="81">
        <v>101.4</v>
      </c>
      <c r="D55" s="8">
        <v>27.059000000000001</v>
      </c>
      <c r="E55" s="8">
        <v>27.808</v>
      </c>
      <c r="F55" s="8">
        <f t="shared" si="0"/>
        <v>0.74899999999999878</v>
      </c>
      <c r="G55" s="82">
        <f t="shared" si="1"/>
        <v>0.64399019999999896</v>
      </c>
      <c r="H55" s="82">
        <f t="shared" si="2"/>
        <v>0.55305357957188606</v>
      </c>
      <c r="I55" s="82">
        <f t="shared" si="3"/>
        <v>1.1970437795718851</v>
      </c>
      <c r="K55" s="25"/>
      <c r="L55" s="7"/>
      <c r="M55" s="7"/>
      <c r="N55" s="7"/>
      <c r="O55" s="21"/>
      <c r="P55" s="21"/>
    </row>
    <row r="56" spans="1:16" s="1" customFormat="1" x14ac:dyDescent="0.25">
      <c r="A56" s="80">
        <v>31</v>
      </c>
      <c r="B56" s="16">
        <v>43441277</v>
      </c>
      <c r="C56" s="81">
        <v>112.5</v>
      </c>
      <c r="D56" s="8">
        <v>41.795999999999999</v>
      </c>
      <c r="E56" s="8">
        <v>44.226999999999997</v>
      </c>
      <c r="F56" s="8">
        <f t="shared" si="0"/>
        <v>2.4309999999999974</v>
      </c>
      <c r="G56" s="82">
        <f t="shared" si="1"/>
        <v>2.0901737999999979</v>
      </c>
      <c r="H56" s="82">
        <f t="shared" si="2"/>
        <v>0.61359494774987355</v>
      </c>
      <c r="I56" s="82">
        <f t="shared" si="3"/>
        <v>2.7037687477498715</v>
      </c>
      <c r="J56" s="5"/>
      <c r="K56" s="25"/>
      <c r="L56" s="7"/>
      <c r="M56" s="7"/>
      <c r="N56" s="7"/>
      <c r="O56" s="21"/>
      <c r="P56" s="21"/>
    </row>
    <row r="57" spans="1:16" s="1" customFormat="1" x14ac:dyDescent="0.25">
      <c r="A57" s="80">
        <v>32</v>
      </c>
      <c r="B57" s="16">
        <v>43441276</v>
      </c>
      <c r="C57" s="81">
        <v>63.1</v>
      </c>
      <c r="D57" s="8">
        <v>32.557000000000002</v>
      </c>
      <c r="E57" s="8">
        <v>33.658999999999999</v>
      </c>
      <c r="F57" s="8">
        <f t="shared" si="0"/>
        <v>1.1019999999999968</v>
      </c>
      <c r="G57" s="82">
        <f t="shared" si="1"/>
        <v>0.94749959999999722</v>
      </c>
      <c r="H57" s="82">
        <f t="shared" si="2"/>
        <v>0.34415858847126241</v>
      </c>
      <c r="I57" s="82">
        <f t="shared" si="3"/>
        <v>1.2916581884712597</v>
      </c>
      <c r="K57" s="25"/>
      <c r="L57" s="7"/>
      <c r="M57" s="7"/>
      <c r="N57" s="7"/>
      <c r="O57" s="21"/>
      <c r="P57" s="21"/>
    </row>
    <row r="58" spans="1:16" s="1" customFormat="1" x14ac:dyDescent="0.25">
      <c r="A58" s="80">
        <v>33</v>
      </c>
      <c r="B58" s="16">
        <v>43441279</v>
      </c>
      <c r="C58" s="81">
        <v>50.9</v>
      </c>
      <c r="D58" s="8">
        <v>25.524999999999999</v>
      </c>
      <c r="E58" s="8">
        <v>27.085000000000001</v>
      </c>
      <c r="F58" s="8">
        <f t="shared" si="0"/>
        <v>1.5600000000000023</v>
      </c>
      <c r="G58" s="82">
        <f t="shared" si="1"/>
        <v>1.341288000000002</v>
      </c>
      <c r="H58" s="82">
        <f t="shared" si="2"/>
        <v>0.27761762524860945</v>
      </c>
      <c r="I58" s="82">
        <f t="shared" si="3"/>
        <v>1.6189056252486114</v>
      </c>
      <c r="K58" s="25"/>
      <c r="L58" s="7"/>
      <c r="M58" s="7"/>
      <c r="N58" s="7"/>
      <c r="O58" s="21"/>
      <c r="P58" s="21"/>
    </row>
    <row r="59" spans="1:16" s="1" customFormat="1" x14ac:dyDescent="0.25">
      <c r="A59" s="80">
        <v>34</v>
      </c>
      <c r="B59" s="16">
        <v>43441281</v>
      </c>
      <c r="C59" s="81">
        <v>52.2</v>
      </c>
      <c r="D59" s="8">
        <v>23.963999999999999</v>
      </c>
      <c r="E59" s="8">
        <v>25.271999999999998</v>
      </c>
      <c r="F59" s="8">
        <f t="shared" si="0"/>
        <v>1.3079999999999998</v>
      </c>
      <c r="G59" s="82">
        <f t="shared" si="1"/>
        <v>1.1246183999999999</v>
      </c>
      <c r="H59" s="82">
        <f t="shared" si="2"/>
        <v>0.28470805575594138</v>
      </c>
      <c r="I59" s="82">
        <f t="shared" si="3"/>
        <v>1.4093264557559413</v>
      </c>
      <c r="K59" s="25"/>
      <c r="L59" s="7"/>
      <c r="M59" s="7"/>
      <c r="N59" s="7"/>
      <c r="O59" s="21"/>
      <c r="P59" s="21"/>
    </row>
    <row r="60" spans="1:16" s="1" customFormat="1" x14ac:dyDescent="0.25">
      <c r="A60" s="80">
        <v>35</v>
      </c>
      <c r="B60" s="16">
        <v>43441282</v>
      </c>
      <c r="C60" s="81">
        <v>53</v>
      </c>
      <c r="D60" s="8">
        <v>19.757999999999999</v>
      </c>
      <c r="E60" s="8">
        <v>21.009</v>
      </c>
      <c r="F60" s="8">
        <f t="shared" si="0"/>
        <v>1.2510000000000012</v>
      </c>
      <c r="G60" s="82">
        <f t="shared" si="1"/>
        <v>1.0756098000000012</v>
      </c>
      <c r="H60" s="82">
        <f t="shared" si="2"/>
        <v>0.28907139760660705</v>
      </c>
      <c r="I60" s="82">
        <f t="shared" si="3"/>
        <v>1.3646811976066082</v>
      </c>
      <c r="K60" s="25"/>
      <c r="L60" s="7"/>
      <c r="M60" s="7"/>
      <c r="N60" s="7"/>
      <c r="O60" s="21"/>
      <c r="P60" s="21"/>
    </row>
    <row r="61" spans="1:16" s="1" customFormat="1" x14ac:dyDescent="0.25">
      <c r="A61" s="80">
        <v>36</v>
      </c>
      <c r="B61" s="16">
        <v>43441280</v>
      </c>
      <c r="C61" s="81">
        <v>103.1</v>
      </c>
      <c r="D61" s="8">
        <v>33.130000000000003</v>
      </c>
      <c r="E61" s="8">
        <v>34.722999999999999</v>
      </c>
      <c r="F61" s="8">
        <f t="shared" si="0"/>
        <v>1.5929999999999964</v>
      </c>
      <c r="G61" s="82">
        <f t="shared" si="1"/>
        <v>1.3696613999999969</v>
      </c>
      <c r="H61" s="82">
        <f t="shared" si="2"/>
        <v>0.56232568100455071</v>
      </c>
      <c r="I61" s="82">
        <f t="shared" si="3"/>
        <v>1.9319870810045476</v>
      </c>
      <c r="K61" s="25"/>
      <c r="L61" s="7"/>
      <c r="M61" s="7"/>
      <c r="N61" s="7"/>
      <c r="O61" s="21"/>
      <c r="P61" s="21"/>
    </row>
    <row r="62" spans="1:16" s="5" customFormat="1" x14ac:dyDescent="0.25">
      <c r="A62" s="4">
        <v>37</v>
      </c>
      <c r="B62" s="16">
        <v>43441346</v>
      </c>
      <c r="C62" s="81">
        <v>112.4</v>
      </c>
      <c r="D62" s="8">
        <v>19.763999999999999</v>
      </c>
      <c r="E62" s="8">
        <v>20.838999999999999</v>
      </c>
      <c r="F62" s="8">
        <f t="shared" si="0"/>
        <v>1.0749999999999993</v>
      </c>
      <c r="G62" s="82">
        <f t="shared" si="1"/>
        <v>0.92428499999999936</v>
      </c>
      <c r="H62" s="82">
        <f t="shared" si="2"/>
        <v>0.61304953001854035</v>
      </c>
      <c r="I62" s="82">
        <f t="shared" si="3"/>
        <v>1.5373345300185397</v>
      </c>
      <c r="K62" s="25"/>
      <c r="L62" s="7"/>
      <c r="M62" s="7"/>
      <c r="N62" s="7"/>
      <c r="O62" s="21"/>
      <c r="P62" s="21"/>
    </row>
    <row r="63" spans="1:16" s="1" customFormat="1" x14ac:dyDescent="0.25">
      <c r="A63" s="80">
        <v>38</v>
      </c>
      <c r="B63" s="16">
        <v>43441344</v>
      </c>
      <c r="C63" s="81">
        <v>62.8</v>
      </c>
      <c r="D63" s="8">
        <v>13.304</v>
      </c>
      <c r="E63" s="8">
        <v>14.314</v>
      </c>
      <c r="F63" s="8">
        <f t="shared" si="0"/>
        <v>1.0099999999999998</v>
      </c>
      <c r="G63" s="82">
        <f t="shared" si="1"/>
        <v>0.86839799999999978</v>
      </c>
      <c r="H63" s="82">
        <f t="shared" si="2"/>
        <v>0.34252233527726272</v>
      </c>
      <c r="I63" s="82">
        <f t="shared" si="3"/>
        <v>1.2109203352772626</v>
      </c>
      <c r="K63" s="25"/>
      <c r="L63" s="7"/>
      <c r="M63" s="7"/>
      <c r="N63" s="7"/>
      <c r="O63" s="21"/>
      <c r="P63" s="21"/>
    </row>
    <row r="64" spans="1:16" s="1" customFormat="1" x14ac:dyDescent="0.25">
      <c r="A64" s="80">
        <v>39</v>
      </c>
      <c r="B64" s="16">
        <v>43441341</v>
      </c>
      <c r="C64" s="81">
        <v>50.5</v>
      </c>
      <c r="D64" s="8">
        <v>1.661</v>
      </c>
      <c r="E64" s="8">
        <v>1.661</v>
      </c>
      <c r="F64" s="8">
        <f t="shared" si="0"/>
        <v>0</v>
      </c>
      <c r="G64" s="82">
        <f t="shared" si="1"/>
        <v>0</v>
      </c>
      <c r="H64" s="82">
        <f t="shared" si="2"/>
        <v>0.27543595432327656</v>
      </c>
      <c r="I64" s="82">
        <f t="shared" si="3"/>
        <v>0.27543595432327656</v>
      </c>
      <c r="K64" s="25"/>
      <c r="L64" s="7"/>
      <c r="M64" s="7"/>
      <c r="N64" s="7"/>
      <c r="O64" s="21"/>
      <c r="P64" s="21"/>
    </row>
    <row r="65" spans="1:16" s="1" customFormat="1" x14ac:dyDescent="0.25">
      <c r="A65" s="80">
        <v>40</v>
      </c>
      <c r="B65" s="16">
        <v>43441347</v>
      </c>
      <c r="C65" s="81">
        <v>52.3</v>
      </c>
      <c r="D65" s="127">
        <v>6.8959999999999999</v>
      </c>
      <c r="E65" s="127">
        <v>7.0369999999999999</v>
      </c>
      <c r="F65" s="127">
        <f t="shared" si="0"/>
        <v>0.14100000000000001</v>
      </c>
      <c r="G65" s="82">
        <f t="shared" si="1"/>
        <v>0.12123180000000001</v>
      </c>
      <c r="H65" s="82">
        <f t="shared" si="2"/>
        <v>0.28525347348727453</v>
      </c>
      <c r="I65" s="82">
        <f t="shared" si="3"/>
        <v>0.40648527348727453</v>
      </c>
      <c r="K65" s="25"/>
      <c r="L65" s="7"/>
      <c r="M65" s="7"/>
      <c r="N65" s="7"/>
      <c r="O65" s="21"/>
      <c r="P65" s="21"/>
    </row>
    <row r="66" spans="1:16" s="1" customFormat="1" x14ac:dyDescent="0.25">
      <c r="A66" s="80">
        <v>41</v>
      </c>
      <c r="B66" s="16">
        <v>43441283</v>
      </c>
      <c r="C66" s="83">
        <v>53</v>
      </c>
      <c r="D66" s="8">
        <v>9.2100000000000009</v>
      </c>
      <c r="E66" s="8">
        <v>9.2100000000000009</v>
      </c>
      <c r="F66" s="8">
        <f t="shared" si="0"/>
        <v>0</v>
      </c>
      <c r="G66" s="82">
        <f t="shared" si="1"/>
        <v>0</v>
      </c>
      <c r="H66" s="82">
        <f t="shared" si="2"/>
        <v>0.28907139760660705</v>
      </c>
      <c r="I66" s="82">
        <f t="shared" si="3"/>
        <v>0.28907139760660705</v>
      </c>
      <c r="K66" s="25"/>
      <c r="L66" s="7"/>
      <c r="M66" s="7"/>
      <c r="N66" s="7"/>
      <c r="O66" s="21"/>
      <c r="P66" s="21"/>
    </row>
    <row r="67" spans="1:16" s="1" customFormat="1" x14ac:dyDescent="0.25">
      <c r="A67" s="80">
        <v>42</v>
      </c>
      <c r="B67" s="16">
        <v>43441284</v>
      </c>
      <c r="C67" s="83">
        <v>100.1</v>
      </c>
      <c r="D67" s="8">
        <v>30.292000000000002</v>
      </c>
      <c r="E67" s="8">
        <v>33.075000000000003</v>
      </c>
      <c r="F67" s="8">
        <f t="shared" si="0"/>
        <v>2.7830000000000013</v>
      </c>
      <c r="G67" s="82">
        <f t="shared" si="1"/>
        <v>2.392823400000001</v>
      </c>
      <c r="H67" s="82">
        <f t="shared" si="2"/>
        <v>0.54596314906455412</v>
      </c>
      <c r="I67" s="82">
        <f t="shared" si="3"/>
        <v>2.9387865490645551</v>
      </c>
      <c r="K67" s="25"/>
      <c r="L67" s="7"/>
      <c r="M67" s="7"/>
      <c r="N67" s="7"/>
      <c r="O67" s="21"/>
      <c r="P67" s="21"/>
    </row>
    <row r="68" spans="1:16" s="5" customFormat="1" x14ac:dyDescent="0.25">
      <c r="A68" s="4">
        <v>43</v>
      </c>
      <c r="B68" s="16">
        <v>43441342</v>
      </c>
      <c r="C68" s="83">
        <v>69.3</v>
      </c>
      <c r="D68" s="8">
        <v>7.0640000000000001</v>
      </c>
      <c r="E68" s="8">
        <v>7.0640000000000001</v>
      </c>
      <c r="F68" s="8">
        <f t="shared" si="0"/>
        <v>0</v>
      </c>
      <c r="G68" s="82">
        <f t="shared" si="1"/>
        <v>0</v>
      </c>
      <c r="H68" s="82">
        <f t="shared" si="2"/>
        <v>0.37797448781392212</v>
      </c>
      <c r="I68" s="82">
        <f t="shared" si="3"/>
        <v>0.37797448781392212</v>
      </c>
      <c r="K68" s="25"/>
      <c r="L68" s="7"/>
      <c r="M68" s="7"/>
      <c r="N68" s="7"/>
      <c r="O68" s="21"/>
      <c r="P68" s="21"/>
    </row>
    <row r="69" spans="1:16" s="1" customFormat="1" x14ac:dyDescent="0.25">
      <c r="A69" s="80">
        <v>44</v>
      </c>
      <c r="B69" s="16">
        <v>43441345</v>
      </c>
      <c r="C69" s="83">
        <v>53.3</v>
      </c>
      <c r="D69" s="8">
        <v>13.608000000000001</v>
      </c>
      <c r="E69" s="8">
        <v>14.442</v>
      </c>
      <c r="F69" s="8">
        <f t="shared" si="0"/>
        <v>0.83399999999999963</v>
      </c>
      <c r="G69" s="82">
        <f t="shared" si="1"/>
        <v>0.71707319999999974</v>
      </c>
      <c r="H69" s="82">
        <f t="shared" si="2"/>
        <v>0.29070765080060673</v>
      </c>
      <c r="I69" s="82">
        <f t="shared" si="3"/>
        <v>1.0077808508006065</v>
      </c>
      <c r="K69" s="25"/>
      <c r="L69" s="7"/>
      <c r="M69" s="7"/>
      <c r="N69" s="7"/>
      <c r="O69" s="21"/>
      <c r="P69" s="21"/>
    </row>
    <row r="70" spans="1:16" s="1" customFormat="1" x14ac:dyDescent="0.25">
      <c r="A70" s="80">
        <v>45</v>
      </c>
      <c r="B70" s="16">
        <v>43441348</v>
      </c>
      <c r="C70" s="83">
        <v>52.9</v>
      </c>
      <c r="D70" s="8">
        <v>31.134</v>
      </c>
      <c r="E70" s="8">
        <v>33.107999999999997</v>
      </c>
      <c r="F70" s="8">
        <f t="shared" si="0"/>
        <v>1.9739999999999966</v>
      </c>
      <c r="G70" s="82">
        <f t="shared" si="1"/>
        <v>1.6972451999999971</v>
      </c>
      <c r="H70" s="82">
        <f t="shared" si="2"/>
        <v>0.2885259798752739</v>
      </c>
      <c r="I70" s="82">
        <f t="shared" si="3"/>
        <v>1.9857711798752711</v>
      </c>
      <c r="K70" s="25"/>
      <c r="L70" s="7"/>
      <c r="M70" s="7"/>
      <c r="N70" s="7"/>
      <c r="O70" s="21"/>
      <c r="P70" s="21"/>
    </row>
    <row r="71" spans="1:16" s="1" customFormat="1" x14ac:dyDescent="0.25">
      <c r="A71" s="80">
        <v>46</v>
      </c>
      <c r="B71" s="16">
        <v>43441349</v>
      </c>
      <c r="C71" s="83">
        <v>100.9</v>
      </c>
      <c r="D71" s="8">
        <v>20.407</v>
      </c>
      <c r="E71" s="8">
        <v>20.640999999999998</v>
      </c>
      <c r="F71" s="8">
        <f t="shared" si="0"/>
        <v>0.23399999999999821</v>
      </c>
      <c r="G71" s="82">
        <f t="shared" si="1"/>
        <v>0.20119319999999846</v>
      </c>
      <c r="H71" s="82">
        <f t="shared" si="2"/>
        <v>0.55032649091522001</v>
      </c>
      <c r="I71" s="82">
        <f t="shared" si="3"/>
        <v>0.75151969091521842</v>
      </c>
      <c r="K71" s="25"/>
      <c r="L71" s="7"/>
      <c r="M71" s="24"/>
      <c r="N71" s="7"/>
      <c r="O71" s="5"/>
      <c r="P71" s="21"/>
    </row>
    <row r="72" spans="1:16" s="1" customFormat="1" x14ac:dyDescent="0.25">
      <c r="A72" s="4">
        <v>47</v>
      </c>
      <c r="B72" s="16">
        <v>43441351</v>
      </c>
      <c r="C72" s="78">
        <v>85.4</v>
      </c>
      <c r="D72" s="8">
        <v>24.908000000000001</v>
      </c>
      <c r="E72" s="8">
        <v>25.510999999999999</v>
      </c>
      <c r="F72" s="8">
        <f t="shared" si="0"/>
        <v>0.60299999999999798</v>
      </c>
      <c r="G72" s="34">
        <f t="shared" si="1"/>
        <v>0.51845939999999824</v>
      </c>
      <c r="H72" s="34">
        <f t="shared" si="2"/>
        <v>0.46578674255857067</v>
      </c>
      <c r="I72" s="34">
        <f t="shared" si="3"/>
        <v>0.9842461425585689</v>
      </c>
      <c r="K72" s="25"/>
      <c r="L72" s="24"/>
      <c r="M72" s="24"/>
      <c r="N72" s="14"/>
      <c r="O72" s="24"/>
      <c r="P72" s="24"/>
    </row>
    <row r="73" spans="1:16" s="1" customFormat="1" x14ac:dyDescent="0.25">
      <c r="A73" s="84">
        <v>48</v>
      </c>
      <c r="B73" s="16">
        <v>43441356</v>
      </c>
      <c r="C73" s="83">
        <v>53.2</v>
      </c>
      <c r="D73" s="8">
        <v>16.515000000000001</v>
      </c>
      <c r="E73" s="8">
        <v>17.809000000000001</v>
      </c>
      <c r="F73" s="8">
        <f t="shared" si="0"/>
        <v>1.2940000000000005</v>
      </c>
      <c r="G73" s="82">
        <f t="shared" si="1"/>
        <v>1.1125812000000004</v>
      </c>
      <c r="H73" s="82">
        <f t="shared" si="2"/>
        <v>0.29016223306927358</v>
      </c>
      <c r="I73" s="82">
        <f t="shared" si="3"/>
        <v>1.4027434330692738</v>
      </c>
      <c r="K73" s="25"/>
      <c r="L73" s="7"/>
      <c r="M73" s="7"/>
      <c r="P73" s="21"/>
    </row>
    <row r="74" spans="1:16" s="1" customFormat="1" x14ac:dyDescent="0.25">
      <c r="A74" s="84">
        <v>49</v>
      </c>
      <c r="B74" s="16">
        <v>43441343</v>
      </c>
      <c r="C74" s="83">
        <v>53.3</v>
      </c>
      <c r="D74" s="8">
        <v>7.0629999999999997</v>
      </c>
      <c r="E74" s="8">
        <v>7.367</v>
      </c>
      <c r="F74" s="8">
        <f t="shared" si="0"/>
        <v>0.30400000000000027</v>
      </c>
      <c r="G74" s="82">
        <f t="shared" si="1"/>
        <v>0.26137920000000026</v>
      </c>
      <c r="H74" s="82">
        <f t="shared" si="2"/>
        <v>0.29070765080060673</v>
      </c>
      <c r="I74" s="82">
        <f t="shared" si="3"/>
        <v>0.55208685080060693</v>
      </c>
      <c r="J74" s="68"/>
      <c r="K74" s="25"/>
      <c r="L74" s="7"/>
      <c r="M74" s="7"/>
      <c r="N74" s="7"/>
      <c r="O74" s="21"/>
      <c r="P74" s="21"/>
    </row>
    <row r="75" spans="1:16" s="5" customFormat="1" x14ac:dyDescent="0.25">
      <c r="A75" s="4">
        <v>50</v>
      </c>
      <c r="B75" s="16">
        <v>43441352</v>
      </c>
      <c r="C75" s="78">
        <v>100.5</v>
      </c>
      <c r="D75" s="8">
        <v>49.829000000000001</v>
      </c>
      <c r="E75" s="8">
        <v>52.348999999999997</v>
      </c>
      <c r="F75" s="8">
        <f t="shared" si="0"/>
        <v>2.519999999999996</v>
      </c>
      <c r="G75" s="34">
        <f t="shared" si="1"/>
        <v>2.1666959999999964</v>
      </c>
      <c r="H75" s="34">
        <f t="shared" si="2"/>
        <v>0.54814481998988707</v>
      </c>
      <c r="I75" s="34">
        <f t="shared" si="3"/>
        <v>2.7148408199898837</v>
      </c>
      <c r="J75" s="101"/>
      <c r="K75" s="25"/>
      <c r="L75" s="7"/>
      <c r="M75" s="7"/>
      <c r="N75" s="7"/>
    </row>
    <row r="76" spans="1:16" s="5" customFormat="1" x14ac:dyDescent="0.25">
      <c r="A76" s="4">
        <v>51</v>
      </c>
      <c r="B76" s="16">
        <v>43441357</v>
      </c>
      <c r="C76" s="78">
        <v>84.8</v>
      </c>
      <c r="D76" s="8">
        <v>63.9</v>
      </c>
      <c r="E76" s="8">
        <v>67.09</v>
      </c>
      <c r="F76" s="8">
        <f>E76-D76</f>
        <v>3.1900000000000048</v>
      </c>
      <c r="G76" s="34">
        <f t="shared" si="1"/>
        <v>2.7427620000000044</v>
      </c>
      <c r="H76" s="34">
        <f t="shared" si="2"/>
        <v>0.4625142361705713</v>
      </c>
      <c r="I76" s="34">
        <f t="shared" si="3"/>
        <v>3.2052762361705756</v>
      </c>
      <c r="J76" s="101"/>
      <c r="K76" s="25"/>
      <c r="M76" s="111"/>
      <c r="N76" s="37"/>
    </row>
    <row r="77" spans="1:16" s="1" customFormat="1" x14ac:dyDescent="0.25">
      <c r="A77" s="84">
        <v>52</v>
      </c>
      <c r="B77" s="16">
        <v>43441355</v>
      </c>
      <c r="C77" s="83">
        <v>52.9</v>
      </c>
      <c r="D77" s="8">
        <v>26.387</v>
      </c>
      <c r="E77" s="8">
        <v>27.716000000000001</v>
      </c>
      <c r="F77" s="8">
        <f t="shared" si="0"/>
        <v>1.3290000000000006</v>
      </c>
      <c r="G77" s="82">
        <f>F77*0.8598</f>
        <v>1.1426742000000005</v>
      </c>
      <c r="H77" s="82">
        <f t="shared" si="2"/>
        <v>0.2885259798752739</v>
      </c>
      <c r="I77" s="82">
        <f t="shared" si="3"/>
        <v>1.4312001798752745</v>
      </c>
      <c r="J77" s="68"/>
      <c r="K77" s="25"/>
      <c r="L77" s="24"/>
      <c r="M77" s="14"/>
      <c r="N77" s="7"/>
      <c r="O77" s="21"/>
      <c r="P77" s="21"/>
    </row>
    <row r="78" spans="1:16" s="1" customFormat="1" x14ac:dyDescent="0.25">
      <c r="A78" s="84">
        <v>53</v>
      </c>
      <c r="B78" s="16">
        <v>43441054</v>
      </c>
      <c r="C78" s="83">
        <v>52.8</v>
      </c>
      <c r="D78" s="8">
        <v>17.637</v>
      </c>
      <c r="E78" s="8">
        <v>17.96</v>
      </c>
      <c r="F78" s="8">
        <f t="shared" si="0"/>
        <v>0.3230000000000004</v>
      </c>
      <c r="G78" s="82">
        <f t="shared" si="1"/>
        <v>0.27771540000000033</v>
      </c>
      <c r="H78" s="82">
        <f t="shared" si="2"/>
        <v>0.28798056214394063</v>
      </c>
      <c r="I78" s="82">
        <f t="shared" si="3"/>
        <v>0.56569596214394102</v>
      </c>
      <c r="J78" s="68"/>
      <c r="K78" s="25"/>
      <c r="L78" s="24"/>
      <c r="M78" s="14"/>
      <c r="N78" s="7"/>
      <c r="O78" s="21"/>
      <c r="P78" s="21"/>
    </row>
    <row r="79" spans="1:16" s="1" customFormat="1" x14ac:dyDescent="0.25">
      <c r="A79" s="80">
        <v>54</v>
      </c>
      <c r="B79" s="16">
        <v>43441359</v>
      </c>
      <c r="C79" s="137">
        <v>101</v>
      </c>
      <c r="D79" s="8">
        <v>26.661000000000001</v>
      </c>
      <c r="E79" s="8">
        <v>27.497</v>
      </c>
      <c r="F79" s="8">
        <f t="shared" si="0"/>
        <v>0.83599999999999852</v>
      </c>
      <c r="G79" s="82">
        <f t="shared" si="1"/>
        <v>0.71879279999999879</v>
      </c>
      <c r="H79" s="82">
        <f t="shared" si="2"/>
        <v>0.55087190864655311</v>
      </c>
      <c r="I79" s="82">
        <f t="shared" si="3"/>
        <v>1.2696647086465518</v>
      </c>
      <c r="J79" s="68"/>
      <c r="L79" s="24"/>
      <c r="M79" s="14"/>
      <c r="N79" s="7"/>
      <c r="O79" s="21"/>
      <c r="P79" s="21"/>
    </row>
    <row r="80" spans="1:16" s="1" customFormat="1" x14ac:dyDescent="0.25">
      <c r="A80" s="80">
        <v>55</v>
      </c>
      <c r="B80" s="16">
        <v>43441053</v>
      </c>
      <c r="C80" s="83">
        <v>85.2</v>
      </c>
      <c r="D80" s="8">
        <v>27.198</v>
      </c>
      <c r="E80" s="8">
        <f>27.198+1.635</f>
        <v>28.833000000000002</v>
      </c>
      <c r="F80" s="8">
        <f>E80-D80</f>
        <v>1.6350000000000016</v>
      </c>
      <c r="G80" s="82">
        <f t="shared" si="1"/>
        <v>1.4057730000000013</v>
      </c>
      <c r="H80" s="82">
        <f t="shared" si="2"/>
        <v>0.4646959070959043</v>
      </c>
      <c r="I80" s="82">
        <f t="shared" si="3"/>
        <v>1.8704689070959055</v>
      </c>
      <c r="J80" s="68"/>
      <c r="K80" s="25"/>
      <c r="L80" s="24"/>
      <c r="M80" s="24"/>
      <c r="N80" s="24"/>
      <c r="O80" s="24"/>
      <c r="P80" s="24"/>
    </row>
    <row r="81" spans="1:16" s="1" customFormat="1" x14ac:dyDescent="0.25">
      <c r="A81" s="84">
        <v>56</v>
      </c>
      <c r="B81" s="16">
        <v>43441050</v>
      </c>
      <c r="C81" s="83">
        <v>52.5</v>
      </c>
      <c r="D81" s="8">
        <v>18.494</v>
      </c>
      <c r="E81" s="8">
        <v>19.623999999999999</v>
      </c>
      <c r="F81" s="8">
        <f t="shared" si="0"/>
        <v>1.129999999999999</v>
      </c>
      <c r="G81" s="82">
        <f t="shared" si="1"/>
        <v>0.97157399999999916</v>
      </c>
      <c r="H81" s="82">
        <f t="shared" si="2"/>
        <v>0.28634430894994095</v>
      </c>
      <c r="I81" s="82">
        <f t="shared" si="3"/>
        <v>1.2579183089499402</v>
      </c>
      <c r="J81" s="68"/>
      <c r="K81" s="25"/>
      <c r="L81" s="7"/>
      <c r="M81" s="7"/>
      <c r="N81" s="7"/>
      <c r="O81" s="21"/>
      <c r="P81" s="21"/>
    </row>
    <row r="82" spans="1:16" s="1" customFormat="1" x14ac:dyDescent="0.25">
      <c r="A82" s="80">
        <v>57</v>
      </c>
      <c r="B82" s="16">
        <v>43441051</v>
      </c>
      <c r="C82" s="83">
        <v>52.4</v>
      </c>
      <c r="D82" s="8">
        <v>21.890999999999998</v>
      </c>
      <c r="E82" s="8">
        <v>22.292999999999999</v>
      </c>
      <c r="F82" s="8">
        <f t="shared" si="0"/>
        <v>0.40200000000000102</v>
      </c>
      <c r="G82" s="82">
        <f t="shared" si="1"/>
        <v>0.34563960000000088</v>
      </c>
      <c r="H82" s="82">
        <f t="shared" si="2"/>
        <v>0.28579889121860774</v>
      </c>
      <c r="I82" s="82">
        <f t="shared" si="3"/>
        <v>0.63143849121860862</v>
      </c>
      <c r="J82" s="68"/>
      <c r="K82" s="25"/>
      <c r="L82" s="7"/>
      <c r="M82" s="7"/>
      <c r="N82" s="7"/>
      <c r="O82" s="21"/>
      <c r="P82" s="21"/>
    </row>
    <row r="83" spans="1:16" s="1" customFormat="1" x14ac:dyDescent="0.25">
      <c r="A83" s="80">
        <v>58</v>
      </c>
      <c r="B83" s="16">
        <v>43441052</v>
      </c>
      <c r="C83" s="83">
        <v>101.3</v>
      </c>
      <c r="D83" s="8">
        <v>27.824000000000002</v>
      </c>
      <c r="E83" s="8">
        <v>29.343</v>
      </c>
      <c r="F83" s="8">
        <f t="shared" si="0"/>
        <v>1.5189999999999984</v>
      </c>
      <c r="G83" s="82">
        <f t="shared" si="1"/>
        <v>1.3060361999999985</v>
      </c>
      <c r="H83" s="82">
        <f t="shared" si="2"/>
        <v>0.55250816184055285</v>
      </c>
      <c r="I83" s="82">
        <f t="shared" si="3"/>
        <v>1.8585443618405515</v>
      </c>
      <c r="J83" s="68"/>
      <c r="K83" s="25"/>
      <c r="L83" s="7"/>
      <c r="M83" s="7"/>
      <c r="N83" s="7"/>
      <c r="O83" s="21"/>
      <c r="P83" s="21"/>
    </row>
    <row r="84" spans="1:16" s="1" customFormat="1" x14ac:dyDescent="0.25">
      <c r="A84" s="80">
        <v>59</v>
      </c>
      <c r="B84" s="16">
        <v>43441057</v>
      </c>
      <c r="C84" s="83">
        <v>85.3</v>
      </c>
      <c r="D84" s="8">
        <v>7.008</v>
      </c>
      <c r="E84" s="8">
        <v>7.008</v>
      </c>
      <c r="F84" s="8">
        <f t="shared" si="0"/>
        <v>0</v>
      </c>
      <c r="G84" s="82">
        <f t="shared" si="1"/>
        <v>0</v>
      </c>
      <c r="H84" s="82">
        <f t="shared" si="2"/>
        <v>0.46524132482723746</v>
      </c>
      <c r="I84" s="82">
        <f t="shared" si="3"/>
        <v>0.46524132482723746</v>
      </c>
      <c r="J84" s="68"/>
      <c r="K84" s="25"/>
      <c r="L84" s="7"/>
      <c r="M84" s="7"/>
      <c r="N84" s="7"/>
      <c r="O84" s="21"/>
      <c r="P84" s="21"/>
    </row>
    <row r="85" spans="1:16" s="1" customFormat="1" x14ac:dyDescent="0.25">
      <c r="A85" s="80">
        <v>60</v>
      </c>
      <c r="B85" s="16">
        <v>43441058</v>
      </c>
      <c r="C85" s="83">
        <v>52.5</v>
      </c>
      <c r="D85" s="8">
        <v>3.2509999999999999</v>
      </c>
      <c r="E85" s="8">
        <v>3.2509999999999999</v>
      </c>
      <c r="F85" s="8">
        <f t="shared" si="0"/>
        <v>0</v>
      </c>
      <c r="G85" s="82">
        <f t="shared" si="1"/>
        <v>0</v>
      </c>
      <c r="H85" s="82">
        <f t="shared" si="2"/>
        <v>0.28634430894994095</v>
      </c>
      <c r="I85" s="82">
        <f t="shared" si="3"/>
        <v>0.28634430894994095</v>
      </c>
      <c r="K85" s="25"/>
      <c r="L85" s="7"/>
      <c r="M85" s="7"/>
      <c r="N85" s="7"/>
      <c r="O85" s="21"/>
      <c r="P85" s="21"/>
    </row>
    <row r="86" spans="1:16" s="1" customFormat="1" x14ac:dyDescent="0.25">
      <c r="A86" s="80">
        <v>61</v>
      </c>
      <c r="B86" s="16">
        <v>43441358</v>
      </c>
      <c r="C86" s="83">
        <v>52.3</v>
      </c>
      <c r="D86" s="8">
        <v>10.058999999999999</v>
      </c>
      <c r="E86" s="8">
        <v>10.147</v>
      </c>
      <c r="F86" s="8">
        <f t="shared" si="0"/>
        <v>8.8000000000000966E-2</v>
      </c>
      <c r="G86" s="82">
        <f t="shared" si="1"/>
        <v>7.5662400000000837E-2</v>
      </c>
      <c r="H86" s="82">
        <f t="shared" si="2"/>
        <v>0.28525347348727453</v>
      </c>
      <c r="I86" s="82">
        <f t="shared" si="3"/>
        <v>0.36091587348727538</v>
      </c>
      <c r="K86" s="25"/>
      <c r="L86" s="7"/>
      <c r="M86" s="7"/>
      <c r="N86" s="7"/>
      <c r="O86" s="21"/>
      <c r="P86" s="21"/>
    </row>
    <row r="87" spans="1:16" s="1" customFormat="1" x14ac:dyDescent="0.25">
      <c r="A87" s="80">
        <v>62</v>
      </c>
      <c r="B87" s="16">
        <v>43441056</v>
      </c>
      <c r="C87" s="83">
        <v>100.5</v>
      </c>
      <c r="D87" s="8">
        <v>24.638000000000002</v>
      </c>
      <c r="E87" s="8">
        <v>25.309000000000001</v>
      </c>
      <c r="F87" s="8">
        <f t="shared" si="0"/>
        <v>0.67099999999999937</v>
      </c>
      <c r="G87" s="82">
        <f t="shared" si="1"/>
        <v>0.57692579999999949</v>
      </c>
      <c r="H87" s="82">
        <f t="shared" si="2"/>
        <v>0.54814481998988707</v>
      </c>
      <c r="I87" s="82">
        <f t="shared" si="3"/>
        <v>1.1250706199898866</v>
      </c>
      <c r="K87" s="25"/>
      <c r="L87" s="7"/>
      <c r="M87" s="7"/>
      <c r="N87" s="7"/>
      <c r="O87" s="21"/>
      <c r="P87" s="21"/>
    </row>
    <row r="88" spans="1:16" s="1" customFormat="1" x14ac:dyDescent="0.25">
      <c r="A88" s="80">
        <v>63</v>
      </c>
      <c r="B88" s="16">
        <v>43441064</v>
      </c>
      <c r="C88" s="83">
        <v>85.2</v>
      </c>
      <c r="D88" s="8">
        <v>11.010999999999999</v>
      </c>
      <c r="E88" s="8">
        <v>11.071</v>
      </c>
      <c r="F88" s="8">
        <f t="shared" si="0"/>
        <v>6.0000000000000497E-2</v>
      </c>
      <c r="G88" s="82">
        <f t="shared" si="1"/>
        <v>5.1588000000000425E-2</v>
      </c>
      <c r="H88" s="82">
        <f t="shared" si="2"/>
        <v>0.4646959070959043</v>
      </c>
      <c r="I88" s="82">
        <f>G88+H88</f>
        <v>0.51628390709590477</v>
      </c>
      <c r="K88" s="25"/>
      <c r="L88" s="7"/>
      <c r="M88" s="7"/>
      <c r="N88" s="7"/>
      <c r="O88" s="21"/>
      <c r="P88" s="21"/>
    </row>
    <row r="89" spans="1:16" s="5" customFormat="1" x14ac:dyDescent="0.25">
      <c r="A89" s="4">
        <v>64</v>
      </c>
      <c r="B89" s="16">
        <v>43441061</v>
      </c>
      <c r="C89" s="83">
        <v>52.7</v>
      </c>
      <c r="D89" s="8">
        <v>18.228000000000002</v>
      </c>
      <c r="E89" s="8">
        <v>18.541</v>
      </c>
      <c r="F89" s="8">
        <f t="shared" si="0"/>
        <v>0.31299999999999883</v>
      </c>
      <c r="G89" s="82">
        <f t="shared" si="1"/>
        <v>0.26911739999999901</v>
      </c>
      <c r="H89" s="82">
        <f t="shared" si="2"/>
        <v>0.28743514441260748</v>
      </c>
      <c r="I89" s="82">
        <f t="shared" si="3"/>
        <v>0.55655254441260649</v>
      </c>
      <c r="K89" s="25"/>
      <c r="L89" s="7"/>
      <c r="M89" s="7"/>
      <c r="N89" s="7"/>
      <c r="O89" s="21"/>
      <c r="P89" s="21"/>
    </row>
    <row r="90" spans="1:16" s="1" customFormat="1" x14ac:dyDescent="0.25">
      <c r="A90" s="80">
        <v>65</v>
      </c>
      <c r="B90" s="16">
        <v>43441055</v>
      </c>
      <c r="C90" s="83">
        <v>53.1</v>
      </c>
      <c r="D90" s="8">
        <v>13.714</v>
      </c>
      <c r="E90" s="8">
        <v>14.672000000000001</v>
      </c>
      <c r="F90" s="8">
        <f t="shared" ref="F90:F153" si="4">E90-D90</f>
        <v>0.95800000000000018</v>
      </c>
      <c r="G90" s="82">
        <f t="shared" si="1"/>
        <v>0.82368840000000021</v>
      </c>
      <c r="H90" s="82">
        <f t="shared" si="2"/>
        <v>0.28961681533794031</v>
      </c>
      <c r="I90" s="82">
        <f t="shared" si="3"/>
        <v>1.1133052153379406</v>
      </c>
      <c r="K90" s="25"/>
      <c r="L90" s="7"/>
      <c r="M90" s="7"/>
      <c r="N90" s="7"/>
      <c r="O90" s="21"/>
      <c r="P90" s="21"/>
    </row>
    <row r="91" spans="1:16" s="5" customFormat="1" x14ac:dyDescent="0.25">
      <c r="A91" s="4">
        <v>66</v>
      </c>
      <c r="B91" s="16">
        <v>43441063</v>
      </c>
      <c r="C91" s="83">
        <v>101.1</v>
      </c>
      <c r="D91" s="8">
        <v>7.5579999999999998</v>
      </c>
      <c r="E91" s="8">
        <v>7.5579999999999998</v>
      </c>
      <c r="F91" s="8">
        <f t="shared" si="4"/>
        <v>0</v>
      </c>
      <c r="G91" s="82">
        <f t="shared" ref="G91:G105" si="5">F91*0.8598</f>
        <v>0</v>
      </c>
      <c r="H91" s="82">
        <f t="shared" ref="H91:H99" si="6">C91/5339.7*$H$10</f>
        <v>0.55141732637788632</v>
      </c>
      <c r="I91" s="82">
        <f t="shared" ref="I91:I154" si="7">G91+H91</f>
        <v>0.55141732637788632</v>
      </c>
      <c r="K91" s="25"/>
      <c r="L91" s="7"/>
      <c r="M91" s="7"/>
      <c r="N91" s="7"/>
      <c r="O91" s="21"/>
      <c r="P91" s="21"/>
    </row>
    <row r="92" spans="1:16" s="1" customFormat="1" x14ac:dyDescent="0.25">
      <c r="A92" s="80">
        <v>67</v>
      </c>
      <c r="B92" s="16">
        <v>43441067</v>
      </c>
      <c r="C92" s="83">
        <v>84.7</v>
      </c>
      <c r="D92" s="8">
        <v>9.7040000000000006</v>
      </c>
      <c r="E92" s="8">
        <v>9.7040000000000006</v>
      </c>
      <c r="F92" s="8">
        <f t="shared" si="4"/>
        <v>0</v>
      </c>
      <c r="G92" s="82">
        <f t="shared" si="5"/>
        <v>0</v>
      </c>
      <c r="H92" s="82">
        <f t="shared" si="6"/>
        <v>0.46196881843923815</v>
      </c>
      <c r="I92" s="82">
        <f t="shared" si="7"/>
        <v>0.46196881843923815</v>
      </c>
      <c r="K92" s="25"/>
      <c r="L92" s="7"/>
      <c r="M92" s="7"/>
      <c r="N92" s="7"/>
      <c r="O92" s="21"/>
      <c r="P92" s="21"/>
    </row>
    <row r="93" spans="1:16" s="1" customFormat="1" x14ac:dyDescent="0.25">
      <c r="A93" s="80">
        <v>68</v>
      </c>
      <c r="B93" s="16">
        <v>43441065</v>
      </c>
      <c r="C93" s="83">
        <v>52.7</v>
      </c>
      <c r="D93" s="8">
        <v>15.555</v>
      </c>
      <c r="E93" s="8">
        <v>16.303000000000001</v>
      </c>
      <c r="F93" s="8">
        <f t="shared" si="4"/>
        <v>0.74800000000000111</v>
      </c>
      <c r="G93" s="82">
        <f t="shared" si="5"/>
        <v>0.64313040000000099</v>
      </c>
      <c r="H93" s="82">
        <f t="shared" si="6"/>
        <v>0.28743514441260748</v>
      </c>
      <c r="I93" s="82">
        <f t="shared" si="7"/>
        <v>0.93056554441260841</v>
      </c>
      <c r="J93" s="5"/>
      <c r="K93" s="25"/>
      <c r="L93" s="24"/>
      <c r="M93" s="24"/>
      <c r="N93" s="24"/>
      <c r="O93" s="24"/>
      <c r="P93" s="24"/>
    </row>
    <row r="94" spans="1:16" s="1" customFormat="1" x14ac:dyDescent="0.25">
      <c r="A94" s="80">
        <v>69</v>
      </c>
      <c r="B94" s="16">
        <v>43441060</v>
      </c>
      <c r="C94" s="83">
        <v>53.3</v>
      </c>
      <c r="D94" s="8">
        <v>13.401</v>
      </c>
      <c r="E94" s="8">
        <v>14.233000000000001</v>
      </c>
      <c r="F94" s="8">
        <f t="shared" si="4"/>
        <v>0.83200000000000074</v>
      </c>
      <c r="G94" s="82">
        <f t="shared" si="5"/>
        <v>0.71535360000000059</v>
      </c>
      <c r="H94" s="82">
        <f t="shared" si="6"/>
        <v>0.29070765080060673</v>
      </c>
      <c r="I94" s="82">
        <f t="shared" si="7"/>
        <v>1.0060612508006073</v>
      </c>
      <c r="K94" s="25"/>
      <c r="L94" s="7"/>
      <c r="M94" s="7"/>
      <c r="N94" s="7"/>
      <c r="O94" s="21"/>
      <c r="P94" s="21"/>
    </row>
    <row r="95" spans="1:16" s="1" customFormat="1" x14ac:dyDescent="0.25">
      <c r="A95" s="80">
        <v>70</v>
      </c>
      <c r="B95" s="16">
        <v>43441066</v>
      </c>
      <c r="C95" s="83">
        <v>101.3</v>
      </c>
      <c r="D95" s="8">
        <v>39.33</v>
      </c>
      <c r="E95" s="8">
        <v>40.725999999999999</v>
      </c>
      <c r="F95" s="8">
        <f t="shared" si="4"/>
        <v>1.3960000000000008</v>
      </c>
      <c r="G95" s="82">
        <f t="shared" si="5"/>
        <v>1.2002808000000007</v>
      </c>
      <c r="H95" s="82">
        <f t="shared" si="6"/>
        <v>0.55250816184055285</v>
      </c>
      <c r="I95" s="82">
        <f t="shared" si="7"/>
        <v>1.7527889618405537</v>
      </c>
      <c r="K95" s="25"/>
      <c r="L95" s="7"/>
      <c r="M95" s="24"/>
      <c r="N95" s="7"/>
      <c r="O95" s="5"/>
      <c r="P95" s="21"/>
    </row>
    <row r="96" spans="1:16" s="1" customFormat="1" x14ac:dyDescent="0.25">
      <c r="A96" s="80">
        <v>71</v>
      </c>
      <c r="B96" s="16">
        <v>43441350</v>
      </c>
      <c r="C96" s="83">
        <v>85.7</v>
      </c>
      <c r="D96" s="8">
        <v>44.8</v>
      </c>
      <c r="E96" s="8">
        <v>46.6</v>
      </c>
      <c r="F96" s="8">
        <f t="shared" si="4"/>
        <v>1.8000000000000043</v>
      </c>
      <c r="G96" s="82">
        <f t="shared" si="5"/>
        <v>1.5476400000000037</v>
      </c>
      <c r="H96" s="82">
        <f t="shared" si="6"/>
        <v>0.46742299575257035</v>
      </c>
      <c r="I96" s="82">
        <f t="shared" si="7"/>
        <v>2.0150629957525741</v>
      </c>
      <c r="K96" s="25"/>
      <c r="L96" s="14"/>
      <c r="M96" s="14"/>
      <c r="N96" s="14"/>
      <c r="O96" s="106"/>
      <c r="P96" s="21"/>
    </row>
    <row r="97" spans="1:16" s="1" customFormat="1" x14ac:dyDescent="0.25">
      <c r="A97" s="80">
        <v>72</v>
      </c>
      <c r="B97" s="16">
        <v>43441353</v>
      </c>
      <c r="C97" s="83">
        <v>52.8</v>
      </c>
      <c r="D97" s="8">
        <v>13.225</v>
      </c>
      <c r="E97" s="8">
        <v>14.127000000000001</v>
      </c>
      <c r="F97" s="8">
        <f t="shared" si="4"/>
        <v>0.90200000000000102</v>
      </c>
      <c r="G97" s="82">
        <f t="shared" si="5"/>
        <v>0.77553960000000088</v>
      </c>
      <c r="H97" s="82">
        <f t="shared" si="6"/>
        <v>0.28798056214394063</v>
      </c>
      <c r="I97" s="82">
        <f t="shared" si="7"/>
        <v>1.0635201621439414</v>
      </c>
      <c r="K97" s="25"/>
      <c r="L97" s="7"/>
      <c r="M97" s="7"/>
      <c r="N97" s="7"/>
      <c r="O97" s="21"/>
      <c r="P97" s="21"/>
    </row>
    <row r="98" spans="1:16" s="1" customFormat="1" x14ac:dyDescent="0.25">
      <c r="A98" s="80">
        <v>73</v>
      </c>
      <c r="B98" s="16">
        <v>43441062</v>
      </c>
      <c r="C98" s="81">
        <v>52.8</v>
      </c>
      <c r="D98" s="8">
        <v>7.3869999999999996</v>
      </c>
      <c r="E98" s="8">
        <v>7.4859999999999998</v>
      </c>
      <c r="F98" s="8">
        <f t="shared" si="4"/>
        <v>9.9000000000000199E-2</v>
      </c>
      <c r="G98" s="82">
        <f t="shared" si="5"/>
        <v>8.5120200000000174E-2</v>
      </c>
      <c r="H98" s="82">
        <f t="shared" si="6"/>
        <v>0.28798056214394063</v>
      </c>
      <c r="I98" s="82">
        <f t="shared" si="7"/>
        <v>0.37310076214394083</v>
      </c>
      <c r="K98" s="25"/>
      <c r="L98" s="7"/>
      <c r="M98" s="7"/>
      <c r="N98" s="7"/>
      <c r="O98" s="21"/>
      <c r="P98" s="21"/>
    </row>
    <row r="99" spans="1:16" s="5" customFormat="1" ht="15.75" thickBot="1" x14ac:dyDescent="0.3">
      <c r="A99" s="33">
        <v>74</v>
      </c>
      <c r="B99" s="20">
        <v>43441059</v>
      </c>
      <c r="C99" s="87">
        <v>100.6</v>
      </c>
      <c r="D99" s="12">
        <v>24.861999999999998</v>
      </c>
      <c r="E99" s="12">
        <v>25.815000000000001</v>
      </c>
      <c r="F99" s="12">
        <f t="shared" si="4"/>
        <v>0.95300000000000296</v>
      </c>
      <c r="G99" s="88">
        <f t="shared" si="5"/>
        <v>0.8193894000000026</v>
      </c>
      <c r="H99" s="88">
        <f t="shared" si="6"/>
        <v>0.54869023772122016</v>
      </c>
      <c r="I99" s="88">
        <f t="shared" si="7"/>
        <v>1.3680796377212228</v>
      </c>
      <c r="K99" s="25"/>
      <c r="L99" s="14"/>
      <c r="M99" s="7"/>
      <c r="N99" s="7"/>
      <c r="O99" s="21"/>
      <c r="P99" s="21"/>
    </row>
    <row r="100" spans="1:16" s="1" customFormat="1" x14ac:dyDescent="0.25">
      <c r="A100" s="89">
        <v>75</v>
      </c>
      <c r="B100" s="19">
        <v>43441332</v>
      </c>
      <c r="C100" s="90">
        <v>85</v>
      </c>
      <c r="D100" s="9">
        <v>40.668999999999997</v>
      </c>
      <c r="E100" s="9">
        <v>42.552</v>
      </c>
      <c r="F100" s="9">
        <f t="shared" si="4"/>
        <v>1.8830000000000027</v>
      </c>
      <c r="G100" s="91">
        <f t="shared" si="5"/>
        <v>1.6190034000000024</v>
      </c>
      <c r="H100" s="91">
        <f t="shared" ref="H100:H155" si="8">C100/3919*$H$13</f>
        <v>0.48920146516968571</v>
      </c>
      <c r="I100" s="91">
        <f t="shared" si="7"/>
        <v>2.1082048651696881</v>
      </c>
      <c r="K100" s="25"/>
      <c r="L100" s="7"/>
      <c r="M100" s="7"/>
      <c r="N100" s="7"/>
      <c r="O100" s="21"/>
      <c r="P100" s="21"/>
    </row>
    <row r="101" spans="1:16" s="1" customFormat="1" x14ac:dyDescent="0.25">
      <c r="A101" s="80">
        <v>76</v>
      </c>
      <c r="B101" s="16">
        <v>43441335</v>
      </c>
      <c r="C101" s="81">
        <v>58.3</v>
      </c>
      <c r="D101" s="8">
        <v>22.527000000000001</v>
      </c>
      <c r="E101" s="8">
        <v>23.696000000000002</v>
      </c>
      <c r="F101" s="8">
        <f t="shared" si="4"/>
        <v>1.1690000000000005</v>
      </c>
      <c r="G101" s="82">
        <f t="shared" si="5"/>
        <v>1.0051062000000004</v>
      </c>
      <c r="H101" s="91">
        <f t="shared" si="8"/>
        <v>0.33553465199285504</v>
      </c>
      <c r="I101" s="82">
        <f t="shared" si="7"/>
        <v>1.3406408519928554</v>
      </c>
      <c r="K101" s="25"/>
      <c r="L101" s="7"/>
      <c r="M101" s="7"/>
      <c r="N101" s="7"/>
      <c r="O101" s="21"/>
      <c r="P101" s="21"/>
    </row>
    <row r="102" spans="1:16" s="5" customFormat="1" x14ac:dyDescent="0.25">
      <c r="A102" s="4">
        <v>77</v>
      </c>
      <c r="B102" s="16">
        <v>43441338</v>
      </c>
      <c r="C102" s="81">
        <v>58.5</v>
      </c>
      <c r="D102" s="8">
        <v>32.258000000000003</v>
      </c>
      <c r="E102" s="8">
        <v>33.604999999999997</v>
      </c>
      <c r="F102" s="8">
        <f t="shared" si="4"/>
        <v>1.3469999999999942</v>
      </c>
      <c r="G102" s="34">
        <f t="shared" si="5"/>
        <v>1.158150599999995</v>
      </c>
      <c r="H102" s="40">
        <f t="shared" si="8"/>
        <v>0.33668571426384253</v>
      </c>
      <c r="I102" s="34">
        <f t="shared" si="7"/>
        <v>1.4948363142638375</v>
      </c>
      <c r="K102" s="25"/>
      <c r="L102" s="7"/>
      <c r="M102" s="7"/>
      <c r="N102" s="7"/>
      <c r="O102" s="21"/>
      <c r="P102" s="21"/>
    </row>
    <row r="103" spans="1:16" s="5" customFormat="1" x14ac:dyDescent="0.25">
      <c r="A103" s="4">
        <v>78</v>
      </c>
      <c r="B103" s="16">
        <v>43441333</v>
      </c>
      <c r="C103" s="81">
        <v>76.599999999999994</v>
      </c>
      <c r="D103" s="8">
        <v>29.532</v>
      </c>
      <c r="E103" s="8">
        <v>30.974</v>
      </c>
      <c r="F103" s="8">
        <f t="shared" si="4"/>
        <v>1.4420000000000002</v>
      </c>
      <c r="G103" s="82">
        <f t="shared" si="5"/>
        <v>1.2398316000000003</v>
      </c>
      <c r="H103" s="91">
        <f t="shared" si="8"/>
        <v>0.44085684978821088</v>
      </c>
      <c r="I103" s="82">
        <f t="shared" si="7"/>
        <v>1.6806884497882111</v>
      </c>
      <c r="K103" s="25"/>
      <c r="L103" s="7"/>
      <c r="M103" s="7"/>
      <c r="N103" s="7"/>
      <c r="O103" s="21"/>
      <c r="P103" s="21"/>
    </row>
    <row r="104" spans="1:16" s="1" customFormat="1" x14ac:dyDescent="0.25">
      <c r="A104" s="80">
        <v>79</v>
      </c>
      <c r="B104" s="16">
        <v>43441336</v>
      </c>
      <c r="C104" s="81">
        <v>85.7</v>
      </c>
      <c r="D104" s="8">
        <v>12.036</v>
      </c>
      <c r="E104" s="8">
        <v>12.91</v>
      </c>
      <c r="F104" s="8">
        <f t="shared" si="4"/>
        <v>0.87400000000000055</v>
      </c>
      <c r="G104" s="82">
        <f t="shared" si="5"/>
        <v>0.7514652000000005</v>
      </c>
      <c r="H104" s="91">
        <f t="shared" si="8"/>
        <v>0.49323018311814193</v>
      </c>
      <c r="I104" s="82">
        <f t="shared" si="7"/>
        <v>1.2446953831181424</v>
      </c>
      <c r="J104" s="5"/>
      <c r="K104" s="25"/>
      <c r="L104" s="7"/>
      <c r="M104" s="7"/>
      <c r="N104" s="7"/>
      <c r="O104" s="21"/>
      <c r="P104" s="21"/>
    </row>
    <row r="105" spans="1:16" s="1" customFormat="1" x14ac:dyDescent="0.25">
      <c r="A105" s="80">
        <v>80</v>
      </c>
      <c r="B105" s="16">
        <v>43441339</v>
      </c>
      <c r="C105" s="81">
        <v>58.3</v>
      </c>
      <c r="D105" s="8">
        <v>23.178999999999998</v>
      </c>
      <c r="E105" s="8">
        <v>23.827999999999999</v>
      </c>
      <c r="F105" s="8">
        <f t="shared" si="4"/>
        <v>0.64900000000000091</v>
      </c>
      <c r="G105" s="82">
        <f t="shared" si="5"/>
        <v>0.55801020000000079</v>
      </c>
      <c r="H105" s="91">
        <f t="shared" si="8"/>
        <v>0.33553465199285504</v>
      </c>
      <c r="I105" s="82">
        <f t="shared" si="7"/>
        <v>0.89354485199285583</v>
      </c>
      <c r="J105" s="5"/>
      <c r="K105" s="25"/>
      <c r="L105" s="7"/>
      <c r="M105" s="7"/>
      <c r="N105" s="7"/>
      <c r="O105" s="21"/>
      <c r="P105" s="21"/>
    </row>
    <row r="106" spans="1:16" s="1" customFormat="1" x14ac:dyDescent="0.25">
      <c r="A106" s="80">
        <v>81</v>
      </c>
      <c r="B106" s="16">
        <v>43441337</v>
      </c>
      <c r="C106" s="81">
        <v>58.4</v>
      </c>
      <c r="D106" s="8">
        <v>17.356999999999999</v>
      </c>
      <c r="E106" s="8">
        <v>18.05</v>
      </c>
      <c r="F106" s="8">
        <f t="shared" si="4"/>
        <v>0.69300000000000139</v>
      </c>
      <c r="G106" s="82">
        <f>F106*0.8598</f>
        <v>0.59584140000000119</v>
      </c>
      <c r="H106" s="91">
        <f t="shared" si="8"/>
        <v>0.33611018312834878</v>
      </c>
      <c r="I106" s="82">
        <f t="shared" si="7"/>
        <v>0.93195158312835003</v>
      </c>
      <c r="J106" s="5"/>
      <c r="K106" s="25"/>
      <c r="L106" s="7"/>
      <c r="M106" s="7"/>
      <c r="N106" s="7"/>
      <c r="O106" s="21"/>
      <c r="P106" s="21"/>
    </row>
    <row r="107" spans="1:16" s="1" customFormat="1" x14ac:dyDescent="0.25">
      <c r="A107" s="80">
        <v>82</v>
      </c>
      <c r="B107" s="16">
        <v>43441334</v>
      </c>
      <c r="C107" s="81">
        <v>76.400000000000006</v>
      </c>
      <c r="D107" s="8">
        <v>7.7309999999999999</v>
      </c>
      <c r="E107" s="8">
        <v>7.7460000000000004</v>
      </c>
      <c r="F107" s="8">
        <f t="shared" si="4"/>
        <v>1.5000000000000568E-2</v>
      </c>
      <c r="G107" s="82">
        <f t="shared" ref="G107:G135" si="9">F107*0.8598</f>
        <v>1.289700000000049E-2</v>
      </c>
      <c r="H107" s="91">
        <f t="shared" si="8"/>
        <v>0.43970578751722339</v>
      </c>
      <c r="I107" s="82">
        <f t="shared" si="7"/>
        <v>0.45260278751722388</v>
      </c>
      <c r="J107" s="5"/>
      <c r="K107" s="25"/>
      <c r="L107" s="7"/>
      <c r="M107" s="7"/>
      <c r="N107" s="7"/>
      <c r="O107" s="21"/>
      <c r="P107" s="21"/>
    </row>
    <row r="108" spans="1:16" s="1" customFormat="1" x14ac:dyDescent="0.25">
      <c r="A108" s="80">
        <v>83</v>
      </c>
      <c r="B108" s="16">
        <v>43441340</v>
      </c>
      <c r="C108" s="81">
        <v>85.5</v>
      </c>
      <c r="D108" s="8">
        <v>31.074000000000002</v>
      </c>
      <c r="E108" s="8">
        <v>32.093000000000004</v>
      </c>
      <c r="F108" s="8">
        <f t="shared" si="4"/>
        <v>1.0190000000000019</v>
      </c>
      <c r="G108" s="82">
        <f t="shared" si="9"/>
        <v>0.8761362000000017</v>
      </c>
      <c r="H108" s="91">
        <f t="shared" si="8"/>
        <v>0.49207912084715444</v>
      </c>
      <c r="I108" s="82">
        <f t="shared" si="7"/>
        <v>1.3682153208471561</v>
      </c>
      <c r="J108" s="5"/>
      <c r="K108" s="25"/>
      <c r="L108" s="7"/>
      <c r="M108" s="7"/>
      <c r="N108" s="7"/>
      <c r="O108" s="21"/>
      <c r="P108" s="21"/>
    </row>
    <row r="109" spans="1:16" s="1" customFormat="1" x14ac:dyDescent="0.25">
      <c r="A109" s="80">
        <v>84</v>
      </c>
      <c r="B109" s="16">
        <v>43441326</v>
      </c>
      <c r="C109" s="81">
        <v>58.6</v>
      </c>
      <c r="D109" s="8">
        <v>6.218</v>
      </c>
      <c r="E109" s="8">
        <v>6.22</v>
      </c>
      <c r="F109" s="8">
        <f t="shared" si="4"/>
        <v>1.9999999999997797E-3</v>
      </c>
      <c r="G109" s="82">
        <f t="shared" si="9"/>
        <v>1.7195999999998106E-3</v>
      </c>
      <c r="H109" s="91">
        <f t="shared" si="8"/>
        <v>0.33726124539933627</v>
      </c>
      <c r="I109" s="82">
        <f t="shared" si="7"/>
        <v>0.33898084539933609</v>
      </c>
      <c r="K109" s="25"/>
      <c r="L109" s="7"/>
      <c r="M109" s="7"/>
      <c r="N109" s="7"/>
      <c r="O109" s="21"/>
      <c r="P109" s="21"/>
    </row>
    <row r="110" spans="1:16" s="5" customFormat="1" x14ac:dyDescent="0.25">
      <c r="A110" s="4">
        <v>85</v>
      </c>
      <c r="B110" s="16">
        <v>43441323</v>
      </c>
      <c r="C110" s="81">
        <v>59.6</v>
      </c>
      <c r="D110" s="8">
        <v>10.33</v>
      </c>
      <c r="E110" s="8">
        <v>11.22</v>
      </c>
      <c r="F110" s="8">
        <f t="shared" si="4"/>
        <v>0.89000000000000057</v>
      </c>
      <c r="G110" s="82">
        <f t="shared" si="9"/>
        <v>0.76522200000000051</v>
      </c>
      <c r="H110" s="91">
        <f t="shared" si="8"/>
        <v>0.34301655675427378</v>
      </c>
      <c r="I110" s="82">
        <f t="shared" si="7"/>
        <v>1.1082385567542743</v>
      </c>
      <c r="K110" s="25"/>
      <c r="L110" s="7"/>
      <c r="M110" s="7"/>
      <c r="N110" s="7"/>
      <c r="O110" s="21"/>
      <c r="P110" s="21"/>
    </row>
    <row r="111" spans="1:16" s="1" customFormat="1" x14ac:dyDescent="0.25">
      <c r="A111" s="80">
        <v>86</v>
      </c>
      <c r="B111" s="16">
        <v>43441329</v>
      </c>
      <c r="C111" s="81">
        <v>76.5</v>
      </c>
      <c r="D111" s="8">
        <v>7.4379999999999997</v>
      </c>
      <c r="E111" s="8">
        <v>7.4379999999999997</v>
      </c>
      <c r="F111" s="8">
        <f t="shared" si="4"/>
        <v>0</v>
      </c>
      <c r="G111" s="82">
        <f t="shared" si="9"/>
        <v>0</v>
      </c>
      <c r="H111" s="91">
        <f>C111/3919*$H$13</f>
        <v>0.44028131865271714</v>
      </c>
      <c r="I111" s="82">
        <f t="shared" si="7"/>
        <v>0.44028131865271714</v>
      </c>
      <c r="J111" s="5"/>
      <c r="K111" s="25"/>
      <c r="L111" s="7"/>
      <c r="M111" s="7"/>
      <c r="N111" s="7"/>
      <c r="O111" s="21"/>
      <c r="P111" s="21"/>
    </row>
    <row r="112" spans="1:16" s="1" customFormat="1" x14ac:dyDescent="0.25">
      <c r="A112" s="80">
        <v>87</v>
      </c>
      <c r="B112" s="16">
        <v>43441330</v>
      </c>
      <c r="C112" s="81">
        <v>85.1</v>
      </c>
      <c r="D112" s="8">
        <v>28.934000000000001</v>
      </c>
      <c r="E112" s="8">
        <v>30.309000000000001</v>
      </c>
      <c r="F112" s="8">
        <f t="shared" si="4"/>
        <v>1.375</v>
      </c>
      <c r="G112" s="82">
        <f t="shared" si="9"/>
        <v>1.1822250000000001</v>
      </c>
      <c r="H112" s="91">
        <f t="shared" si="8"/>
        <v>0.48977699630517946</v>
      </c>
      <c r="I112" s="82">
        <f t="shared" si="7"/>
        <v>1.6720019963051795</v>
      </c>
      <c r="J112" s="5"/>
      <c r="K112" s="25"/>
      <c r="L112" s="7"/>
      <c r="M112" s="7"/>
      <c r="N112" s="7"/>
      <c r="O112" s="21"/>
      <c r="P112" s="21"/>
    </row>
    <row r="113" spans="1:25" s="1" customFormat="1" x14ac:dyDescent="0.25">
      <c r="A113" s="80">
        <v>88</v>
      </c>
      <c r="B113" s="16">
        <v>43441327</v>
      </c>
      <c r="C113" s="81">
        <v>58.4</v>
      </c>
      <c r="D113" s="8">
        <v>17.651</v>
      </c>
      <c r="E113" s="8">
        <v>18.359000000000002</v>
      </c>
      <c r="F113" s="8">
        <f t="shared" si="4"/>
        <v>0.70800000000000196</v>
      </c>
      <c r="G113" s="82">
        <f t="shared" si="9"/>
        <v>0.60873840000000168</v>
      </c>
      <c r="H113" s="91">
        <f t="shared" si="8"/>
        <v>0.33611018312834878</v>
      </c>
      <c r="I113" s="82">
        <f t="shared" si="7"/>
        <v>0.94484858312835041</v>
      </c>
      <c r="J113" s="5"/>
      <c r="K113" s="25"/>
      <c r="L113" s="7"/>
      <c r="M113" s="7"/>
      <c r="N113" s="7"/>
      <c r="O113" s="21"/>
      <c r="P113" s="21"/>
    </row>
    <row r="114" spans="1:25" s="1" customFormat="1" x14ac:dyDescent="0.25">
      <c r="A114" s="80">
        <v>89</v>
      </c>
      <c r="B114" s="16">
        <v>43441324</v>
      </c>
      <c r="C114" s="81">
        <v>58.7</v>
      </c>
      <c r="D114" s="8">
        <v>14.509</v>
      </c>
      <c r="E114" s="8">
        <v>15.353999999999999</v>
      </c>
      <c r="F114" s="8">
        <f t="shared" si="4"/>
        <v>0.84499999999999886</v>
      </c>
      <c r="G114" s="82">
        <f t="shared" si="9"/>
        <v>0.72653099999999904</v>
      </c>
      <c r="H114" s="91">
        <f t="shared" si="8"/>
        <v>0.33783677653483007</v>
      </c>
      <c r="I114" s="82">
        <f t="shared" si="7"/>
        <v>1.0643677765348292</v>
      </c>
      <c r="K114" s="25"/>
      <c r="L114" s="7"/>
      <c r="M114" s="7"/>
      <c r="N114" s="7"/>
      <c r="O114" s="5"/>
      <c r="P114" s="5"/>
      <c r="Q114" s="5"/>
      <c r="R114" s="5"/>
      <c r="S114" s="5"/>
      <c r="T114" s="5"/>
      <c r="U114" s="5"/>
      <c r="V114" s="5"/>
      <c r="W114" s="5"/>
      <c r="X114" s="21"/>
      <c r="Y114" s="21"/>
    </row>
    <row r="115" spans="1:25" s="1" customFormat="1" x14ac:dyDescent="0.25">
      <c r="A115" s="80">
        <v>90</v>
      </c>
      <c r="B115" s="16">
        <v>43441325</v>
      </c>
      <c r="C115" s="81">
        <v>77.7</v>
      </c>
      <c r="D115" s="8">
        <v>22.977</v>
      </c>
      <c r="E115" s="8">
        <v>24.073</v>
      </c>
      <c r="F115" s="8">
        <f t="shared" si="4"/>
        <v>1.0960000000000001</v>
      </c>
      <c r="G115" s="82">
        <f t="shared" si="9"/>
        <v>0.94234080000000009</v>
      </c>
      <c r="H115" s="91">
        <f t="shared" si="8"/>
        <v>0.44718769227864219</v>
      </c>
      <c r="I115" s="82">
        <f t="shared" si="7"/>
        <v>1.3895284922786422</v>
      </c>
      <c r="K115" s="25"/>
      <c r="L115" s="7"/>
      <c r="M115" s="7"/>
      <c r="N115" s="7"/>
      <c r="O115" s="5"/>
      <c r="P115" s="5"/>
      <c r="Q115" s="5"/>
      <c r="R115" s="5"/>
      <c r="S115" s="5"/>
      <c r="T115" s="5"/>
      <c r="U115" s="5"/>
      <c r="V115" s="5"/>
      <c r="W115" s="5"/>
      <c r="X115" s="21"/>
      <c r="Y115" s="21"/>
    </row>
    <row r="116" spans="1:25" s="5" customFormat="1" x14ac:dyDescent="0.25">
      <c r="A116" s="4">
        <v>91</v>
      </c>
      <c r="B116" s="16">
        <v>43441328</v>
      </c>
      <c r="C116" s="81">
        <v>85.3</v>
      </c>
      <c r="D116" s="8">
        <v>14.228999999999999</v>
      </c>
      <c r="E116" s="8">
        <v>14.247999999999999</v>
      </c>
      <c r="F116" s="8">
        <f t="shared" si="4"/>
        <v>1.9000000000000128E-2</v>
      </c>
      <c r="G116" s="82">
        <f t="shared" si="9"/>
        <v>1.633620000000011E-2</v>
      </c>
      <c r="H116" s="91">
        <f t="shared" si="8"/>
        <v>0.49092805857616695</v>
      </c>
      <c r="I116" s="82">
        <f t="shared" si="7"/>
        <v>0.50726425857616708</v>
      </c>
      <c r="K116" s="25"/>
      <c r="L116" s="7"/>
      <c r="M116" s="7"/>
      <c r="N116" s="7"/>
      <c r="X116" s="21"/>
      <c r="Y116" s="21"/>
    </row>
    <row r="117" spans="1:25" s="1" customFormat="1" x14ac:dyDescent="0.25">
      <c r="A117" s="80">
        <v>92</v>
      </c>
      <c r="B117" s="16">
        <v>43441331</v>
      </c>
      <c r="C117" s="81">
        <v>58.5</v>
      </c>
      <c r="D117" s="8">
        <v>25.135999999999999</v>
      </c>
      <c r="E117" s="8">
        <v>26.103999999999999</v>
      </c>
      <c r="F117" s="8">
        <f t="shared" si="4"/>
        <v>0.96799999999999997</v>
      </c>
      <c r="G117" s="82">
        <f t="shared" si="9"/>
        <v>0.83228639999999998</v>
      </c>
      <c r="H117" s="91">
        <f t="shared" si="8"/>
        <v>0.33668571426384253</v>
      </c>
      <c r="I117" s="82">
        <f t="shared" si="7"/>
        <v>1.1689721142638425</v>
      </c>
      <c r="K117" s="25"/>
      <c r="L117" s="7"/>
      <c r="M117" s="7"/>
      <c r="N117" s="7"/>
      <c r="O117" s="5"/>
      <c r="P117" s="5"/>
      <c r="Q117" s="5"/>
      <c r="R117" s="5"/>
      <c r="S117" s="5"/>
      <c r="T117" s="5"/>
      <c r="U117" s="5"/>
      <c r="V117" s="5"/>
      <c r="W117" s="5"/>
      <c r="X117" s="21"/>
      <c r="Y117" s="21"/>
    </row>
    <row r="118" spans="1:25" s="5" customFormat="1" x14ac:dyDescent="0.25">
      <c r="A118" s="4">
        <v>93</v>
      </c>
      <c r="B118" s="16">
        <v>34242164</v>
      </c>
      <c r="C118" s="81">
        <v>59.3</v>
      </c>
      <c r="D118" s="8">
        <v>14.288</v>
      </c>
      <c r="E118" s="8">
        <v>15.019</v>
      </c>
      <c r="F118" s="8">
        <f t="shared" si="4"/>
        <v>0.73099999999999987</v>
      </c>
      <c r="G118" s="82">
        <f t="shared" si="9"/>
        <v>0.6285137999999999</v>
      </c>
      <c r="H118" s="91">
        <f t="shared" si="8"/>
        <v>0.34128996334779249</v>
      </c>
      <c r="I118" s="82">
        <f t="shared" si="7"/>
        <v>0.96980376334779239</v>
      </c>
      <c r="K118" s="25"/>
      <c r="L118" s="7"/>
      <c r="M118" s="7"/>
      <c r="N118" s="7"/>
      <c r="X118" s="21"/>
      <c r="Y118" s="21"/>
    </row>
    <row r="119" spans="1:25" s="1" customFormat="1" x14ac:dyDescent="0.25">
      <c r="A119" s="80">
        <v>94</v>
      </c>
      <c r="B119" s="16">
        <v>34242158</v>
      </c>
      <c r="C119" s="81">
        <v>76.8</v>
      </c>
      <c r="D119" s="8">
        <v>19.324999999999999</v>
      </c>
      <c r="E119" s="8">
        <v>20.303000000000001</v>
      </c>
      <c r="F119" s="8">
        <f t="shared" si="4"/>
        <v>0.97800000000000153</v>
      </c>
      <c r="G119" s="82">
        <f t="shared" si="9"/>
        <v>0.84088440000000131</v>
      </c>
      <c r="H119" s="91">
        <f t="shared" si="8"/>
        <v>0.44200791205919837</v>
      </c>
      <c r="I119" s="82">
        <f t="shared" si="7"/>
        <v>1.2828923120591997</v>
      </c>
      <c r="K119" s="25"/>
      <c r="L119" s="7"/>
      <c r="M119" s="7"/>
      <c r="N119" s="7"/>
      <c r="O119" s="5"/>
      <c r="P119" s="5"/>
      <c r="Q119" s="5"/>
      <c r="R119" s="5"/>
      <c r="S119" s="5"/>
      <c r="T119" s="5"/>
      <c r="U119" s="5"/>
      <c r="V119" s="5"/>
      <c r="W119" s="5"/>
      <c r="X119" s="21"/>
      <c r="Y119" s="21"/>
    </row>
    <row r="120" spans="1:25" s="1" customFormat="1" x14ac:dyDescent="0.25">
      <c r="A120" s="80">
        <v>95</v>
      </c>
      <c r="B120" s="16">
        <v>34242124</v>
      </c>
      <c r="C120" s="81">
        <v>85.2</v>
      </c>
      <c r="D120" s="8">
        <v>24.974</v>
      </c>
      <c r="E120" s="8">
        <v>26.75</v>
      </c>
      <c r="F120" s="8">
        <f t="shared" si="4"/>
        <v>1.7759999999999998</v>
      </c>
      <c r="G120" s="82">
        <f t="shared" si="9"/>
        <v>1.5270047999999998</v>
      </c>
      <c r="H120" s="91">
        <f t="shared" si="8"/>
        <v>0.4903525274406732</v>
      </c>
      <c r="I120" s="82">
        <f t="shared" si="7"/>
        <v>2.0173573274406729</v>
      </c>
      <c r="J120" s="5"/>
      <c r="K120" s="25"/>
      <c r="L120" s="7"/>
      <c r="M120" s="7"/>
      <c r="N120" s="7"/>
      <c r="O120" s="5"/>
      <c r="P120" s="5"/>
      <c r="Q120" s="5"/>
      <c r="R120" s="5"/>
      <c r="S120" s="5"/>
      <c r="T120" s="5"/>
      <c r="U120" s="5"/>
      <c r="V120" s="5"/>
      <c r="W120" s="5"/>
      <c r="X120" s="21"/>
      <c r="Y120" s="21"/>
    </row>
    <row r="121" spans="1:25" s="1" customFormat="1" x14ac:dyDescent="0.25">
      <c r="A121" s="4">
        <v>96</v>
      </c>
      <c r="B121" s="16">
        <v>34242122</v>
      </c>
      <c r="C121" s="81">
        <v>58.1</v>
      </c>
      <c r="D121" s="8">
        <v>8.4290000000000003</v>
      </c>
      <c r="E121" s="8">
        <v>8.4290000000000003</v>
      </c>
      <c r="F121" s="8">
        <f t="shared" si="4"/>
        <v>0</v>
      </c>
      <c r="G121" s="34">
        <f t="shared" si="9"/>
        <v>0</v>
      </c>
      <c r="H121" s="40">
        <f t="shared" si="8"/>
        <v>0.33438358972186755</v>
      </c>
      <c r="I121" s="34">
        <f t="shared" si="7"/>
        <v>0.33438358972186755</v>
      </c>
      <c r="K121" s="25"/>
      <c r="L121" s="7"/>
      <c r="M121" s="7"/>
      <c r="N121" s="7"/>
      <c r="O121" s="5"/>
      <c r="P121" s="5"/>
      <c r="Q121" s="5"/>
      <c r="R121" s="5"/>
      <c r="S121" s="5"/>
      <c r="T121" s="5"/>
      <c r="U121" s="5"/>
      <c r="V121" s="5"/>
      <c r="W121" s="5"/>
      <c r="X121" s="21"/>
      <c r="Y121" s="21"/>
    </row>
    <row r="122" spans="1:25" s="5" customFormat="1" x14ac:dyDescent="0.25">
      <c r="A122" s="4">
        <v>97</v>
      </c>
      <c r="B122" s="16">
        <v>34242128</v>
      </c>
      <c r="C122" s="81">
        <v>57.5</v>
      </c>
      <c r="D122" s="8">
        <v>23.91</v>
      </c>
      <c r="E122" s="8">
        <v>24.968</v>
      </c>
      <c r="F122" s="8">
        <f t="shared" si="4"/>
        <v>1.0579999999999998</v>
      </c>
      <c r="G122" s="82">
        <f t="shared" si="9"/>
        <v>0.90966839999999982</v>
      </c>
      <c r="H122" s="91">
        <f t="shared" si="8"/>
        <v>0.33093040290890507</v>
      </c>
      <c r="I122" s="82">
        <f t="shared" si="7"/>
        <v>1.240598802908905</v>
      </c>
      <c r="K122" s="25"/>
      <c r="L122" s="7"/>
      <c r="M122" s="7"/>
      <c r="N122" s="7"/>
      <c r="X122" s="21"/>
      <c r="Y122" s="21"/>
    </row>
    <row r="123" spans="1:25" s="1" customFormat="1" x14ac:dyDescent="0.25">
      <c r="A123" s="80">
        <v>98</v>
      </c>
      <c r="B123" s="16">
        <v>34242159</v>
      </c>
      <c r="C123" s="83">
        <v>77</v>
      </c>
      <c r="D123" s="8">
        <v>21.657</v>
      </c>
      <c r="E123" s="8">
        <v>22.712</v>
      </c>
      <c r="F123" s="8">
        <f t="shared" si="4"/>
        <v>1.0549999999999997</v>
      </c>
      <c r="G123" s="82">
        <f t="shared" si="9"/>
        <v>0.90708899999999981</v>
      </c>
      <c r="H123" s="91">
        <f t="shared" si="8"/>
        <v>0.44315897433018586</v>
      </c>
      <c r="I123" s="82">
        <f t="shared" si="7"/>
        <v>1.3502479743301856</v>
      </c>
      <c r="K123" s="25"/>
      <c r="L123" s="7"/>
      <c r="M123" s="7"/>
      <c r="N123" s="7"/>
      <c r="O123" s="5"/>
      <c r="P123" s="5"/>
      <c r="Q123" s="5"/>
      <c r="R123" s="5"/>
      <c r="S123" s="5"/>
      <c r="T123" s="5"/>
      <c r="U123" s="5"/>
      <c r="V123" s="5"/>
      <c r="W123" s="5"/>
      <c r="X123" s="21"/>
      <c r="Y123" s="21"/>
    </row>
    <row r="124" spans="1:25" s="5" customFormat="1" x14ac:dyDescent="0.25">
      <c r="A124" s="4">
        <v>99</v>
      </c>
      <c r="B124" s="16">
        <v>34242441</v>
      </c>
      <c r="C124" s="83">
        <v>85.4</v>
      </c>
      <c r="D124" s="8">
        <v>13.282999999999999</v>
      </c>
      <c r="E124" s="8">
        <v>13.282999999999999</v>
      </c>
      <c r="F124" s="8">
        <f t="shared" si="4"/>
        <v>0</v>
      </c>
      <c r="G124" s="82">
        <f t="shared" si="9"/>
        <v>0</v>
      </c>
      <c r="H124" s="91">
        <f t="shared" si="8"/>
        <v>0.49150358971166069</v>
      </c>
      <c r="I124" s="82">
        <f t="shared" si="7"/>
        <v>0.49150358971166069</v>
      </c>
      <c r="K124" s="25"/>
      <c r="L124" s="7"/>
      <c r="M124" s="7"/>
      <c r="N124" s="7"/>
      <c r="X124" s="21"/>
      <c r="Y124" s="21"/>
    </row>
    <row r="125" spans="1:25" s="1" customFormat="1" x14ac:dyDescent="0.25">
      <c r="A125" s="4">
        <v>100</v>
      </c>
      <c r="B125" s="16">
        <v>34242395</v>
      </c>
      <c r="C125" s="78">
        <v>58.2</v>
      </c>
      <c r="D125" s="8">
        <v>12.175000000000001</v>
      </c>
      <c r="E125" s="8">
        <v>13.241</v>
      </c>
      <c r="F125" s="8">
        <f t="shared" si="4"/>
        <v>1.0659999999999989</v>
      </c>
      <c r="G125" s="34">
        <f t="shared" si="9"/>
        <v>0.91654679999999911</v>
      </c>
      <c r="H125" s="40">
        <f t="shared" si="8"/>
        <v>0.33495912085736129</v>
      </c>
      <c r="I125" s="34">
        <f t="shared" si="7"/>
        <v>1.2515059208573605</v>
      </c>
      <c r="K125" s="25"/>
      <c r="L125" s="7"/>
      <c r="M125" s="7"/>
      <c r="N125" s="7"/>
      <c r="O125" s="5"/>
      <c r="P125" s="5"/>
      <c r="Q125" s="5"/>
      <c r="R125" s="5"/>
      <c r="S125" s="5"/>
      <c r="T125" s="5"/>
      <c r="U125" s="5"/>
      <c r="V125" s="5"/>
      <c r="W125" s="5"/>
      <c r="X125" s="21"/>
      <c r="Y125" s="21"/>
    </row>
    <row r="126" spans="1:25" s="5" customFormat="1" x14ac:dyDescent="0.25">
      <c r="A126" s="4">
        <v>101</v>
      </c>
      <c r="B126" s="16">
        <v>34242120</v>
      </c>
      <c r="C126" s="83">
        <v>59</v>
      </c>
      <c r="D126" s="8">
        <v>15.962</v>
      </c>
      <c r="E126" s="8">
        <v>16.382999999999999</v>
      </c>
      <c r="F126" s="8">
        <f t="shared" si="4"/>
        <v>0.42099999999999937</v>
      </c>
      <c r="G126" s="82">
        <f t="shared" si="9"/>
        <v>0.36197579999999946</v>
      </c>
      <c r="H126" s="91">
        <f t="shared" si="8"/>
        <v>0.33956336994131125</v>
      </c>
      <c r="I126" s="82">
        <f t="shared" si="7"/>
        <v>0.70153916994131071</v>
      </c>
      <c r="K126" s="25"/>
      <c r="L126" s="7"/>
      <c r="M126" s="7"/>
      <c r="N126" s="7"/>
      <c r="X126" s="21"/>
      <c r="Y126" s="21"/>
    </row>
    <row r="127" spans="1:25" s="1" customFormat="1" x14ac:dyDescent="0.25">
      <c r="A127" s="80">
        <v>102</v>
      </c>
      <c r="B127" s="16">
        <v>34242123</v>
      </c>
      <c r="C127" s="83">
        <v>77.599999999999994</v>
      </c>
      <c r="D127" s="8">
        <v>12.545999999999999</v>
      </c>
      <c r="E127" s="8">
        <v>12.763999999999999</v>
      </c>
      <c r="F127" s="8">
        <f t="shared" si="4"/>
        <v>0.21799999999999997</v>
      </c>
      <c r="G127" s="82">
        <f t="shared" si="9"/>
        <v>0.18743639999999998</v>
      </c>
      <c r="H127" s="91">
        <f t="shared" si="8"/>
        <v>0.44661216114314833</v>
      </c>
      <c r="I127" s="82">
        <f t="shared" si="7"/>
        <v>0.63404856114314834</v>
      </c>
      <c r="K127" s="25"/>
      <c r="L127" s="7"/>
      <c r="M127" s="7"/>
      <c r="N127" s="7"/>
      <c r="O127" s="5"/>
      <c r="P127" s="5"/>
      <c r="Q127" s="5"/>
      <c r="R127" s="5"/>
      <c r="S127" s="5"/>
      <c r="T127" s="5"/>
      <c r="U127" s="5"/>
      <c r="V127" s="5"/>
      <c r="W127" s="5"/>
      <c r="X127" s="21"/>
      <c r="Y127" s="21"/>
    </row>
    <row r="128" spans="1:25" s="85" customFormat="1" x14ac:dyDescent="0.25">
      <c r="A128" s="4">
        <v>103</v>
      </c>
      <c r="B128" s="16">
        <v>34242126</v>
      </c>
      <c r="C128" s="78">
        <v>85.4</v>
      </c>
      <c r="D128" s="8">
        <v>33.9</v>
      </c>
      <c r="E128" s="8">
        <v>34.816000000000003</v>
      </c>
      <c r="F128" s="8">
        <f t="shared" si="4"/>
        <v>0.91600000000000392</v>
      </c>
      <c r="G128" s="34">
        <f t="shared" si="9"/>
        <v>0.78757680000000341</v>
      </c>
      <c r="H128" s="40">
        <f t="shared" si="8"/>
        <v>0.49150358971166069</v>
      </c>
      <c r="I128" s="34">
        <f t="shared" si="7"/>
        <v>1.279080389711664</v>
      </c>
      <c r="J128" s="5"/>
      <c r="K128" s="69"/>
      <c r="L128" s="24"/>
      <c r="M128" s="24"/>
      <c r="N128" s="24"/>
      <c r="O128" s="24"/>
      <c r="P128" s="24"/>
    </row>
    <row r="129" spans="1:25" s="85" customFormat="1" x14ac:dyDescent="0.25">
      <c r="A129" s="4">
        <v>104</v>
      </c>
      <c r="B129" s="18">
        <v>34242116</v>
      </c>
      <c r="C129" s="79">
        <v>58.8</v>
      </c>
      <c r="D129" s="8">
        <v>39.734000000000002</v>
      </c>
      <c r="E129" s="8">
        <v>40.930999999999997</v>
      </c>
      <c r="F129" s="8">
        <f t="shared" si="4"/>
        <v>1.1969999999999956</v>
      </c>
      <c r="G129" s="34">
        <f t="shared" si="9"/>
        <v>1.0291805999999963</v>
      </c>
      <c r="H129" s="40">
        <f t="shared" si="8"/>
        <v>0.33841230767032376</v>
      </c>
      <c r="I129" s="34">
        <f t="shared" si="7"/>
        <v>1.3675929076703202</v>
      </c>
      <c r="J129" s="5"/>
      <c r="K129" s="25"/>
      <c r="L129" s="92"/>
      <c r="M129" s="24"/>
      <c r="N129" s="106"/>
    </row>
    <row r="130" spans="1:25" s="1" customFormat="1" x14ac:dyDescent="0.25">
      <c r="A130" s="4">
        <v>105</v>
      </c>
      <c r="B130" s="16">
        <v>34242113</v>
      </c>
      <c r="C130" s="78">
        <v>59.2</v>
      </c>
      <c r="D130" s="8">
        <v>18.754999999999999</v>
      </c>
      <c r="E130" s="8">
        <v>19.966999999999999</v>
      </c>
      <c r="F130" s="8">
        <f t="shared" si="4"/>
        <v>1.2119999999999997</v>
      </c>
      <c r="G130" s="34">
        <f t="shared" si="9"/>
        <v>1.0420775999999998</v>
      </c>
      <c r="H130" s="40">
        <f t="shared" si="8"/>
        <v>0.3407144322122988</v>
      </c>
      <c r="I130" s="34">
        <f t="shared" si="7"/>
        <v>1.3827920322122986</v>
      </c>
      <c r="J130" s="5"/>
      <c r="L130" s="7"/>
      <c r="M130" s="24"/>
      <c r="N130" s="106"/>
      <c r="O130" s="5"/>
      <c r="P130" s="5"/>
      <c r="Q130" s="5"/>
      <c r="R130" s="5"/>
      <c r="S130" s="5"/>
      <c r="T130" s="5"/>
      <c r="U130" s="5"/>
      <c r="V130" s="5"/>
      <c r="W130" s="5"/>
      <c r="X130" s="21"/>
      <c r="Y130" s="21"/>
    </row>
    <row r="131" spans="1:25" s="1" customFormat="1" x14ac:dyDescent="0.25">
      <c r="A131" s="4">
        <v>106</v>
      </c>
      <c r="B131" s="17">
        <v>34242119</v>
      </c>
      <c r="C131" s="78">
        <v>76.8</v>
      </c>
      <c r="D131" s="8">
        <v>28.09</v>
      </c>
      <c r="E131" s="8">
        <f>28.09+1.65</f>
        <v>29.74</v>
      </c>
      <c r="F131" s="8">
        <f t="shared" si="4"/>
        <v>1.6499999999999986</v>
      </c>
      <c r="G131" s="34">
        <f t="shared" si="9"/>
        <v>1.4186699999999988</v>
      </c>
      <c r="H131" s="40">
        <f t="shared" si="8"/>
        <v>0.44200791205919837</v>
      </c>
      <c r="I131" s="34">
        <f t="shared" si="7"/>
        <v>1.8606779120591972</v>
      </c>
      <c r="J131" s="101"/>
      <c r="K131" s="69"/>
      <c r="L131" s="24"/>
      <c r="M131" s="24"/>
      <c r="N131" s="24"/>
      <c r="O131" s="24"/>
      <c r="P131" s="24"/>
      <c r="Q131" s="5"/>
      <c r="R131" s="5"/>
      <c r="S131" s="5"/>
      <c r="T131" s="5"/>
      <c r="U131" s="5"/>
      <c r="V131" s="5"/>
      <c r="W131" s="5"/>
      <c r="X131" s="21"/>
      <c r="Y131" s="21"/>
    </row>
    <row r="132" spans="1:25" s="5" customFormat="1" x14ac:dyDescent="0.25">
      <c r="A132" s="4">
        <v>107</v>
      </c>
      <c r="B132" s="16">
        <v>34242112</v>
      </c>
      <c r="C132" s="78">
        <v>85.1</v>
      </c>
      <c r="D132" s="8">
        <v>20.856999999999999</v>
      </c>
      <c r="E132" s="8">
        <v>22.042000000000002</v>
      </c>
      <c r="F132" s="8">
        <f t="shared" si="4"/>
        <v>1.1850000000000023</v>
      </c>
      <c r="G132" s="82">
        <f t="shared" si="9"/>
        <v>1.0188630000000021</v>
      </c>
      <c r="H132" s="91">
        <f t="shared" si="8"/>
        <v>0.48977699630517946</v>
      </c>
      <c r="I132" s="82">
        <f t="shared" si="7"/>
        <v>1.5086399963051815</v>
      </c>
      <c r="K132" s="25"/>
      <c r="X132" s="21"/>
      <c r="Y132" s="21"/>
    </row>
    <row r="133" spans="1:25" s="1" customFormat="1" x14ac:dyDescent="0.25">
      <c r="A133" s="80">
        <v>108</v>
      </c>
      <c r="B133" s="16">
        <v>34242115</v>
      </c>
      <c r="C133" s="78">
        <v>58.5</v>
      </c>
      <c r="D133" s="8">
        <v>12.865</v>
      </c>
      <c r="E133" s="8">
        <v>13.077</v>
      </c>
      <c r="F133" s="8">
        <f t="shared" si="4"/>
        <v>0.21199999999999974</v>
      </c>
      <c r="G133" s="82">
        <f t="shared" si="9"/>
        <v>0.18227759999999979</v>
      </c>
      <c r="H133" s="91">
        <f t="shared" si="8"/>
        <v>0.33668571426384253</v>
      </c>
      <c r="I133" s="82">
        <f t="shared" si="7"/>
        <v>0.51896331426384235</v>
      </c>
      <c r="J133" s="68"/>
      <c r="K133" s="25"/>
      <c r="L133" s="7"/>
      <c r="M133" s="7"/>
      <c r="N133" s="7"/>
      <c r="O133" s="5"/>
      <c r="P133" s="5"/>
      <c r="Q133" s="5"/>
      <c r="R133" s="5"/>
      <c r="S133" s="5"/>
      <c r="T133" s="5"/>
      <c r="U133" s="5"/>
      <c r="V133" s="5"/>
      <c r="W133" s="5"/>
      <c r="X133" s="21"/>
      <c r="Y133" s="21"/>
    </row>
    <row r="134" spans="1:25" s="5" customFormat="1" x14ac:dyDescent="0.25">
      <c r="A134" s="4">
        <v>109</v>
      </c>
      <c r="B134" s="16">
        <v>34242118</v>
      </c>
      <c r="C134" s="83">
        <v>59.1</v>
      </c>
      <c r="D134" s="8">
        <v>23.25</v>
      </c>
      <c r="E134" s="8">
        <v>24.306000000000001</v>
      </c>
      <c r="F134" s="8">
        <f t="shared" si="4"/>
        <v>1.0560000000000009</v>
      </c>
      <c r="G134" s="82">
        <f t="shared" si="9"/>
        <v>0.90794880000000078</v>
      </c>
      <c r="H134" s="91">
        <f t="shared" si="8"/>
        <v>0.34013890107680506</v>
      </c>
      <c r="I134" s="82">
        <f t="shared" si="7"/>
        <v>1.2480877010768059</v>
      </c>
      <c r="K134" s="25"/>
      <c r="L134" s="7"/>
      <c r="M134" s="7"/>
      <c r="N134" s="7"/>
      <c r="X134" s="21"/>
      <c r="Y134" s="21"/>
    </row>
    <row r="135" spans="1:25" s="5" customFormat="1" x14ac:dyDescent="0.25">
      <c r="A135" s="4">
        <v>110</v>
      </c>
      <c r="B135" s="16">
        <v>34242111</v>
      </c>
      <c r="C135" s="78">
        <v>77.099999999999994</v>
      </c>
      <c r="D135" s="8">
        <v>12.382999999999999</v>
      </c>
      <c r="E135" s="8">
        <v>13.525</v>
      </c>
      <c r="F135" s="8">
        <f t="shared" si="4"/>
        <v>1.1420000000000012</v>
      </c>
      <c r="G135" s="82">
        <f t="shared" si="9"/>
        <v>0.98189160000000109</v>
      </c>
      <c r="H135" s="91">
        <f t="shared" si="8"/>
        <v>0.44373450546567961</v>
      </c>
      <c r="I135" s="82">
        <f t="shared" si="7"/>
        <v>1.4256261054656807</v>
      </c>
      <c r="K135" s="25"/>
      <c r="L135" s="7"/>
      <c r="M135" s="7"/>
      <c r="N135" s="7"/>
      <c r="X135" s="21"/>
      <c r="Y135" s="21"/>
    </row>
    <row r="136" spans="1:25" s="1" customFormat="1" x14ac:dyDescent="0.25">
      <c r="A136" s="80">
        <v>111</v>
      </c>
      <c r="B136" s="16">
        <v>34242114</v>
      </c>
      <c r="C136" s="83">
        <v>85.1</v>
      </c>
      <c r="D136" s="8">
        <v>27.515999999999998</v>
      </c>
      <c r="E136" s="8">
        <v>28.725999999999999</v>
      </c>
      <c r="F136" s="8">
        <f t="shared" si="4"/>
        <v>1.2100000000000009</v>
      </c>
      <c r="G136" s="82">
        <f>F136*0.8598</f>
        <v>1.0403580000000008</v>
      </c>
      <c r="H136" s="91">
        <f t="shared" si="8"/>
        <v>0.48977699630517946</v>
      </c>
      <c r="I136" s="82">
        <f t="shared" si="7"/>
        <v>1.5301349963051802</v>
      </c>
      <c r="J136" s="5"/>
      <c r="K136" s="25"/>
      <c r="L136" s="7"/>
      <c r="M136" s="7"/>
      <c r="N136" s="7"/>
      <c r="O136" s="5"/>
      <c r="P136" s="5"/>
      <c r="Q136" s="5"/>
      <c r="R136" s="5"/>
      <c r="S136" s="5"/>
      <c r="T136" s="5"/>
      <c r="U136" s="5"/>
      <c r="V136" s="5"/>
      <c r="W136" s="5"/>
      <c r="X136" s="21"/>
      <c r="Y136" s="21"/>
    </row>
    <row r="137" spans="1:25" s="1" customFormat="1" x14ac:dyDescent="0.25">
      <c r="A137" s="80">
        <v>112</v>
      </c>
      <c r="B137" s="16">
        <v>34242117</v>
      </c>
      <c r="C137" s="83">
        <v>57.5</v>
      </c>
      <c r="D137" s="8">
        <v>8.1549999999999994</v>
      </c>
      <c r="E137" s="8">
        <v>8.4849999999999994</v>
      </c>
      <c r="F137" s="8">
        <f t="shared" si="4"/>
        <v>0.33000000000000007</v>
      </c>
      <c r="G137" s="82">
        <f t="shared" ref="G137:G165" si="10">F137*0.8598</f>
        <v>0.28373400000000004</v>
      </c>
      <c r="H137" s="91">
        <f t="shared" si="8"/>
        <v>0.33093040290890507</v>
      </c>
      <c r="I137" s="82">
        <f t="shared" si="7"/>
        <v>0.61466440290890512</v>
      </c>
      <c r="J137" s="5"/>
      <c r="K137" s="25"/>
      <c r="L137" s="7"/>
      <c r="M137" s="7"/>
      <c r="N137" s="7"/>
      <c r="O137" s="5"/>
      <c r="P137" s="5"/>
      <c r="Q137" s="5"/>
      <c r="R137" s="5"/>
      <c r="S137" s="5"/>
      <c r="T137" s="5"/>
      <c r="U137" s="5"/>
      <c r="V137" s="5"/>
      <c r="W137" s="5"/>
      <c r="X137" s="21"/>
      <c r="Y137" s="21"/>
    </row>
    <row r="138" spans="1:25" s="1" customFormat="1" x14ac:dyDescent="0.25">
      <c r="A138" s="80">
        <v>113</v>
      </c>
      <c r="B138" s="16">
        <v>34242125</v>
      </c>
      <c r="C138" s="83">
        <v>58.9</v>
      </c>
      <c r="D138" s="8">
        <v>15.311999999999999</v>
      </c>
      <c r="E138" s="8">
        <v>16.067</v>
      </c>
      <c r="F138" s="8">
        <f t="shared" si="4"/>
        <v>0.75500000000000078</v>
      </c>
      <c r="G138" s="82">
        <f t="shared" si="10"/>
        <v>0.64914900000000064</v>
      </c>
      <c r="H138" s="91">
        <f t="shared" si="8"/>
        <v>0.33898783880581751</v>
      </c>
      <c r="I138" s="82">
        <f t="shared" si="7"/>
        <v>0.98813683880581815</v>
      </c>
      <c r="J138" s="5"/>
      <c r="K138" s="25"/>
      <c r="L138" s="7"/>
      <c r="M138" s="7"/>
      <c r="N138" s="7"/>
      <c r="O138" s="5"/>
      <c r="P138" s="5"/>
      <c r="Q138" s="5"/>
      <c r="R138" s="5"/>
      <c r="S138" s="5"/>
      <c r="T138" s="5"/>
      <c r="U138" s="5"/>
      <c r="V138" s="5"/>
      <c r="W138" s="5"/>
      <c r="X138" s="21"/>
      <c r="Y138" s="21"/>
    </row>
    <row r="139" spans="1:25" s="5" customFormat="1" x14ac:dyDescent="0.25">
      <c r="A139" s="4">
        <v>114</v>
      </c>
      <c r="B139" s="16">
        <v>34242154</v>
      </c>
      <c r="C139" s="83">
        <v>77.099999999999994</v>
      </c>
      <c r="D139" s="8">
        <v>6.423</v>
      </c>
      <c r="E139" s="8">
        <v>6.423</v>
      </c>
      <c r="F139" s="8">
        <f t="shared" si="4"/>
        <v>0</v>
      </c>
      <c r="G139" s="82">
        <f t="shared" si="10"/>
        <v>0</v>
      </c>
      <c r="H139" s="91">
        <f t="shared" si="8"/>
        <v>0.44373450546567961</v>
      </c>
      <c r="I139" s="82">
        <f t="shared" si="7"/>
        <v>0.44373450546567961</v>
      </c>
      <c r="K139" s="25"/>
      <c r="L139" s="7"/>
      <c r="M139" s="7"/>
      <c r="N139" s="7"/>
      <c r="X139" s="21"/>
      <c r="Y139" s="21"/>
    </row>
    <row r="140" spans="1:25" s="5" customFormat="1" x14ac:dyDescent="0.25">
      <c r="A140" s="4">
        <v>115</v>
      </c>
      <c r="B140" s="16">
        <v>34242149</v>
      </c>
      <c r="C140" s="83">
        <v>85.3</v>
      </c>
      <c r="D140" s="8">
        <v>15.571999999999999</v>
      </c>
      <c r="E140" s="8">
        <v>17.141999999999999</v>
      </c>
      <c r="F140" s="8">
        <f t="shared" si="4"/>
        <v>1.5700000000000003</v>
      </c>
      <c r="G140" s="82">
        <f t="shared" si="10"/>
        <v>1.3498860000000004</v>
      </c>
      <c r="H140" s="91">
        <f t="shared" si="8"/>
        <v>0.49092805857616695</v>
      </c>
      <c r="I140" s="82">
        <f t="shared" si="7"/>
        <v>1.8408140585761674</v>
      </c>
      <c r="K140" s="25"/>
      <c r="L140" s="7"/>
      <c r="M140" s="7"/>
      <c r="N140" s="7"/>
      <c r="X140" s="21"/>
      <c r="Y140" s="21"/>
    </row>
    <row r="141" spans="1:25" s="1" customFormat="1" x14ac:dyDescent="0.25">
      <c r="A141" s="80">
        <v>116</v>
      </c>
      <c r="B141" s="16">
        <v>34242157</v>
      </c>
      <c r="C141" s="83">
        <v>59.6</v>
      </c>
      <c r="D141" s="8">
        <v>16.245999999999999</v>
      </c>
      <c r="E141" s="8">
        <v>17.132000000000001</v>
      </c>
      <c r="F141" s="8">
        <f t="shared" si="4"/>
        <v>0.88600000000000279</v>
      </c>
      <c r="G141" s="82">
        <f t="shared" si="10"/>
        <v>0.76178280000000242</v>
      </c>
      <c r="H141" s="91">
        <f t="shared" si="8"/>
        <v>0.34301655675427378</v>
      </c>
      <c r="I141" s="82">
        <f t="shared" si="7"/>
        <v>1.1047993567542762</v>
      </c>
      <c r="J141" s="5"/>
      <c r="K141" s="25"/>
      <c r="L141" s="7"/>
      <c r="M141" s="7"/>
      <c r="N141" s="7"/>
      <c r="O141" s="5"/>
      <c r="P141" s="5"/>
      <c r="Q141" s="5"/>
      <c r="R141" s="5"/>
      <c r="S141" s="5"/>
      <c r="T141" s="5"/>
      <c r="U141" s="5"/>
      <c r="V141" s="5"/>
      <c r="W141" s="5"/>
      <c r="X141" s="21"/>
      <c r="Y141" s="21"/>
    </row>
    <row r="142" spans="1:25" s="1" customFormat="1" x14ac:dyDescent="0.25">
      <c r="A142" s="80">
        <v>117</v>
      </c>
      <c r="B142" s="16">
        <v>41341239</v>
      </c>
      <c r="C142" s="83">
        <v>59</v>
      </c>
      <c r="D142" s="8">
        <v>7.569</v>
      </c>
      <c r="E142" s="8">
        <v>7.6109999999999998</v>
      </c>
      <c r="F142" s="8">
        <f t="shared" si="4"/>
        <v>4.1999999999999815E-2</v>
      </c>
      <c r="G142" s="82">
        <f t="shared" si="10"/>
        <v>3.6111599999999841E-2</v>
      </c>
      <c r="H142" s="91">
        <f t="shared" si="8"/>
        <v>0.33956336994131125</v>
      </c>
      <c r="I142" s="82">
        <f t="shared" si="7"/>
        <v>0.37567496994131111</v>
      </c>
      <c r="K142" s="25"/>
      <c r="L142" s="7"/>
      <c r="M142" s="7"/>
      <c r="N142" s="7"/>
      <c r="O142" s="5"/>
      <c r="P142" s="5"/>
      <c r="Q142" s="5"/>
      <c r="R142" s="5"/>
      <c r="S142" s="5"/>
      <c r="T142" s="5"/>
      <c r="U142" s="5"/>
      <c r="V142" s="5"/>
      <c r="W142" s="5"/>
      <c r="X142" s="21"/>
      <c r="Y142" s="21"/>
    </row>
    <row r="143" spans="1:25" s="1" customFormat="1" x14ac:dyDescent="0.25">
      <c r="A143" s="80">
        <v>118</v>
      </c>
      <c r="B143" s="16">
        <v>34242156</v>
      </c>
      <c r="C143" s="83">
        <v>78</v>
      </c>
      <c r="D143" s="8">
        <v>8.4860000000000007</v>
      </c>
      <c r="E143" s="8">
        <v>8.5150000000000006</v>
      </c>
      <c r="F143" s="8">
        <f t="shared" si="4"/>
        <v>2.8999999999999915E-2</v>
      </c>
      <c r="G143" s="82">
        <f t="shared" si="10"/>
        <v>2.4934199999999927E-2</v>
      </c>
      <c r="H143" s="91">
        <f t="shared" si="8"/>
        <v>0.44891428568512332</v>
      </c>
      <c r="I143" s="82">
        <f t="shared" si="7"/>
        <v>0.47384848568512322</v>
      </c>
      <c r="J143" s="5"/>
      <c r="K143" s="25"/>
      <c r="L143" s="7"/>
      <c r="M143" s="7"/>
      <c r="N143" s="7"/>
      <c r="O143" s="5"/>
      <c r="P143" s="5"/>
      <c r="Q143" s="5"/>
      <c r="R143" s="5"/>
      <c r="S143" s="5"/>
      <c r="T143" s="5"/>
      <c r="U143" s="5"/>
      <c r="V143" s="5"/>
      <c r="W143" s="5"/>
      <c r="X143" s="21"/>
      <c r="Y143" s="21"/>
    </row>
    <row r="144" spans="1:25" s="1" customFormat="1" x14ac:dyDescent="0.25">
      <c r="A144" s="80">
        <v>119</v>
      </c>
      <c r="B144" s="16">
        <v>34242162</v>
      </c>
      <c r="C144" s="83">
        <v>85.5</v>
      </c>
      <c r="D144" s="8">
        <v>24.265999999999998</v>
      </c>
      <c r="E144" s="8">
        <v>24.998000000000001</v>
      </c>
      <c r="F144" s="8">
        <f t="shared" si="4"/>
        <v>0.73200000000000287</v>
      </c>
      <c r="G144" s="82">
        <f t="shared" si="10"/>
        <v>0.62937360000000242</v>
      </c>
      <c r="H144" s="91">
        <f t="shared" si="8"/>
        <v>0.49207912084715444</v>
      </c>
      <c r="I144" s="82">
        <f t="shared" si="7"/>
        <v>1.1214527208471567</v>
      </c>
      <c r="K144" s="25"/>
      <c r="L144" s="7"/>
      <c r="M144" s="7"/>
      <c r="N144" s="7"/>
      <c r="O144" s="5"/>
      <c r="P144" s="5"/>
      <c r="Q144" s="5"/>
      <c r="R144" s="5"/>
      <c r="S144" s="5"/>
      <c r="T144" s="5"/>
      <c r="U144" s="5"/>
      <c r="V144" s="5"/>
      <c r="W144" s="5"/>
      <c r="X144" s="21"/>
      <c r="Y144" s="21"/>
    </row>
    <row r="145" spans="1:25" s="5" customFormat="1" x14ac:dyDescent="0.25">
      <c r="A145" s="4">
        <v>120</v>
      </c>
      <c r="B145" s="16">
        <v>20140179</v>
      </c>
      <c r="C145" s="83">
        <v>58.9</v>
      </c>
      <c r="D145" s="8">
        <v>17.363</v>
      </c>
      <c r="E145" s="8">
        <v>18.550999999999998</v>
      </c>
      <c r="F145" s="8">
        <f t="shared" si="4"/>
        <v>1.1879999999999988</v>
      </c>
      <c r="G145" s="82">
        <f t="shared" si="10"/>
        <v>1.0214423999999991</v>
      </c>
      <c r="H145" s="91">
        <f t="shared" si="8"/>
        <v>0.33898783880581751</v>
      </c>
      <c r="I145" s="82">
        <f t="shared" si="7"/>
        <v>1.3604302388058165</v>
      </c>
      <c r="K145" s="25"/>
      <c r="L145" s="7"/>
      <c r="M145" s="7"/>
      <c r="N145" s="7"/>
      <c r="X145" s="21"/>
      <c r="Y145" s="21"/>
    </row>
    <row r="146" spans="1:25" s="1" customFormat="1" x14ac:dyDescent="0.25">
      <c r="A146" s="80">
        <v>121</v>
      </c>
      <c r="B146" s="16">
        <v>34242161</v>
      </c>
      <c r="C146" s="83">
        <v>59.2</v>
      </c>
      <c r="D146" s="8">
        <v>18.094999999999999</v>
      </c>
      <c r="E146" s="8">
        <v>19.239999999999998</v>
      </c>
      <c r="F146" s="8">
        <f t="shared" si="4"/>
        <v>1.1449999999999996</v>
      </c>
      <c r="G146" s="82">
        <f t="shared" si="10"/>
        <v>0.98447099999999965</v>
      </c>
      <c r="H146" s="91">
        <f t="shared" si="8"/>
        <v>0.3407144322122988</v>
      </c>
      <c r="I146" s="82">
        <f t="shared" si="7"/>
        <v>1.3251854322122985</v>
      </c>
      <c r="K146" s="25"/>
      <c r="L146" s="7"/>
      <c r="M146" s="7"/>
      <c r="N146" s="7"/>
      <c r="O146" s="5"/>
      <c r="P146" s="5"/>
      <c r="Q146" s="5"/>
      <c r="R146" s="5"/>
      <c r="S146" s="5"/>
      <c r="T146" s="5"/>
      <c r="U146" s="5"/>
      <c r="V146" s="5"/>
      <c r="W146" s="5"/>
      <c r="X146" s="21"/>
      <c r="Y146" s="21"/>
    </row>
    <row r="147" spans="1:25" s="1" customFormat="1" x14ac:dyDescent="0.25">
      <c r="A147" s="80">
        <v>122</v>
      </c>
      <c r="B147" s="16">
        <v>34242151</v>
      </c>
      <c r="C147" s="83">
        <v>78.099999999999994</v>
      </c>
      <c r="D147" s="8">
        <v>9.3819999999999997</v>
      </c>
      <c r="E147" s="8">
        <v>10.714</v>
      </c>
      <c r="F147" s="8">
        <f t="shared" si="4"/>
        <v>1.3320000000000007</v>
      </c>
      <c r="G147" s="82">
        <f t="shared" si="10"/>
        <v>1.1452536000000006</v>
      </c>
      <c r="H147" s="91">
        <f t="shared" si="8"/>
        <v>0.44948981682061706</v>
      </c>
      <c r="I147" s="82">
        <f t="shared" si="7"/>
        <v>1.5947434168206178</v>
      </c>
      <c r="J147" s="5"/>
      <c r="K147" s="25"/>
      <c r="L147" s="7"/>
      <c r="M147" s="7"/>
      <c r="N147" s="7"/>
      <c r="O147" s="5"/>
      <c r="P147" s="5"/>
      <c r="Q147" s="5"/>
      <c r="R147" s="5"/>
      <c r="S147" s="5"/>
      <c r="T147" s="5"/>
      <c r="U147" s="5"/>
      <c r="V147" s="5"/>
      <c r="W147" s="5"/>
      <c r="X147" s="21"/>
      <c r="Y147" s="21"/>
    </row>
    <row r="148" spans="1:25" s="5" customFormat="1" x14ac:dyDescent="0.25">
      <c r="A148" s="4">
        <v>123</v>
      </c>
      <c r="B148" s="16">
        <v>34242148</v>
      </c>
      <c r="C148" s="83">
        <v>85.2</v>
      </c>
      <c r="D148" s="8">
        <v>10.364000000000001</v>
      </c>
      <c r="E148" s="8">
        <v>10.698</v>
      </c>
      <c r="F148" s="8">
        <f>E148-D148</f>
        <v>0.33399999999999963</v>
      </c>
      <c r="G148" s="82">
        <f t="shared" si="10"/>
        <v>0.28717319999999968</v>
      </c>
      <c r="H148" s="91">
        <f>C148/3919*$H$13</f>
        <v>0.4903525274406732</v>
      </c>
      <c r="I148" s="82">
        <f t="shared" si="7"/>
        <v>0.77752572744067283</v>
      </c>
      <c r="K148" s="25"/>
      <c r="L148" s="7"/>
      <c r="M148" s="7"/>
      <c r="N148" s="7"/>
      <c r="X148" s="21"/>
      <c r="Y148" s="21"/>
    </row>
    <row r="149" spans="1:25" s="1" customFormat="1" x14ac:dyDescent="0.25">
      <c r="A149" s="80">
        <v>124</v>
      </c>
      <c r="B149" s="16">
        <v>34242163</v>
      </c>
      <c r="C149" s="83">
        <v>59.3</v>
      </c>
      <c r="D149" s="8">
        <v>22.326000000000001</v>
      </c>
      <c r="E149" s="8">
        <v>23.283000000000001</v>
      </c>
      <c r="F149" s="8">
        <f>E149-D149</f>
        <v>0.95700000000000074</v>
      </c>
      <c r="G149" s="82">
        <f t="shared" si="10"/>
        <v>0.82282860000000069</v>
      </c>
      <c r="H149" s="91">
        <f t="shared" si="8"/>
        <v>0.34128996334779249</v>
      </c>
      <c r="I149" s="82">
        <f t="shared" si="7"/>
        <v>1.1641185633477931</v>
      </c>
      <c r="K149" s="25"/>
      <c r="L149" s="7"/>
      <c r="M149" s="7"/>
      <c r="N149" s="7"/>
      <c r="O149" s="5"/>
      <c r="P149" s="5"/>
      <c r="Q149" s="5"/>
      <c r="R149" s="5"/>
      <c r="S149" s="5"/>
      <c r="T149" s="5"/>
      <c r="U149" s="5"/>
      <c r="V149" s="5"/>
      <c r="W149" s="5"/>
      <c r="X149" s="21"/>
      <c r="Y149" s="21"/>
    </row>
    <row r="150" spans="1:25" s="1" customFormat="1" x14ac:dyDescent="0.25">
      <c r="A150" s="80">
        <v>125</v>
      </c>
      <c r="B150" s="16">
        <v>34242153</v>
      </c>
      <c r="C150" s="83">
        <v>59.2</v>
      </c>
      <c r="D150" s="8">
        <v>22.067</v>
      </c>
      <c r="E150" s="8">
        <f>22.067+1.64</f>
        <v>23.707000000000001</v>
      </c>
      <c r="F150" s="8">
        <f>E150-D150</f>
        <v>1.6400000000000006</v>
      </c>
      <c r="G150" s="82">
        <f t="shared" si="10"/>
        <v>1.4100720000000004</v>
      </c>
      <c r="H150" s="91">
        <f t="shared" si="8"/>
        <v>0.3407144322122988</v>
      </c>
      <c r="I150" s="82">
        <f t="shared" si="7"/>
        <v>1.7507864322122992</v>
      </c>
      <c r="K150" s="25"/>
      <c r="L150" s="24"/>
      <c r="M150" s="24"/>
      <c r="N150" s="24"/>
      <c r="O150" s="24"/>
      <c r="P150" s="24"/>
      <c r="Q150" s="5"/>
      <c r="R150" s="5"/>
      <c r="S150" s="5"/>
      <c r="T150" s="5"/>
      <c r="U150" s="5"/>
      <c r="V150" s="5"/>
      <c r="W150" s="5"/>
      <c r="X150" s="21"/>
      <c r="Y150" s="21"/>
    </row>
    <row r="151" spans="1:25" s="1" customFormat="1" x14ac:dyDescent="0.25">
      <c r="A151" s="80">
        <v>126</v>
      </c>
      <c r="B151" s="16">
        <v>20140213</v>
      </c>
      <c r="C151" s="83">
        <v>77.599999999999994</v>
      </c>
      <c r="D151" s="8">
        <v>6.8150000000000004</v>
      </c>
      <c r="E151" s="8">
        <v>6.8150000000000004</v>
      </c>
      <c r="F151" s="8">
        <f>E151-D151</f>
        <v>0</v>
      </c>
      <c r="G151" s="82">
        <f t="shared" si="10"/>
        <v>0</v>
      </c>
      <c r="H151" s="91">
        <f t="shared" si="8"/>
        <v>0.44661216114314833</v>
      </c>
      <c r="I151" s="82">
        <f t="shared" si="7"/>
        <v>0.44661216114314833</v>
      </c>
      <c r="K151" s="25"/>
      <c r="L151" s="7"/>
      <c r="M151" s="7"/>
      <c r="N151" s="7"/>
      <c r="O151" s="5"/>
      <c r="P151" s="5"/>
      <c r="Q151" s="5"/>
      <c r="R151" s="5"/>
      <c r="S151" s="5"/>
      <c r="T151" s="5"/>
      <c r="U151" s="5"/>
      <c r="V151" s="5"/>
      <c r="W151" s="5"/>
      <c r="X151" s="21"/>
      <c r="Y151" s="21"/>
    </row>
    <row r="152" spans="1:25" s="5" customFormat="1" x14ac:dyDescent="0.25">
      <c r="A152" s="4">
        <v>127</v>
      </c>
      <c r="B152" s="16">
        <v>34242152</v>
      </c>
      <c r="C152" s="81">
        <v>85.2</v>
      </c>
      <c r="D152" s="9">
        <v>47.064999999999998</v>
      </c>
      <c r="E152" s="9">
        <v>49.387</v>
      </c>
      <c r="F152" s="9">
        <f t="shared" si="4"/>
        <v>2.3220000000000027</v>
      </c>
      <c r="G152" s="82">
        <f t="shared" si="10"/>
        <v>1.9964556000000024</v>
      </c>
      <c r="H152" s="91">
        <f t="shared" si="8"/>
        <v>0.4903525274406732</v>
      </c>
      <c r="I152" s="82">
        <f t="shared" si="7"/>
        <v>2.4868081274406757</v>
      </c>
      <c r="K152" s="25"/>
      <c r="L152" s="7"/>
      <c r="M152" s="7"/>
      <c r="N152" s="7"/>
      <c r="X152" s="21"/>
      <c r="Y152" s="21"/>
    </row>
    <row r="153" spans="1:25" s="5" customFormat="1" x14ac:dyDescent="0.25">
      <c r="A153" s="4">
        <v>128</v>
      </c>
      <c r="B153" s="16">
        <v>34242147</v>
      </c>
      <c r="C153" s="81">
        <v>58.9</v>
      </c>
      <c r="D153" s="8">
        <v>14.66</v>
      </c>
      <c r="E153" s="8">
        <v>15.135</v>
      </c>
      <c r="F153" s="8">
        <f t="shared" si="4"/>
        <v>0.47499999999999964</v>
      </c>
      <c r="G153" s="82">
        <f t="shared" si="10"/>
        <v>0.40840499999999968</v>
      </c>
      <c r="H153" s="91">
        <f t="shared" si="8"/>
        <v>0.33898783880581751</v>
      </c>
      <c r="I153" s="82">
        <f t="shared" si="7"/>
        <v>0.74739283880581719</v>
      </c>
      <c r="K153" s="25"/>
      <c r="L153" s="7"/>
      <c r="M153" s="7"/>
      <c r="N153" s="7"/>
      <c r="X153" s="21"/>
      <c r="Y153" s="21"/>
    </row>
    <row r="154" spans="1:25" s="1" customFormat="1" x14ac:dyDescent="0.25">
      <c r="A154" s="80">
        <v>129</v>
      </c>
      <c r="B154" s="16">
        <v>34242155</v>
      </c>
      <c r="C154" s="81">
        <v>58.6</v>
      </c>
      <c r="D154" s="8">
        <v>18.398</v>
      </c>
      <c r="E154" s="8">
        <v>19.71</v>
      </c>
      <c r="F154" s="8">
        <f t="shared" ref="F154:F217" si="11">E154-D154</f>
        <v>1.3120000000000012</v>
      </c>
      <c r="G154" s="82">
        <f t="shared" si="10"/>
        <v>1.1280576000000011</v>
      </c>
      <c r="H154" s="91">
        <f t="shared" si="8"/>
        <v>0.33726124539933627</v>
      </c>
      <c r="I154" s="82">
        <f t="shared" si="7"/>
        <v>1.4653188453993373</v>
      </c>
      <c r="K154" s="25"/>
      <c r="L154" s="7"/>
      <c r="M154" s="7"/>
      <c r="N154" s="7"/>
      <c r="O154" s="5"/>
      <c r="P154" s="5"/>
      <c r="Q154" s="5"/>
      <c r="R154" s="5"/>
      <c r="S154" s="5"/>
      <c r="T154" s="5"/>
      <c r="U154" s="5"/>
      <c r="V154" s="5"/>
      <c r="W154" s="5"/>
      <c r="X154" s="21"/>
      <c r="Y154" s="21"/>
    </row>
    <row r="155" spans="1:25" s="1" customFormat="1" ht="15.75" thickBot="1" x14ac:dyDescent="0.3">
      <c r="A155" s="93">
        <v>130</v>
      </c>
      <c r="B155" s="20">
        <v>34242150</v>
      </c>
      <c r="C155" s="87">
        <v>77.599999999999994</v>
      </c>
      <c r="D155" s="12">
        <v>6.7809999999999997</v>
      </c>
      <c r="E155" s="12">
        <v>6.7809999999999997</v>
      </c>
      <c r="F155" s="12">
        <f t="shared" si="11"/>
        <v>0</v>
      </c>
      <c r="G155" s="88">
        <f t="shared" si="10"/>
        <v>0</v>
      </c>
      <c r="H155" s="88">
        <f t="shared" si="8"/>
        <v>0.44661216114314833</v>
      </c>
      <c r="I155" s="88">
        <f t="shared" ref="I155:I218" si="12">G155+H155</f>
        <v>0.44661216114314833</v>
      </c>
      <c r="K155" s="25"/>
      <c r="L155" s="14"/>
      <c r="M155" s="7"/>
      <c r="N155" s="7"/>
      <c r="O155" s="5"/>
      <c r="P155" s="5"/>
      <c r="Q155" s="5"/>
      <c r="R155" s="5"/>
      <c r="S155" s="5"/>
      <c r="T155" s="5"/>
      <c r="U155" s="5"/>
      <c r="V155" s="5"/>
      <c r="W155" s="5"/>
      <c r="X155" s="21"/>
      <c r="Y155" s="21"/>
    </row>
    <row r="156" spans="1:25" s="1" customFormat="1" x14ac:dyDescent="0.25">
      <c r="A156" s="89">
        <v>131</v>
      </c>
      <c r="B156" s="19">
        <v>20442446</v>
      </c>
      <c r="C156" s="90">
        <v>84.1</v>
      </c>
      <c r="D156" s="9">
        <v>41</v>
      </c>
      <c r="E156" s="9">
        <v>42.5</v>
      </c>
      <c r="F156" s="9">
        <f t="shared" si="11"/>
        <v>1.5</v>
      </c>
      <c r="G156" s="91">
        <f>F156*0.8598</f>
        <v>1.2897000000000001</v>
      </c>
      <c r="H156" s="91">
        <f t="shared" ref="H156:H207" si="13">C156/3672.6*$H$16</f>
        <v>0.40312313461852645</v>
      </c>
      <c r="I156" s="91">
        <f t="shared" si="12"/>
        <v>1.6928231346185265</v>
      </c>
      <c r="K156" s="24"/>
      <c r="L156" s="7"/>
      <c r="M156" s="7"/>
      <c r="N156" s="7"/>
      <c r="O156" s="5"/>
      <c r="P156" s="5"/>
      <c r="Q156" s="5"/>
      <c r="R156" s="5"/>
      <c r="S156" s="5"/>
      <c r="T156" s="5"/>
      <c r="U156" s="5"/>
      <c r="V156" s="5"/>
      <c r="W156" s="5"/>
      <c r="X156" s="21"/>
      <c r="Y156" s="21"/>
    </row>
    <row r="157" spans="1:25" s="1" customFormat="1" x14ac:dyDescent="0.25">
      <c r="A157" s="80">
        <v>132</v>
      </c>
      <c r="B157" s="16">
        <v>43242256</v>
      </c>
      <c r="C157" s="81">
        <v>56.3</v>
      </c>
      <c r="D157" s="8">
        <v>19.7</v>
      </c>
      <c r="E157" s="8">
        <v>20.399999999999999</v>
      </c>
      <c r="F157" s="8">
        <f t="shared" si="11"/>
        <v>0.69999999999999929</v>
      </c>
      <c r="G157" s="82">
        <f t="shared" si="10"/>
        <v>0.6018599999999994</v>
      </c>
      <c r="H157" s="82">
        <f t="shared" si="13"/>
        <v>0.2698672114033655</v>
      </c>
      <c r="I157" s="82">
        <f t="shared" si="12"/>
        <v>0.87172721140336495</v>
      </c>
      <c r="K157" s="25"/>
      <c r="L157" s="7"/>
      <c r="M157" s="7"/>
      <c r="N157" s="7"/>
      <c r="O157" s="5"/>
      <c r="P157" s="5"/>
      <c r="Q157" s="5"/>
      <c r="R157" s="5"/>
      <c r="S157" s="5"/>
      <c r="T157" s="5"/>
      <c r="U157" s="5"/>
      <c r="V157" s="5"/>
      <c r="W157" s="5"/>
      <c r="X157" s="21"/>
      <c r="Y157" s="21"/>
    </row>
    <row r="158" spans="1:25" s="1" customFormat="1" x14ac:dyDescent="0.25">
      <c r="A158" s="80">
        <v>133</v>
      </c>
      <c r="B158" s="16">
        <v>43242235</v>
      </c>
      <c r="C158" s="81">
        <v>56.1</v>
      </c>
      <c r="D158" s="8">
        <v>11.879</v>
      </c>
      <c r="E158" s="8">
        <v>12.132999999999999</v>
      </c>
      <c r="F158" s="8">
        <f t="shared" si="11"/>
        <v>0.25399999999999956</v>
      </c>
      <c r="G158" s="82">
        <f t="shared" si="10"/>
        <v>0.21838919999999962</v>
      </c>
      <c r="H158" s="82">
        <f t="shared" si="13"/>
        <v>0.26890853569678158</v>
      </c>
      <c r="I158" s="82">
        <f t="shared" si="12"/>
        <v>0.4872977356967812</v>
      </c>
      <c r="K158" s="25"/>
      <c r="L158" s="7"/>
      <c r="M158" s="7"/>
      <c r="N158" s="7"/>
      <c r="O158" s="5"/>
      <c r="P158" s="5"/>
      <c r="Q158" s="5"/>
      <c r="R158" s="5"/>
      <c r="S158" s="5"/>
      <c r="T158" s="5"/>
      <c r="U158" s="5"/>
      <c r="V158" s="5"/>
      <c r="W158" s="5"/>
      <c r="X158" s="21"/>
      <c r="Y158" s="21"/>
    </row>
    <row r="159" spans="1:25" s="1" customFormat="1" x14ac:dyDescent="0.25">
      <c r="A159" s="80">
        <v>134</v>
      </c>
      <c r="B159" s="16">
        <v>43242250</v>
      </c>
      <c r="C159" s="81">
        <v>85.2</v>
      </c>
      <c r="D159" s="8">
        <v>19.57</v>
      </c>
      <c r="E159" s="8">
        <v>20.623999999999999</v>
      </c>
      <c r="F159" s="8">
        <f t="shared" si="11"/>
        <v>1.0539999999999985</v>
      </c>
      <c r="G159" s="82">
        <f t="shared" si="10"/>
        <v>0.90622919999999874</v>
      </c>
      <c r="H159" s="82">
        <f t="shared" si="13"/>
        <v>0.40839585100473785</v>
      </c>
      <c r="I159" s="82">
        <f t="shared" si="12"/>
        <v>1.3146250510047366</v>
      </c>
      <c r="K159" s="25"/>
      <c r="L159" s="7"/>
      <c r="M159" s="7"/>
      <c r="N159" s="7"/>
      <c r="O159" s="5"/>
      <c r="P159" s="5"/>
      <c r="Q159" s="5"/>
      <c r="R159" s="5"/>
      <c r="S159" s="5"/>
      <c r="T159" s="5"/>
      <c r="U159" s="5"/>
      <c r="V159" s="5"/>
      <c r="W159" s="5"/>
      <c r="X159" s="21"/>
      <c r="Y159" s="21"/>
    </row>
    <row r="160" spans="1:25" s="5" customFormat="1" x14ac:dyDescent="0.25">
      <c r="A160" s="4">
        <v>135</v>
      </c>
      <c r="B160" s="16">
        <v>34242382</v>
      </c>
      <c r="C160" s="81">
        <v>84.4</v>
      </c>
      <c r="D160" s="8">
        <v>33.963000000000001</v>
      </c>
      <c r="E160" s="8">
        <v>35.777000000000001</v>
      </c>
      <c r="F160" s="8">
        <f t="shared" si="11"/>
        <v>1.8140000000000001</v>
      </c>
      <c r="G160" s="82">
        <f t="shared" si="10"/>
        <v>1.5596772000000001</v>
      </c>
      <c r="H160" s="82">
        <f t="shared" si="13"/>
        <v>0.40456114817840227</v>
      </c>
      <c r="I160" s="82">
        <f t="shared" si="12"/>
        <v>1.9642383481784025</v>
      </c>
      <c r="K160" s="25"/>
      <c r="L160" s="7"/>
      <c r="M160" s="7"/>
      <c r="N160" s="7"/>
      <c r="X160" s="21"/>
      <c r="Y160" s="21"/>
    </row>
    <row r="161" spans="1:25" s="1" customFormat="1" x14ac:dyDescent="0.25">
      <c r="A161" s="80">
        <v>136</v>
      </c>
      <c r="B161" s="16">
        <v>43242379</v>
      </c>
      <c r="C161" s="81">
        <v>56.2</v>
      </c>
      <c r="D161" s="8">
        <v>25.423999999999999</v>
      </c>
      <c r="E161" s="8">
        <v>26.452000000000002</v>
      </c>
      <c r="F161" s="8">
        <f t="shared" si="11"/>
        <v>1.0280000000000022</v>
      </c>
      <c r="G161" s="82">
        <f t="shared" si="10"/>
        <v>0.88387440000000195</v>
      </c>
      <c r="H161" s="82">
        <f t="shared" si="13"/>
        <v>0.26938787355007354</v>
      </c>
      <c r="I161" s="82">
        <f t="shared" si="12"/>
        <v>1.1532622735500755</v>
      </c>
      <c r="K161" s="25"/>
      <c r="L161" s="7"/>
      <c r="M161" s="7"/>
      <c r="N161" s="7"/>
      <c r="O161" s="5"/>
      <c r="P161" s="5"/>
      <c r="Q161" s="5"/>
      <c r="R161" s="5"/>
      <c r="S161" s="5"/>
      <c r="T161" s="5"/>
      <c r="U161" s="5"/>
      <c r="V161" s="5"/>
      <c r="W161" s="5"/>
      <c r="X161" s="21"/>
      <c r="Y161" s="21"/>
    </row>
    <row r="162" spans="1:25" s="1" customFormat="1" x14ac:dyDescent="0.25">
      <c r="A162" s="80">
        <v>137</v>
      </c>
      <c r="B162" s="16">
        <v>43242240</v>
      </c>
      <c r="C162" s="81">
        <v>55.7</v>
      </c>
      <c r="D162" s="8">
        <v>16.829999999999998</v>
      </c>
      <c r="E162" s="8">
        <v>17.558</v>
      </c>
      <c r="F162" s="8">
        <f t="shared" si="11"/>
        <v>0.72800000000000153</v>
      </c>
      <c r="G162" s="82">
        <f t="shared" si="10"/>
        <v>0.62593440000000133</v>
      </c>
      <c r="H162" s="82">
        <f t="shared" si="13"/>
        <v>0.26699118428361385</v>
      </c>
      <c r="I162" s="82">
        <f t="shared" si="12"/>
        <v>0.89292558428361524</v>
      </c>
      <c r="K162" s="25"/>
      <c r="L162" s="7"/>
      <c r="M162" s="7"/>
      <c r="N162" s="7"/>
      <c r="O162" s="5"/>
      <c r="P162" s="5"/>
      <c r="Q162" s="5"/>
      <c r="R162" s="5"/>
      <c r="S162" s="5"/>
      <c r="T162" s="5"/>
      <c r="U162" s="5"/>
      <c r="V162" s="5"/>
      <c r="W162" s="5"/>
      <c r="X162" s="21"/>
      <c r="Y162" s="21"/>
    </row>
    <row r="163" spans="1:25" s="1" customFormat="1" x14ac:dyDescent="0.25">
      <c r="A163" s="80">
        <v>138</v>
      </c>
      <c r="B163" s="16">
        <v>43242241</v>
      </c>
      <c r="C163" s="81">
        <v>84.3</v>
      </c>
      <c r="D163" s="8">
        <v>35.179000000000002</v>
      </c>
      <c r="E163" s="8">
        <v>36.722000000000001</v>
      </c>
      <c r="F163" s="8">
        <f t="shared" si="11"/>
        <v>1.5429999999999993</v>
      </c>
      <c r="G163" s="82">
        <f t="shared" si="10"/>
        <v>1.3266713999999993</v>
      </c>
      <c r="H163" s="82">
        <f t="shared" si="13"/>
        <v>0.40408181032511031</v>
      </c>
      <c r="I163" s="82">
        <f t="shared" si="12"/>
        <v>1.7307532103251095</v>
      </c>
      <c r="K163" s="25"/>
      <c r="L163" s="7"/>
      <c r="M163" s="7"/>
      <c r="N163" s="7"/>
      <c r="O163" s="5"/>
      <c r="P163" s="5"/>
      <c r="Q163" s="5"/>
      <c r="R163" s="5"/>
      <c r="S163" s="5"/>
      <c r="T163" s="5"/>
      <c r="U163" s="5"/>
      <c r="V163" s="5"/>
      <c r="W163" s="5"/>
      <c r="X163" s="21"/>
      <c r="Y163" s="21"/>
    </row>
    <row r="164" spans="1:25" s="1" customFormat="1" x14ac:dyDescent="0.25">
      <c r="A164" s="4">
        <v>139</v>
      </c>
      <c r="B164" s="16">
        <v>34242385</v>
      </c>
      <c r="C164" s="81">
        <v>84</v>
      </c>
      <c r="D164" s="8">
        <v>10.367000000000001</v>
      </c>
      <c r="E164" s="8">
        <v>10.367000000000001</v>
      </c>
      <c r="F164" s="8">
        <f t="shared" si="11"/>
        <v>0</v>
      </c>
      <c r="G164" s="82">
        <f t="shared" si="10"/>
        <v>0</v>
      </c>
      <c r="H164" s="82">
        <f t="shared" si="13"/>
        <v>0.40264379676523454</v>
      </c>
      <c r="I164" s="82">
        <f t="shared" si="12"/>
        <v>0.40264379676523454</v>
      </c>
      <c r="K164" s="25"/>
      <c r="L164" s="7"/>
      <c r="M164" s="7"/>
      <c r="N164" s="7"/>
      <c r="O164" s="5"/>
      <c r="P164" s="5"/>
      <c r="Q164" s="5"/>
      <c r="R164" s="5"/>
      <c r="S164" s="5"/>
      <c r="T164" s="5"/>
      <c r="U164" s="5"/>
      <c r="V164" s="5"/>
      <c r="W164" s="5"/>
      <c r="X164" s="21"/>
      <c r="Y164" s="21"/>
    </row>
    <row r="165" spans="1:25" s="1" customFormat="1" x14ac:dyDescent="0.25">
      <c r="A165" s="80">
        <v>140</v>
      </c>
      <c r="B165" s="16">
        <v>34242381</v>
      </c>
      <c r="C165" s="81">
        <v>55.6</v>
      </c>
      <c r="D165" s="8">
        <v>17.669</v>
      </c>
      <c r="E165" s="8">
        <v>18.667000000000002</v>
      </c>
      <c r="F165" s="8">
        <f t="shared" si="11"/>
        <v>0.99800000000000111</v>
      </c>
      <c r="G165" s="82">
        <f t="shared" si="10"/>
        <v>0.85808040000000096</v>
      </c>
      <c r="H165" s="82">
        <f t="shared" si="13"/>
        <v>0.26651184643032189</v>
      </c>
      <c r="I165" s="82">
        <f t="shared" si="12"/>
        <v>1.1245922464303229</v>
      </c>
      <c r="K165" s="25"/>
      <c r="L165" s="7"/>
      <c r="M165" s="7"/>
      <c r="N165" s="7"/>
      <c r="O165" s="5"/>
      <c r="P165" s="5"/>
      <c r="Q165" s="5"/>
      <c r="R165" s="5"/>
      <c r="S165" s="5"/>
      <c r="T165" s="5"/>
      <c r="U165" s="5"/>
      <c r="V165" s="5"/>
      <c r="W165" s="5"/>
      <c r="X165" s="21"/>
      <c r="Y165" s="21"/>
    </row>
    <row r="166" spans="1:25" s="1" customFormat="1" x14ac:dyDescent="0.25">
      <c r="A166" s="80">
        <v>141</v>
      </c>
      <c r="B166" s="16">
        <v>34242390</v>
      </c>
      <c r="C166" s="81">
        <v>56.4</v>
      </c>
      <c r="D166" s="8">
        <v>11.731999999999999</v>
      </c>
      <c r="E166" s="8">
        <v>12.28</v>
      </c>
      <c r="F166" s="8">
        <f t="shared" si="11"/>
        <v>0.54800000000000004</v>
      </c>
      <c r="G166" s="82">
        <f>F166*0.8598</f>
        <v>0.47117040000000004</v>
      </c>
      <c r="H166" s="82">
        <f t="shared" si="13"/>
        <v>0.27034654925665746</v>
      </c>
      <c r="I166" s="82">
        <f t="shared" si="12"/>
        <v>0.74151694925665756</v>
      </c>
      <c r="K166" s="25"/>
      <c r="L166" s="7"/>
      <c r="M166" s="7"/>
      <c r="N166" s="7"/>
      <c r="O166" s="5"/>
      <c r="P166" s="5"/>
      <c r="Q166" s="5"/>
      <c r="R166" s="5"/>
      <c r="S166" s="5"/>
      <c r="T166" s="5"/>
      <c r="U166" s="5"/>
      <c r="V166" s="5"/>
      <c r="W166" s="5"/>
      <c r="X166" s="21"/>
      <c r="Y166" s="21"/>
    </row>
    <row r="167" spans="1:25" s="1" customFormat="1" x14ac:dyDescent="0.25">
      <c r="A167" s="80">
        <v>142</v>
      </c>
      <c r="B167" s="16">
        <v>34242387</v>
      </c>
      <c r="C167" s="81">
        <v>84.1</v>
      </c>
      <c r="D167" s="8">
        <v>21.567</v>
      </c>
      <c r="E167" s="8">
        <v>22.454999999999998</v>
      </c>
      <c r="F167" s="8">
        <f t="shared" si="11"/>
        <v>0.88799999999999812</v>
      </c>
      <c r="G167" s="82">
        <f t="shared" ref="G167:G196" si="14">F167*0.8598</f>
        <v>0.76350239999999836</v>
      </c>
      <c r="H167" s="82">
        <f t="shared" si="13"/>
        <v>0.40312313461852645</v>
      </c>
      <c r="I167" s="82">
        <f t="shared" si="12"/>
        <v>1.1666255346185248</v>
      </c>
      <c r="K167" s="25"/>
      <c r="L167" s="7"/>
      <c r="M167" s="7"/>
      <c r="N167" s="7"/>
      <c r="O167" s="5"/>
      <c r="P167" s="5"/>
      <c r="Q167" s="5"/>
      <c r="R167" s="5"/>
      <c r="S167" s="5"/>
      <c r="T167" s="5"/>
      <c r="U167" s="5"/>
      <c r="V167" s="5"/>
      <c r="W167" s="5"/>
      <c r="X167" s="21"/>
      <c r="Y167" s="21"/>
    </row>
    <row r="168" spans="1:25" s="1" customFormat="1" x14ac:dyDescent="0.25">
      <c r="A168" s="4">
        <v>143</v>
      </c>
      <c r="B168" s="16">
        <v>34242383</v>
      </c>
      <c r="C168" s="81">
        <v>83.5</v>
      </c>
      <c r="D168" s="8">
        <v>18.850000000000001</v>
      </c>
      <c r="E168" s="8">
        <v>19.684000000000001</v>
      </c>
      <c r="F168" s="8">
        <f t="shared" si="11"/>
        <v>0.83399999999999963</v>
      </c>
      <c r="G168" s="82">
        <f t="shared" si="14"/>
        <v>0.71707319999999974</v>
      </c>
      <c r="H168" s="82">
        <f t="shared" si="13"/>
        <v>0.40024710749877479</v>
      </c>
      <c r="I168" s="82">
        <f t="shared" si="12"/>
        <v>1.1173203074987745</v>
      </c>
      <c r="K168" s="25"/>
      <c r="L168" s="7"/>
      <c r="M168" s="7"/>
      <c r="N168" s="7"/>
      <c r="O168" s="5"/>
      <c r="P168" s="5"/>
      <c r="Q168" s="5"/>
      <c r="R168" s="5"/>
      <c r="S168" s="5"/>
      <c r="T168" s="5"/>
      <c r="U168" s="5"/>
      <c r="V168" s="5"/>
      <c r="W168" s="5"/>
      <c r="X168" s="21"/>
      <c r="Y168" s="21"/>
    </row>
    <row r="169" spans="1:25" s="1" customFormat="1" x14ac:dyDescent="0.25">
      <c r="A169" s="4">
        <v>144</v>
      </c>
      <c r="B169" s="16">
        <v>34242379</v>
      </c>
      <c r="C169" s="81">
        <v>56.3</v>
      </c>
      <c r="D169" s="8">
        <v>9.7089999999999996</v>
      </c>
      <c r="E169" s="8">
        <v>10.225</v>
      </c>
      <c r="F169" s="8">
        <f t="shared" si="11"/>
        <v>0.51600000000000001</v>
      </c>
      <c r="G169" s="82">
        <f t="shared" si="14"/>
        <v>0.44365680000000002</v>
      </c>
      <c r="H169" s="82">
        <f t="shared" si="13"/>
        <v>0.2698672114033655</v>
      </c>
      <c r="I169" s="82">
        <f t="shared" si="12"/>
        <v>0.71352401140336552</v>
      </c>
      <c r="K169" s="25"/>
      <c r="L169" s="7"/>
      <c r="M169" s="25"/>
      <c r="N169" s="7"/>
      <c r="O169" s="5"/>
      <c r="P169" s="5"/>
      <c r="Q169" s="5"/>
      <c r="R169" s="5"/>
      <c r="S169" s="5"/>
      <c r="T169" s="5"/>
      <c r="U169" s="5"/>
      <c r="V169" s="5"/>
      <c r="W169" s="5"/>
      <c r="X169" s="21"/>
      <c r="Y169" s="21"/>
    </row>
    <row r="170" spans="1:25" s="1" customFormat="1" x14ac:dyDescent="0.25">
      <c r="A170" s="80">
        <v>145</v>
      </c>
      <c r="B170" s="16">
        <v>34242386</v>
      </c>
      <c r="C170" s="81">
        <v>56.6</v>
      </c>
      <c r="D170" s="8">
        <v>9.673</v>
      </c>
      <c r="E170" s="8">
        <v>10.298999999999999</v>
      </c>
      <c r="F170" s="8">
        <f t="shared" si="11"/>
        <v>0.62599999999999945</v>
      </c>
      <c r="G170" s="82">
        <f t="shared" si="14"/>
        <v>0.53823479999999957</v>
      </c>
      <c r="H170" s="82">
        <f t="shared" si="13"/>
        <v>0.27130522496324133</v>
      </c>
      <c r="I170" s="82">
        <f t="shared" si="12"/>
        <v>0.80954002496324096</v>
      </c>
      <c r="K170" s="25"/>
      <c r="L170" s="7"/>
      <c r="M170" s="7"/>
      <c r="N170" s="7"/>
      <c r="O170" s="5"/>
      <c r="P170" s="5"/>
      <c r="Q170" s="5"/>
      <c r="R170" s="5"/>
      <c r="S170" s="5"/>
      <c r="T170" s="5"/>
      <c r="U170" s="5"/>
      <c r="V170" s="5"/>
      <c r="W170" s="5"/>
      <c r="X170" s="21"/>
      <c r="Y170" s="21"/>
    </row>
    <row r="171" spans="1:25" s="1" customFormat="1" x14ac:dyDescent="0.25">
      <c r="A171" s="80">
        <v>146</v>
      </c>
      <c r="B171" s="16">
        <v>34242384</v>
      </c>
      <c r="C171" s="81">
        <v>84.3</v>
      </c>
      <c r="D171" s="8">
        <v>14.147</v>
      </c>
      <c r="E171" s="8">
        <v>14.147</v>
      </c>
      <c r="F171" s="8">
        <f t="shared" si="11"/>
        <v>0</v>
      </c>
      <c r="G171" s="82">
        <f t="shared" si="14"/>
        <v>0</v>
      </c>
      <c r="H171" s="82">
        <f t="shared" si="13"/>
        <v>0.40408181032511031</v>
      </c>
      <c r="I171" s="82">
        <f t="shared" si="12"/>
        <v>0.40408181032511031</v>
      </c>
      <c r="K171" s="25"/>
      <c r="L171" s="7"/>
      <c r="M171" s="7"/>
      <c r="N171" s="7"/>
      <c r="O171" s="5"/>
      <c r="P171" s="5"/>
      <c r="Q171" s="5"/>
      <c r="R171" s="5"/>
      <c r="S171" s="5"/>
      <c r="T171" s="5"/>
      <c r="U171" s="5"/>
      <c r="V171" s="5"/>
      <c r="W171" s="5"/>
      <c r="X171" s="21"/>
      <c r="Y171" s="21"/>
    </row>
    <row r="172" spans="1:25" s="1" customFormat="1" x14ac:dyDescent="0.25">
      <c r="A172" s="4">
        <v>147</v>
      </c>
      <c r="B172" s="16">
        <v>34242301</v>
      </c>
      <c r="C172" s="81">
        <v>84.7</v>
      </c>
      <c r="D172" s="8">
        <v>17.309999999999999</v>
      </c>
      <c r="E172" s="8">
        <v>17.815999999999999</v>
      </c>
      <c r="F172" s="8">
        <f t="shared" si="11"/>
        <v>0.50600000000000023</v>
      </c>
      <c r="G172" s="82">
        <f t="shared" si="14"/>
        <v>0.43505880000000019</v>
      </c>
      <c r="H172" s="82">
        <f t="shared" si="13"/>
        <v>0.4059991617382781</v>
      </c>
      <c r="I172" s="82">
        <f t="shared" si="12"/>
        <v>0.84105796173827829</v>
      </c>
      <c r="K172" s="25"/>
      <c r="L172" s="7"/>
      <c r="M172" s="7"/>
      <c r="N172" s="7"/>
      <c r="O172" s="5"/>
      <c r="P172" s="5"/>
      <c r="Q172" s="5"/>
      <c r="R172" s="5"/>
      <c r="S172" s="5"/>
      <c r="T172" s="5"/>
      <c r="U172" s="5"/>
      <c r="V172" s="5"/>
      <c r="W172" s="5"/>
      <c r="X172" s="21"/>
      <c r="Y172" s="21"/>
    </row>
    <row r="173" spans="1:25" s="1" customFormat="1" x14ac:dyDescent="0.25">
      <c r="A173" s="80">
        <v>148</v>
      </c>
      <c r="B173" s="16">
        <v>34242298</v>
      </c>
      <c r="C173" s="81">
        <v>56.4</v>
      </c>
      <c r="D173" s="8">
        <v>10.936</v>
      </c>
      <c r="E173" s="8">
        <v>11.631</v>
      </c>
      <c r="F173" s="8">
        <f t="shared" si="11"/>
        <v>0.69500000000000028</v>
      </c>
      <c r="G173" s="82">
        <f t="shared" si="14"/>
        <v>0.59756100000000023</v>
      </c>
      <c r="H173" s="82">
        <f t="shared" si="13"/>
        <v>0.27034654925665746</v>
      </c>
      <c r="I173" s="82">
        <f t="shared" si="12"/>
        <v>0.8679075492566577</v>
      </c>
      <c r="K173" s="25"/>
      <c r="L173" s="7"/>
      <c r="M173" s="7"/>
      <c r="N173" s="7"/>
      <c r="O173" s="5"/>
      <c r="P173" s="5"/>
      <c r="Q173" s="5"/>
      <c r="R173" s="5"/>
      <c r="S173" s="5"/>
      <c r="T173" s="5"/>
      <c r="U173" s="5"/>
      <c r="V173" s="5"/>
      <c r="W173" s="5"/>
      <c r="X173" s="21"/>
      <c r="Y173" s="21"/>
    </row>
    <row r="174" spans="1:25" s="1" customFormat="1" x14ac:dyDescent="0.25">
      <c r="A174" s="80">
        <v>149</v>
      </c>
      <c r="B174" s="16">
        <v>34242302</v>
      </c>
      <c r="C174" s="81">
        <v>56.7</v>
      </c>
      <c r="D174" s="8">
        <v>18.050999999999998</v>
      </c>
      <c r="E174" s="8">
        <v>18.076000000000001</v>
      </c>
      <c r="F174" s="8">
        <f t="shared" si="11"/>
        <v>2.5000000000002132E-2</v>
      </c>
      <c r="G174" s="82">
        <f t="shared" si="14"/>
        <v>2.1495000000001832E-2</v>
      </c>
      <c r="H174" s="91">
        <f t="shared" si="13"/>
        <v>0.27178456281653329</v>
      </c>
      <c r="I174" s="82">
        <f t="shared" si="12"/>
        <v>0.29327956281653511</v>
      </c>
      <c r="K174" s="25"/>
      <c r="L174" s="7"/>
      <c r="M174" s="7"/>
      <c r="N174" s="7"/>
      <c r="O174" s="5"/>
      <c r="P174" s="5"/>
      <c r="Q174" s="5"/>
      <c r="R174" s="5"/>
      <c r="S174" s="5"/>
      <c r="T174" s="5"/>
      <c r="U174" s="5"/>
      <c r="V174" s="5"/>
      <c r="W174" s="5"/>
      <c r="X174" s="21"/>
      <c r="Y174" s="21"/>
    </row>
    <row r="175" spans="1:25" s="1" customFormat="1" x14ac:dyDescent="0.25">
      <c r="A175" s="80">
        <v>150</v>
      </c>
      <c r="B175" s="16">
        <v>34242299</v>
      </c>
      <c r="C175" s="81">
        <v>84.6</v>
      </c>
      <c r="D175" s="8">
        <v>15.757</v>
      </c>
      <c r="E175" s="8">
        <v>16.385999999999999</v>
      </c>
      <c r="F175" s="8">
        <f t="shared" si="11"/>
        <v>0.62899999999999956</v>
      </c>
      <c r="G175" s="82">
        <f t="shared" si="14"/>
        <v>0.54081419999999958</v>
      </c>
      <c r="H175" s="91">
        <f t="shared" si="13"/>
        <v>0.40551982388498614</v>
      </c>
      <c r="I175" s="82">
        <f t="shared" si="12"/>
        <v>0.94633402388498578</v>
      </c>
      <c r="K175" s="25"/>
      <c r="L175" s="7"/>
      <c r="M175" s="7"/>
      <c r="N175" s="7"/>
      <c r="O175" s="5"/>
      <c r="P175" s="5"/>
      <c r="Q175" s="5"/>
      <c r="R175" s="5"/>
      <c r="S175" s="5"/>
      <c r="T175" s="5"/>
      <c r="U175" s="5"/>
      <c r="V175" s="5"/>
      <c r="W175" s="5"/>
      <c r="X175" s="21"/>
      <c r="Y175" s="21"/>
    </row>
    <row r="176" spans="1:25" s="1" customFormat="1" x14ac:dyDescent="0.25">
      <c r="A176" s="4">
        <v>151</v>
      </c>
      <c r="B176" s="16">
        <v>34242300</v>
      </c>
      <c r="C176" s="75">
        <v>84.6</v>
      </c>
      <c r="D176" s="8">
        <v>23.715</v>
      </c>
      <c r="E176" s="8">
        <v>24.367999999999999</v>
      </c>
      <c r="F176" s="8">
        <f t="shared" si="11"/>
        <v>0.65299999999999869</v>
      </c>
      <c r="G176" s="34">
        <f t="shared" si="14"/>
        <v>0.56144939999999888</v>
      </c>
      <c r="H176" s="40">
        <f t="shared" si="13"/>
        <v>0.40551982388498614</v>
      </c>
      <c r="I176" s="34">
        <f t="shared" si="12"/>
        <v>0.96696922388498496</v>
      </c>
      <c r="K176" s="25"/>
      <c r="L176" s="7"/>
      <c r="M176" s="7"/>
      <c r="N176" s="7"/>
      <c r="O176" s="5"/>
      <c r="P176" s="5"/>
      <c r="Q176" s="5"/>
      <c r="R176" s="5"/>
      <c r="S176" s="5"/>
      <c r="T176" s="5"/>
      <c r="U176" s="5"/>
      <c r="V176" s="5"/>
      <c r="W176" s="5"/>
      <c r="X176" s="21"/>
      <c r="Y176" s="21"/>
    </row>
    <row r="177" spans="1:25" s="1" customFormat="1" x14ac:dyDescent="0.25">
      <c r="A177" s="80">
        <v>152</v>
      </c>
      <c r="B177" s="16">
        <v>34242303</v>
      </c>
      <c r="C177" s="81">
        <v>56.3</v>
      </c>
      <c r="D177" s="8">
        <v>3.7440000000000002</v>
      </c>
      <c r="E177" s="8">
        <v>3.7589999999999999</v>
      </c>
      <c r="F177" s="8">
        <f t="shared" si="11"/>
        <v>1.499999999999968E-2</v>
      </c>
      <c r="G177" s="82">
        <f t="shared" si="14"/>
        <v>1.2896999999999725E-2</v>
      </c>
      <c r="H177" s="91">
        <f t="shared" si="13"/>
        <v>0.2698672114033655</v>
      </c>
      <c r="I177" s="82">
        <f t="shared" si="12"/>
        <v>0.28276421140336522</v>
      </c>
      <c r="K177" s="25"/>
      <c r="L177" s="7"/>
      <c r="M177" s="7"/>
      <c r="N177" s="7"/>
      <c r="O177" s="5"/>
      <c r="P177" s="5"/>
      <c r="Q177" s="5"/>
      <c r="R177" s="5"/>
      <c r="S177" s="5"/>
      <c r="T177" s="5"/>
      <c r="U177" s="5"/>
      <c r="V177" s="5"/>
      <c r="W177" s="5"/>
      <c r="X177" s="21"/>
      <c r="Y177" s="21"/>
    </row>
    <row r="178" spans="1:25" s="1" customFormat="1" x14ac:dyDescent="0.25">
      <c r="A178" s="80">
        <v>153</v>
      </c>
      <c r="B178" s="16">
        <v>34242306</v>
      </c>
      <c r="C178" s="81">
        <v>56.9</v>
      </c>
      <c r="D178" s="8">
        <v>14.836</v>
      </c>
      <c r="E178" s="8">
        <v>15.831</v>
      </c>
      <c r="F178" s="8">
        <f t="shared" si="11"/>
        <v>0.99499999999999922</v>
      </c>
      <c r="G178" s="82">
        <f t="shared" si="14"/>
        <v>0.85550099999999929</v>
      </c>
      <c r="H178" s="91">
        <f t="shared" si="13"/>
        <v>0.27274323852311716</v>
      </c>
      <c r="I178" s="82">
        <f t="shared" si="12"/>
        <v>1.1282442385231164</v>
      </c>
      <c r="K178" s="25"/>
      <c r="L178" s="7"/>
      <c r="M178" s="7"/>
      <c r="N178" s="7"/>
      <c r="O178" s="5"/>
      <c r="P178" s="5"/>
      <c r="Q178" s="5"/>
      <c r="R178" s="5"/>
      <c r="S178" s="5"/>
      <c r="T178" s="5"/>
      <c r="U178" s="5"/>
      <c r="V178" s="5"/>
      <c r="W178" s="5"/>
      <c r="X178" s="21"/>
      <c r="Y178" s="21"/>
    </row>
    <row r="179" spans="1:25" s="1" customFormat="1" x14ac:dyDescent="0.25">
      <c r="A179" s="4">
        <v>154</v>
      </c>
      <c r="B179" s="16">
        <v>34242305</v>
      </c>
      <c r="C179" s="75">
        <v>85.7</v>
      </c>
      <c r="D179" s="8">
        <v>26.782</v>
      </c>
      <c r="E179" s="8">
        <v>27.4</v>
      </c>
      <c r="F179" s="8">
        <f t="shared" si="11"/>
        <v>0.61799999999999855</v>
      </c>
      <c r="G179" s="34">
        <f t="shared" si="14"/>
        <v>0.53135639999999873</v>
      </c>
      <c r="H179" s="34">
        <f t="shared" si="13"/>
        <v>0.4107925402711976</v>
      </c>
      <c r="I179" s="34">
        <f t="shared" si="12"/>
        <v>0.94214894027119633</v>
      </c>
      <c r="K179" s="25"/>
      <c r="L179" s="7"/>
      <c r="M179" s="7"/>
      <c r="N179" s="7"/>
      <c r="O179" s="5"/>
      <c r="P179" s="5"/>
      <c r="Q179" s="5"/>
      <c r="R179" s="5"/>
      <c r="S179" s="5"/>
      <c r="T179" s="5"/>
      <c r="U179" s="5"/>
      <c r="V179" s="5"/>
      <c r="W179" s="5"/>
      <c r="X179" s="21"/>
      <c r="Y179" s="21"/>
    </row>
    <row r="180" spans="1:25" s="1" customFormat="1" x14ac:dyDescent="0.25">
      <c r="A180" s="4">
        <v>155</v>
      </c>
      <c r="B180" s="16">
        <v>34242323</v>
      </c>
      <c r="C180" s="75">
        <v>84.9</v>
      </c>
      <c r="D180" s="8">
        <v>32.212000000000003</v>
      </c>
      <c r="E180" s="8">
        <v>33.530999999999999</v>
      </c>
      <c r="F180" s="8">
        <f t="shared" si="11"/>
        <v>1.3189999999999955</v>
      </c>
      <c r="G180" s="34">
        <f t="shared" si="14"/>
        <v>1.1340761999999962</v>
      </c>
      <c r="H180" s="34">
        <f t="shared" si="13"/>
        <v>0.40695783744486203</v>
      </c>
      <c r="I180" s="34">
        <f t="shared" si="12"/>
        <v>1.5410340374448581</v>
      </c>
      <c r="K180" s="25"/>
      <c r="L180" s="24"/>
      <c r="M180" s="24"/>
      <c r="N180" s="24"/>
      <c r="O180" s="24"/>
      <c r="P180" s="24"/>
      <c r="Q180" s="5"/>
      <c r="R180" s="5"/>
      <c r="S180" s="5"/>
      <c r="T180" s="5"/>
      <c r="U180" s="5"/>
      <c r="V180" s="5"/>
      <c r="W180" s="5"/>
      <c r="X180" s="21"/>
      <c r="Y180" s="21"/>
    </row>
    <row r="181" spans="1:25" s="1" customFormat="1" x14ac:dyDescent="0.25">
      <c r="A181" s="4">
        <v>156</v>
      </c>
      <c r="B181" s="16">
        <v>34242320</v>
      </c>
      <c r="C181" s="75">
        <v>56.8</v>
      </c>
      <c r="D181" s="8">
        <v>24.954999999999998</v>
      </c>
      <c r="E181" s="8">
        <v>25.893000000000001</v>
      </c>
      <c r="F181" s="8">
        <f t="shared" si="11"/>
        <v>0.93800000000000239</v>
      </c>
      <c r="G181" s="34">
        <f t="shared" si="14"/>
        <v>0.80649240000000211</v>
      </c>
      <c r="H181" s="34">
        <f t="shared" si="13"/>
        <v>0.2722639006698252</v>
      </c>
      <c r="I181" s="34">
        <f t="shared" si="12"/>
        <v>1.0787563006698273</v>
      </c>
      <c r="K181" s="25"/>
      <c r="L181" s="24"/>
      <c r="M181" s="24"/>
      <c r="N181" s="24"/>
      <c r="O181" s="24"/>
      <c r="P181" s="24"/>
      <c r="Q181" s="5"/>
      <c r="R181" s="5"/>
      <c r="S181" s="5"/>
      <c r="T181" s="5"/>
      <c r="U181" s="5"/>
      <c r="V181" s="5"/>
      <c r="W181" s="5"/>
      <c r="X181" s="21"/>
      <c r="Y181" s="21"/>
    </row>
    <row r="182" spans="1:25" s="1" customFormat="1" x14ac:dyDescent="0.25">
      <c r="A182" s="4">
        <v>157</v>
      </c>
      <c r="B182" s="16">
        <v>34242321</v>
      </c>
      <c r="C182" s="75">
        <v>57.1</v>
      </c>
      <c r="D182" s="8">
        <v>18.754999999999999</v>
      </c>
      <c r="E182" s="8">
        <v>19.809000000000001</v>
      </c>
      <c r="F182" s="8">
        <f t="shared" si="11"/>
        <v>1.054000000000002</v>
      </c>
      <c r="G182" s="34">
        <f t="shared" si="14"/>
        <v>0.90622920000000173</v>
      </c>
      <c r="H182" s="34">
        <f t="shared" si="13"/>
        <v>0.27370191422970108</v>
      </c>
      <c r="I182" s="34">
        <f t="shared" si="12"/>
        <v>1.1799311142297029</v>
      </c>
      <c r="K182" s="25"/>
      <c r="L182" s="24"/>
      <c r="M182" s="24"/>
      <c r="N182" s="24"/>
      <c r="O182" s="24"/>
      <c r="P182" s="24"/>
      <c r="Q182" s="5"/>
      <c r="R182" s="5"/>
      <c r="S182" s="5"/>
      <c r="T182" s="5"/>
      <c r="U182" s="5"/>
      <c r="V182" s="5"/>
      <c r="W182" s="5"/>
      <c r="X182" s="21"/>
      <c r="Y182" s="21"/>
    </row>
    <row r="183" spans="1:25" s="1" customFormat="1" x14ac:dyDescent="0.25">
      <c r="A183" s="4">
        <v>158</v>
      </c>
      <c r="B183" s="16">
        <v>34242304</v>
      </c>
      <c r="C183" s="75">
        <v>85.5</v>
      </c>
      <c r="D183" s="8">
        <v>25.152999999999999</v>
      </c>
      <c r="E183" s="8">
        <v>26.164000000000001</v>
      </c>
      <c r="F183" s="8">
        <f t="shared" si="11"/>
        <v>1.0110000000000028</v>
      </c>
      <c r="G183" s="34">
        <f t="shared" si="14"/>
        <v>0.86925780000000241</v>
      </c>
      <c r="H183" s="34">
        <f t="shared" si="13"/>
        <v>0.40983386456461368</v>
      </c>
      <c r="I183" s="34">
        <f t="shared" si="12"/>
        <v>1.279091664564616</v>
      </c>
      <c r="K183" s="25"/>
      <c r="L183" s="24"/>
      <c r="M183" s="24"/>
      <c r="N183" s="24"/>
      <c r="O183" s="24"/>
      <c r="P183" s="24"/>
      <c r="Q183" s="5"/>
      <c r="R183" s="5"/>
      <c r="S183" s="5"/>
      <c r="T183" s="5"/>
      <c r="U183" s="5"/>
      <c r="V183" s="5"/>
      <c r="W183" s="5"/>
      <c r="X183" s="21"/>
      <c r="Y183" s="21"/>
    </row>
    <row r="184" spans="1:25" s="1" customFormat="1" x14ac:dyDescent="0.25">
      <c r="A184" s="4">
        <v>159</v>
      </c>
      <c r="B184" s="16">
        <v>34242308</v>
      </c>
      <c r="C184" s="75">
        <v>84.6</v>
      </c>
      <c r="D184" s="136">
        <v>26.869</v>
      </c>
      <c r="E184" s="136">
        <v>28.507999999999999</v>
      </c>
      <c r="F184" s="8">
        <f t="shared" si="11"/>
        <v>1.6389999999999993</v>
      </c>
      <c r="G184" s="34">
        <f t="shared" si="14"/>
        <v>1.4092121999999994</v>
      </c>
      <c r="H184" s="34">
        <f t="shared" si="13"/>
        <v>0.40551982388498614</v>
      </c>
      <c r="I184" s="34">
        <f>G184+H184</f>
        <v>1.8147320238849856</v>
      </c>
      <c r="K184" s="25"/>
      <c r="L184" s="7"/>
      <c r="M184"/>
      <c r="N184" s="7"/>
      <c r="O184" s="5"/>
      <c r="P184" s="5"/>
      <c r="Q184" s="5"/>
      <c r="R184" s="5"/>
      <c r="S184" s="5"/>
      <c r="T184" s="5"/>
      <c r="U184" s="5"/>
      <c r="V184" s="5"/>
      <c r="W184" s="5"/>
      <c r="X184" s="21"/>
      <c r="Y184" s="21"/>
    </row>
    <row r="185" spans="1:25" s="1" customFormat="1" x14ac:dyDescent="0.25">
      <c r="A185" s="4">
        <v>160</v>
      </c>
      <c r="B185" s="16">
        <v>34242307</v>
      </c>
      <c r="C185" s="75">
        <v>56.3</v>
      </c>
      <c r="D185" s="8">
        <v>0.26800000000000002</v>
      </c>
      <c r="E185" s="8">
        <v>0.26800000000000002</v>
      </c>
      <c r="F185" s="8">
        <f t="shared" si="11"/>
        <v>0</v>
      </c>
      <c r="G185" s="34">
        <f t="shared" si="14"/>
        <v>0</v>
      </c>
      <c r="H185" s="34">
        <f t="shared" si="13"/>
        <v>0.2698672114033655</v>
      </c>
      <c r="I185" s="41">
        <f>G185+H185</f>
        <v>0.2698672114033655</v>
      </c>
      <c r="K185" s="25"/>
      <c r="L185" s="7"/>
      <c r="M185"/>
      <c r="N185" s="7"/>
      <c r="O185" s="5"/>
      <c r="P185" s="5"/>
      <c r="Q185" s="5"/>
      <c r="R185" s="5"/>
      <c r="S185" s="5"/>
      <c r="T185" s="5"/>
      <c r="U185" s="5"/>
      <c r="V185" s="5"/>
      <c r="W185" s="5"/>
      <c r="X185" s="21"/>
      <c r="Y185" s="21"/>
    </row>
    <row r="186" spans="1:25" s="1" customFormat="1" x14ac:dyDescent="0.25">
      <c r="A186" s="4">
        <v>161</v>
      </c>
      <c r="B186" s="16">
        <v>34242312</v>
      </c>
      <c r="C186" s="75">
        <v>56.8</v>
      </c>
      <c r="D186" s="8">
        <v>7.508</v>
      </c>
      <c r="E186" s="8">
        <v>7.6849999999999996</v>
      </c>
      <c r="F186" s="8">
        <f t="shared" si="11"/>
        <v>0.1769999999999996</v>
      </c>
      <c r="G186" s="34">
        <f t="shared" si="14"/>
        <v>0.15218459999999967</v>
      </c>
      <c r="H186" s="34">
        <f t="shared" si="13"/>
        <v>0.2722639006698252</v>
      </c>
      <c r="I186" s="34">
        <f t="shared" si="12"/>
        <v>0.42444850066982487</v>
      </c>
      <c r="K186" s="25"/>
      <c r="L186" s="7"/>
      <c r="M186"/>
      <c r="N186" s="7"/>
      <c r="O186" s="5"/>
      <c r="P186" s="5"/>
      <c r="Q186" s="5"/>
      <c r="R186" s="5"/>
      <c r="S186" s="5"/>
      <c r="T186" s="5"/>
      <c r="U186" s="5"/>
      <c r="V186" s="5"/>
      <c r="W186" s="5"/>
      <c r="X186" s="21"/>
      <c r="Y186" s="21"/>
    </row>
    <row r="187" spans="1:25" s="1" customFormat="1" x14ac:dyDescent="0.25">
      <c r="A187" s="4">
        <v>162</v>
      </c>
      <c r="B187" s="16">
        <v>34242309</v>
      </c>
      <c r="C187" s="75">
        <v>85.2</v>
      </c>
      <c r="D187" s="8">
        <v>20.620999999999999</v>
      </c>
      <c r="E187" s="8">
        <v>21.46</v>
      </c>
      <c r="F187" s="8">
        <f t="shared" si="11"/>
        <v>0.83900000000000219</v>
      </c>
      <c r="G187" s="34">
        <f t="shared" si="14"/>
        <v>0.72137220000000191</v>
      </c>
      <c r="H187" s="34">
        <f>C187/3672.6*$H$16</f>
        <v>0.40839585100473785</v>
      </c>
      <c r="I187" s="34">
        <f t="shared" si="12"/>
        <v>1.1297680510047399</v>
      </c>
      <c r="K187" s="25"/>
      <c r="L187" s="7"/>
      <c r="M187"/>
      <c r="N187" s="7"/>
      <c r="O187" s="5"/>
      <c r="P187" s="5"/>
      <c r="Q187" s="5"/>
      <c r="R187" s="5"/>
      <c r="S187" s="5"/>
      <c r="T187" s="5"/>
      <c r="U187" s="5"/>
      <c r="V187" s="5"/>
      <c r="W187" s="5"/>
      <c r="X187" s="21"/>
      <c r="Y187" s="21"/>
    </row>
    <row r="188" spans="1:25" s="1" customFormat="1" x14ac:dyDescent="0.25">
      <c r="A188" s="4">
        <v>163</v>
      </c>
      <c r="B188" s="16">
        <v>34242188</v>
      </c>
      <c r="C188" s="75">
        <v>84.4</v>
      </c>
      <c r="D188" s="8">
        <v>5.8150000000000004</v>
      </c>
      <c r="E188" s="8">
        <v>5.8150000000000004</v>
      </c>
      <c r="F188" s="8">
        <f t="shared" si="11"/>
        <v>0</v>
      </c>
      <c r="G188" s="34">
        <f>F188*0.8598</f>
        <v>0</v>
      </c>
      <c r="H188" s="34">
        <f t="shared" si="13"/>
        <v>0.40456114817840227</v>
      </c>
      <c r="I188" s="34">
        <f>G188+H188</f>
        <v>0.40456114817840227</v>
      </c>
      <c r="K188" s="25"/>
      <c r="L188" s="7"/>
      <c r="M188"/>
      <c r="N188" s="7"/>
      <c r="O188" s="5"/>
      <c r="P188" s="5"/>
      <c r="Q188" s="5"/>
      <c r="R188" s="5"/>
      <c r="S188" s="5"/>
      <c r="T188" s="5"/>
      <c r="U188" s="5"/>
      <c r="V188" s="5"/>
      <c r="W188" s="5"/>
      <c r="X188" s="21"/>
      <c r="Y188" s="21"/>
    </row>
    <row r="189" spans="1:25" s="1" customFormat="1" x14ac:dyDescent="0.25">
      <c r="A189" s="4">
        <v>164</v>
      </c>
      <c r="B189" s="16">
        <v>34242185</v>
      </c>
      <c r="C189" s="75">
        <v>55.9</v>
      </c>
      <c r="D189" s="8">
        <v>11.531000000000001</v>
      </c>
      <c r="E189" s="8">
        <v>11.879</v>
      </c>
      <c r="F189" s="8">
        <f t="shared" si="11"/>
        <v>0.34799999999999898</v>
      </c>
      <c r="G189" s="34">
        <f>F189*0.8598</f>
        <v>0.2992103999999991</v>
      </c>
      <c r="H189" s="34">
        <f t="shared" si="13"/>
        <v>0.26794985999019771</v>
      </c>
      <c r="I189" s="34">
        <f t="shared" si="12"/>
        <v>0.56716025999019681</v>
      </c>
      <c r="K189" s="25"/>
      <c r="L189" s="7"/>
      <c r="M189"/>
      <c r="N189" s="7"/>
      <c r="O189" s="5"/>
      <c r="P189" s="5"/>
      <c r="Q189" s="5"/>
      <c r="R189" s="5"/>
      <c r="S189" s="5"/>
      <c r="T189" s="5"/>
      <c r="U189" s="5"/>
      <c r="V189" s="5"/>
      <c r="W189" s="5"/>
      <c r="X189" s="21"/>
      <c r="Y189" s="21"/>
    </row>
    <row r="190" spans="1:25" s="1" customFormat="1" x14ac:dyDescent="0.25">
      <c r="A190" s="4">
        <v>165</v>
      </c>
      <c r="B190" s="16">
        <v>43441088</v>
      </c>
      <c r="C190" s="75">
        <v>56.7</v>
      </c>
      <c r="D190" s="8">
        <v>10.781000000000001</v>
      </c>
      <c r="E190" s="8">
        <v>11.275</v>
      </c>
      <c r="F190" s="8">
        <f t="shared" si="11"/>
        <v>0.49399999999999977</v>
      </c>
      <c r="G190" s="34">
        <f t="shared" si="14"/>
        <v>0.42474119999999982</v>
      </c>
      <c r="H190" s="34">
        <f t="shared" si="13"/>
        <v>0.27178456281653329</v>
      </c>
      <c r="I190" s="34">
        <f t="shared" si="12"/>
        <v>0.69652576281653311</v>
      </c>
      <c r="K190" s="25"/>
      <c r="L190" s="7"/>
      <c r="M190"/>
      <c r="N190" s="7"/>
      <c r="O190" s="5"/>
      <c r="P190" s="5"/>
      <c r="Q190" s="5"/>
      <c r="R190" s="5"/>
      <c r="S190" s="5"/>
      <c r="T190" s="5"/>
      <c r="U190" s="5"/>
      <c r="V190" s="5"/>
      <c r="W190" s="5"/>
      <c r="X190" s="21"/>
      <c r="Y190" s="21"/>
    </row>
    <row r="191" spans="1:25" s="1" customFormat="1" x14ac:dyDescent="0.25">
      <c r="A191" s="4">
        <v>166</v>
      </c>
      <c r="B191" s="16">
        <v>34242310</v>
      </c>
      <c r="C191" s="75">
        <v>85.2</v>
      </c>
      <c r="D191" s="8">
        <v>22.651</v>
      </c>
      <c r="E191" s="8">
        <v>23.42</v>
      </c>
      <c r="F191" s="8">
        <f t="shared" si="11"/>
        <v>0.7690000000000019</v>
      </c>
      <c r="G191" s="34">
        <f t="shared" si="14"/>
        <v>0.66118620000000161</v>
      </c>
      <c r="H191" s="34">
        <f t="shared" si="13"/>
        <v>0.40839585100473785</v>
      </c>
      <c r="I191" s="34">
        <f t="shared" si="12"/>
        <v>1.0695820510047396</v>
      </c>
      <c r="K191" s="25"/>
      <c r="L191" s="7"/>
      <c r="M191"/>
      <c r="N191" s="7"/>
      <c r="O191" s="5"/>
      <c r="P191" s="5"/>
      <c r="Q191" s="5"/>
      <c r="R191" s="5"/>
      <c r="S191" s="5"/>
      <c r="T191" s="5"/>
      <c r="U191" s="5"/>
      <c r="V191" s="5"/>
      <c r="W191" s="5"/>
      <c r="X191" s="21"/>
      <c r="Y191" s="21"/>
    </row>
    <row r="192" spans="1:25" s="1" customFormat="1" x14ac:dyDescent="0.25">
      <c r="A192" s="4">
        <v>167</v>
      </c>
      <c r="B192" s="16">
        <v>34242187</v>
      </c>
      <c r="C192" s="75">
        <v>84.9</v>
      </c>
      <c r="D192" s="8">
        <v>23.55</v>
      </c>
      <c r="E192" s="8">
        <v>25.015000000000001</v>
      </c>
      <c r="F192" s="8">
        <f t="shared" si="11"/>
        <v>1.4649999999999999</v>
      </c>
      <c r="G192" s="34">
        <f t="shared" si="14"/>
        <v>1.2596069999999999</v>
      </c>
      <c r="H192" s="34">
        <f t="shared" si="13"/>
        <v>0.40695783744486203</v>
      </c>
      <c r="I192" s="34">
        <f t="shared" si="12"/>
        <v>1.6665648374448621</v>
      </c>
      <c r="K192" s="25"/>
      <c r="L192" s="7"/>
      <c r="M192"/>
      <c r="N192" s="7"/>
      <c r="O192" s="5"/>
      <c r="P192" s="5"/>
      <c r="Q192" s="5"/>
      <c r="R192" s="5"/>
      <c r="S192" s="5"/>
      <c r="T192" s="5"/>
      <c r="U192" s="5"/>
      <c r="V192" s="5"/>
      <c r="W192" s="5"/>
      <c r="X192" s="21"/>
      <c r="Y192" s="21"/>
    </row>
    <row r="193" spans="1:25" s="1" customFormat="1" x14ac:dyDescent="0.25">
      <c r="A193" s="4">
        <v>168</v>
      </c>
      <c r="B193" s="16">
        <v>34242189</v>
      </c>
      <c r="C193" s="75">
        <v>56.4</v>
      </c>
      <c r="D193" s="8">
        <v>5.01</v>
      </c>
      <c r="E193" s="8">
        <v>5.01</v>
      </c>
      <c r="F193" s="8">
        <f t="shared" si="11"/>
        <v>0</v>
      </c>
      <c r="G193" s="34">
        <f t="shared" si="14"/>
        <v>0</v>
      </c>
      <c r="H193" s="34">
        <f t="shared" si="13"/>
        <v>0.27034654925665746</v>
      </c>
      <c r="I193" s="34">
        <f t="shared" si="12"/>
        <v>0.27034654925665746</v>
      </c>
      <c r="K193" s="25"/>
      <c r="L193" s="7"/>
      <c r="M193"/>
      <c r="N193" s="7"/>
      <c r="O193" s="5"/>
      <c r="P193" s="5"/>
      <c r="Q193" s="5"/>
      <c r="R193" s="5"/>
      <c r="S193" s="5"/>
      <c r="T193" s="5"/>
      <c r="U193" s="5"/>
      <c r="V193" s="5"/>
      <c r="W193" s="5"/>
      <c r="X193" s="21"/>
      <c r="Y193" s="21"/>
    </row>
    <row r="194" spans="1:25" s="1" customFormat="1" x14ac:dyDescent="0.25">
      <c r="A194" s="4">
        <v>169</v>
      </c>
      <c r="B194" s="16">
        <v>34242191</v>
      </c>
      <c r="C194" s="75">
        <v>57</v>
      </c>
      <c r="D194" s="8">
        <v>19.012</v>
      </c>
      <c r="E194" s="8">
        <v>19.885000000000002</v>
      </c>
      <c r="F194" s="8">
        <f t="shared" si="11"/>
        <v>0.87300000000000111</v>
      </c>
      <c r="G194" s="34">
        <f t="shared" si="14"/>
        <v>0.75060540000000098</v>
      </c>
      <c r="H194" s="34">
        <f t="shared" si="13"/>
        <v>0.27322257637640912</v>
      </c>
      <c r="I194" s="34">
        <f t="shared" si="12"/>
        <v>1.0238279763764102</v>
      </c>
      <c r="K194" s="25"/>
      <c r="L194" s="7"/>
      <c r="M194"/>
      <c r="N194" s="7"/>
      <c r="O194" s="5"/>
      <c r="P194" s="5"/>
      <c r="Q194" s="5"/>
      <c r="R194" s="5"/>
      <c r="S194" s="5"/>
      <c r="T194" s="5"/>
      <c r="U194" s="5"/>
      <c r="V194" s="5"/>
      <c r="W194" s="5"/>
      <c r="X194" s="21"/>
      <c r="Y194" s="21"/>
    </row>
    <row r="195" spans="1:25" s="1" customFormat="1" x14ac:dyDescent="0.25">
      <c r="A195" s="4">
        <v>170</v>
      </c>
      <c r="B195" s="16">
        <v>34242190</v>
      </c>
      <c r="C195" s="75">
        <v>85.3</v>
      </c>
      <c r="D195" s="8">
        <v>25.773</v>
      </c>
      <c r="E195" s="8">
        <v>26.373999999999999</v>
      </c>
      <c r="F195" s="8">
        <f t="shared" si="11"/>
        <v>0.60099999999999909</v>
      </c>
      <c r="G195" s="34">
        <f t="shared" si="14"/>
        <v>0.51673979999999919</v>
      </c>
      <c r="H195" s="34">
        <f t="shared" si="13"/>
        <v>0.40887518885802976</v>
      </c>
      <c r="I195" s="34">
        <f t="shared" si="12"/>
        <v>0.92561498885802895</v>
      </c>
      <c r="K195" s="25"/>
      <c r="L195" s="7"/>
      <c r="M195"/>
      <c r="N195" s="7"/>
      <c r="O195" s="5"/>
      <c r="P195" s="5"/>
      <c r="Q195" s="5"/>
      <c r="R195" s="5"/>
      <c r="S195" s="5"/>
      <c r="T195" s="5"/>
      <c r="U195" s="5"/>
      <c r="V195" s="5"/>
      <c r="W195" s="5"/>
      <c r="X195" s="21"/>
      <c r="Y195" s="21"/>
    </row>
    <row r="196" spans="1:25" s="1" customFormat="1" x14ac:dyDescent="0.25">
      <c r="A196" s="4">
        <v>171</v>
      </c>
      <c r="B196" s="16">
        <v>34242184</v>
      </c>
      <c r="C196" s="75">
        <v>84.3</v>
      </c>
      <c r="D196" s="8">
        <v>7.93</v>
      </c>
      <c r="E196" s="8">
        <v>7.93</v>
      </c>
      <c r="F196" s="8">
        <f t="shared" si="11"/>
        <v>0</v>
      </c>
      <c r="G196" s="34">
        <f t="shared" si="14"/>
        <v>0</v>
      </c>
      <c r="H196" s="34">
        <f t="shared" si="13"/>
        <v>0.40408181032511031</v>
      </c>
      <c r="I196" s="34">
        <f t="shared" si="12"/>
        <v>0.40408181032511031</v>
      </c>
      <c r="K196" s="25"/>
      <c r="L196" s="128"/>
      <c r="M196" s="129"/>
      <c r="N196" s="130"/>
      <c r="O196" s="131"/>
      <c r="P196" s="131"/>
      <c r="Q196" s="131"/>
      <c r="R196" s="101"/>
      <c r="S196" s="101"/>
      <c r="T196" s="5"/>
      <c r="U196" s="5"/>
      <c r="V196" s="5"/>
      <c r="W196" s="5"/>
      <c r="X196" s="21"/>
      <c r="Y196" s="21"/>
    </row>
    <row r="197" spans="1:25" s="1" customFormat="1" x14ac:dyDescent="0.25">
      <c r="A197" s="4">
        <v>172</v>
      </c>
      <c r="B197" s="16">
        <v>34242195</v>
      </c>
      <c r="C197" s="75">
        <v>56.4</v>
      </c>
      <c r="D197" s="8">
        <v>9.5329999999999995</v>
      </c>
      <c r="E197" s="8">
        <v>9.6910000000000007</v>
      </c>
      <c r="F197" s="8">
        <f t="shared" si="11"/>
        <v>0.15800000000000125</v>
      </c>
      <c r="G197" s="34">
        <f>F197*0.8598</f>
        <v>0.13584840000000106</v>
      </c>
      <c r="H197" s="34">
        <f t="shared" si="13"/>
        <v>0.27034654925665746</v>
      </c>
      <c r="I197" s="34">
        <f t="shared" si="12"/>
        <v>0.40619494925665856</v>
      </c>
      <c r="K197" s="25"/>
      <c r="L197" s="132"/>
      <c r="M197" s="129"/>
      <c r="N197" s="130"/>
      <c r="O197" s="131"/>
      <c r="P197" s="131"/>
      <c r="Q197" s="131"/>
      <c r="R197" s="101"/>
      <c r="S197" s="101"/>
      <c r="T197" s="5"/>
      <c r="U197" s="5"/>
      <c r="V197" s="5"/>
      <c r="W197" s="5"/>
      <c r="X197" s="21"/>
      <c r="Y197" s="21"/>
    </row>
    <row r="198" spans="1:25" s="1" customFormat="1" x14ac:dyDescent="0.25">
      <c r="A198" s="4">
        <v>173</v>
      </c>
      <c r="B198" s="16">
        <v>34242186</v>
      </c>
      <c r="C198" s="75">
        <v>56.9</v>
      </c>
      <c r="D198" s="8">
        <f>9.003+0.853+0.298</f>
        <v>10.154</v>
      </c>
      <c r="E198" s="8">
        <f>9.003+0.853+0.298+0.854</f>
        <v>11.007999999999999</v>
      </c>
      <c r="F198" s="8">
        <f t="shared" si="11"/>
        <v>0.8539999999999992</v>
      </c>
      <c r="G198" s="34">
        <f t="shared" ref="G198:G219" si="15">F198*0.8598</f>
        <v>0.73426919999999929</v>
      </c>
      <c r="H198" s="34">
        <f t="shared" si="13"/>
        <v>0.27274323852311716</v>
      </c>
      <c r="I198" s="34">
        <f t="shared" si="12"/>
        <v>1.0070124385231165</v>
      </c>
      <c r="L198" s="132"/>
      <c r="M198" s="133"/>
      <c r="N198" s="130"/>
      <c r="O198" s="131"/>
      <c r="P198" s="131"/>
      <c r="Q198" s="131"/>
      <c r="R198" s="101"/>
      <c r="S198" s="101"/>
      <c r="T198" s="5"/>
      <c r="U198" s="5"/>
      <c r="V198" s="5"/>
      <c r="W198" s="5"/>
      <c r="X198" s="21"/>
      <c r="Y198" s="21"/>
    </row>
    <row r="199" spans="1:25" s="1" customFormat="1" x14ac:dyDescent="0.25">
      <c r="A199" s="4">
        <v>174</v>
      </c>
      <c r="B199" s="16">
        <v>34242183</v>
      </c>
      <c r="C199" s="75">
        <v>85.9</v>
      </c>
      <c r="D199" s="8">
        <v>22.417000000000002</v>
      </c>
      <c r="E199" s="8">
        <v>23.821999999999999</v>
      </c>
      <c r="F199" s="8">
        <f t="shared" si="11"/>
        <v>1.4049999999999976</v>
      </c>
      <c r="G199" s="34">
        <f t="shared" si="15"/>
        <v>1.208018999999998</v>
      </c>
      <c r="H199" s="34">
        <f t="shared" si="13"/>
        <v>0.41175121597778153</v>
      </c>
      <c r="I199" s="34">
        <f t="shared" si="12"/>
        <v>1.6197702159777796</v>
      </c>
      <c r="L199" s="132"/>
      <c r="M199" s="133"/>
      <c r="N199" s="130"/>
      <c r="O199" s="131"/>
      <c r="P199" s="131"/>
      <c r="Q199" s="131"/>
      <c r="R199" s="101"/>
      <c r="S199" s="101"/>
      <c r="T199" s="101"/>
      <c r="U199" s="5"/>
      <c r="V199" s="5"/>
      <c r="W199" s="5"/>
      <c r="X199" s="21"/>
      <c r="Y199" s="21"/>
    </row>
    <row r="200" spans="1:25" s="1" customFormat="1" x14ac:dyDescent="0.25">
      <c r="A200" s="4">
        <v>175</v>
      </c>
      <c r="B200" s="16">
        <v>34242196</v>
      </c>
      <c r="C200" s="75">
        <v>84.5</v>
      </c>
      <c r="D200" s="8">
        <f>22.395+0.517+0.522</f>
        <v>23.433999999999997</v>
      </c>
      <c r="E200" s="8">
        <v>25.097000000000001</v>
      </c>
      <c r="F200" s="8">
        <f t="shared" si="11"/>
        <v>1.6630000000000038</v>
      </c>
      <c r="G200" s="34">
        <f t="shared" si="15"/>
        <v>1.4298474000000032</v>
      </c>
      <c r="H200" s="34">
        <f t="shared" si="13"/>
        <v>0.40504048603169418</v>
      </c>
      <c r="I200" s="34">
        <f t="shared" si="12"/>
        <v>1.8348878860316975</v>
      </c>
      <c r="L200" s="120"/>
      <c r="M200" s="134"/>
      <c r="N200" s="24"/>
      <c r="O200" s="24"/>
      <c r="P200" s="24"/>
      <c r="Q200" s="124"/>
      <c r="R200" s="5"/>
      <c r="S200" s="5"/>
      <c r="T200" s="5"/>
      <c r="U200" s="5"/>
      <c r="V200" s="5"/>
      <c r="W200" s="5"/>
      <c r="X200" s="21"/>
      <c r="Y200" s="21"/>
    </row>
    <row r="201" spans="1:25" s="1" customFormat="1" x14ac:dyDescent="0.25">
      <c r="A201" s="4">
        <v>176</v>
      </c>
      <c r="B201" s="16">
        <v>34242199</v>
      </c>
      <c r="C201" s="75">
        <v>56.5</v>
      </c>
      <c r="D201" s="8">
        <f>12.883+0.224+0.255</f>
        <v>13.362</v>
      </c>
      <c r="E201" s="8">
        <v>14.343999999999999</v>
      </c>
      <c r="F201" s="8">
        <f t="shared" si="11"/>
        <v>0.98199999999999932</v>
      </c>
      <c r="G201" s="34">
        <f t="shared" si="15"/>
        <v>0.8443235999999994</v>
      </c>
      <c r="H201" s="34">
        <f t="shared" si="13"/>
        <v>0.27082588710994937</v>
      </c>
      <c r="I201" s="34">
        <f t="shared" si="12"/>
        <v>1.1151494871099488</v>
      </c>
      <c r="L201" s="120"/>
      <c r="M201" s="134"/>
      <c r="N201" s="24"/>
      <c r="O201" s="24"/>
      <c r="P201" s="24"/>
      <c r="Q201" s="124"/>
      <c r="R201" s="5"/>
      <c r="S201" s="5"/>
      <c r="T201" s="5"/>
      <c r="U201" s="5"/>
      <c r="V201" s="5"/>
      <c r="W201" s="5"/>
      <c r="X201" s="21"/>
      <c r="Y201" s="21"/>
    </row>
    <row r="202" spans="1:25" s="1" customFormat="1" x14ac:dyDescent="0.25">
      <c r="A202" s="4">
        <v>177</v>
      </c>
      <c r="B202" s="16">
        <v>34242192</v>
      </c>
      <c r="C202" s="75">
        <v>57</v>
      </c>
      <c r="D202" s="8">
        <f>17.635+0</f>
        <v>17.635000000000002</v>
      </c>
      <c r="E202" s="8">
        <f>17.635+0</f>
        <v>17.635000000000002</v>
      </c>
      <c r="F202" s="8">
        <f t="shared" si="11"/>
        <v>0</v>
      </c>
      <c r="G202" s="34">
        <f t="shared" si="15"/>
        <v>0</v>
      </c>
      <c r="H202" s="34">
        <f t="shared" si="13"/>
        <v>0.27322257637640912</v>
      </c>
      <c r="I202" s="34">
        <f>G202+H202</f>
        <v>0.27322257637640912</v>
      </c>
      <c r="L202" s="120"/>
      <c r="M202" s="134"/>
      <c r="N202" s="24"/>
      <c r="O202" s="24"/>
      <c r="P202" s="24"/>
      <c r="Q202" s="124"/>
      <c r="R202" s="5"/>
      <c r="S202" s="5"/>
      <c r="T202" s="5"/>
      <c r="U202" s="5"/>
      <c r="V202" s="5"/>
      <c r="W202" s="5"/>
      <c r="X202" s="21"/>
      <c r="Y202" s="21"/>
    </row>
    <row r="203" spans="1:25" s="1" customFormat="1" x14ac:dyDescent="0.25">
      <c r="A203" s="4">
        <v>178</v>
      </c>
      <c r="B203" s="16">
        <v>34242198</v>
      </c>
      <c r="C203" s="75">
        <v>85.8</v>
      </c>
      <c r="D203" s="8">
        <v>18.192</v>
      </c>
      <c r="E203" s="8">
        <v>18.989999999999998</v>
      </c>
      <c r="F203" s="8">
        <f>E203-D203</f>
        <v>0.79799999999999827</v>
      </c>
      <c r="G203" s="34">
        <f t="shared" si="15"/>
        <v>0.68612039999999852</v>
      </c>
      <c r="H203" s="34">
        <f t="shared" si="13"/>
        <v>0.41127187812448951</v>
      </c>
      <c r="I203" s="34">
        <f t="shared" si="12"/>
        <v>1.097392278124488</v>
      </c>
      <c r="K203" s="25"/>
      <c r="L203" s="24"/>
      <c r="M203" s="24"/>
      <c r="N203" s="24"/>
      <c r="O203" s="24"/>
      <c r="P203" s="24"/>
      <c r="Q203" s="5"/>
      <c r="R203" s="5"/>
      <c r="S203" s="5"/>
      <c r="T203" s="5"/>
      <c r="U203" s="5"/>
      <c r="V203" s="5"/>
      <c r="W203" s="5"/>
      <c r="X203" s="21"/>
      <c r="Y203" s="21"/>
    </row>
    <row r="204" spans="1:25" s="1" customFormat="1" x14ac:dyDescent="0.25">
      <c r="A204" s="4">
        <v>179</v>
      </c>
      <c r="B204" s="16">
        <v>34242200</v>
      </c>
      <c r="C204" s="75">
        <v>84.7</v>
      </c>
      <c r="D204" s="8">
        <v>35.701000000000001</v>
      </c>
      <c r="E204" s="8">
        <v>37.183999999999997</v>
      </c>
      <c r="F204" s="8">
        <f t="shared" si="11"/>
        <v>1.482999999999997</v>
      </c>
      <c r="G204" s="34">
        <f t="shared" si="15"/>
        <v>1.2750833999999973</v>
      </c>
      <c r="H204" s="34">
        <f t="shared" si="13"/>
        <v>0.4059991617382781</v>
      </c>
      <c r="I204" s="34">
        <f t="shared" si="12"/>
        <v>1.6810825617382754</v>
      </c>
      <c r="K204" s="25"/>
      <c r="L204" s="7"/>
      <c r="M204" s="7"/>
      <c r="N204" s="7"/>
      <c r="O204" s="5"/>
      <c r="P204" s="5"/>
      <c r="Q204" s="5"/>
      <c r="R204" s="5"/>
      <c r="S204" s="5"/>
      <c r="T204" s="5"/>
      <c r="U204" s="5"/>
      <c r="V204" s="5"/>
      <c r="W204" s="5"/>
      <c r="X204" s="21"/>
      <c r="Y204" s="21"/>
    </row>
    <row r="205" spans="1:25" s="1" customFormat="1" x14ac:dyDescent="0.25">
      <c r="A205" s="4">
        <v>180</v>
      </c>
      <c r="B205" s="16">
        <v>34242197</v>
      </c>
      <c r="C205" s="75">
        <v>55.8</v>
      </c>
      <c r="D205" s="8">
        <v>14.855</v>
      </c>
      <c r="E205" s="8">
        <v>15.933999999999999</v>
      </c>
      <c r="F205" s="8">
        <f t="shared" si="11"/>
        <v>1.0789999999999988</v>
      </c>
      <c r="G205" s="34">
        <f t="shared" si="15"/>
        <v>0.927724199999999</v>
      </c>
      <c r="H205" s="34">
        <f t="shared" si="13"/>
        <v>0.26747052213690575</v>
      </c>
      <c r="I205" s="34">
        <f t="shared" si="12"/>
        <v>1.1951947221369048</v>
      </c>
      <c r="K205" s="7"/>
      <c r="L205" s="7"/>
      <c r="M205" s="25"/>
      <c r="O205" s="5"/>
      <c r="P205" s="5"/>
      <c r="Q205" s="5"/>
      <c r="R205" s="5"/>
      <c r="S205" s="5"/>
      <c r="T205" s="5"/>
      <c r="U205" s="5"/>
      <c r="V205" s="5"/>
      <c r="W205" s="5"/>
      <c r="X205" s="21"/>
      <c r="Y205" s="21"/>
    </row>
    <row r="206" spans="1:25" s="1" customFormat="1" x14ac:dyDescent="0.25">
      <c r="A206" s="80">
        <v>181</v>
      </c>
      <c r="B206" s="16">
        <v>34242193</v>
      </c>
      <c r="C206" s="81">
        <v>57</v>
      </c>
      <c r="D206" s="8">
        <v>5.133</v>
      </c>
      <c r="E206" s="8">
        <v>5.6559999999999997</v>
      </c>
      <c r="F206" s="8">
        <f t="shared" si="11"/>
        <v>0.52299999999999969</v>
      </c>
      <c r="G206" s="82">
        <f t="shared" si="15"/>
        <v>0.44967539999999973</v>
      </c>
      <c r="H206" s="91">
        <f t="shared" si="13"/>
        <v>0.27322257637640912</v>
      </c>
      <c r="I206" s="82">
        <f t="shared" si="12"/>
        <v>0.72289797637640885</v>
      </c>
      <c r="K206" s="25"/>
      <c r="O206" s="5"/>
      <c r="P206" s="5"/>
      <c r="Q206" s="5"/>
      <c r="R206" s="5"/>
      <c r="S206" s="5"/>
      <c r="T206" s="5"/>
      <c r="U206" s="5"/>
      <c r="V206" s="5"/>
      <c r="W206" s="5"/>
      <c r="X206" s="21"/>
      <c r="Y206" s="21"/>
    </row>
    <row r="207" spans="1:25" s="1" customFormat="1" ht="15.75" thickBot="1" x14ac:dyDescent="0.3">
      <c r="A207" s="93">
        <v>182</v>
      </c>
      <c r="B207" s="20">
        <v>34242194</v>
      </c>
      <c r="C207" s="87">
        <v>85.8</v>
      </c>
      <c r="D207" s="12">
        <v>21.06</v>
      </c>
      <c r="E207" s="12">
        <v>22.231000000000002</v>
      </c>
      <c r="F207" s="12">
        <f t="shared" si="11"/>
        <v>1.1710000000000029</v>
      </c>
      <c r="G207" s="88">
        <f t="shared" si="15"/>
        <v>1.0068258000000025</v>
      </c>
      <c r="H207" s="88">
        <f t="shared" si="13"/>
        <v>0.41127187812448951</v>
      </c>
      <c r="I207" s="88">
        <f t="shared" si="12"/>
        <v>1.4180976781244921</v>
      </c>
      <c r="K207" s="69"/>
      <c r="O207" s="5"/>
      <c r="P207" s="5"/>
      <c r="Q207" s="5"/>
      <c r="R207" s="5"/>
      <c r="S207" s="5"/>
      <c r="T207" s="5"/>
      <c r="U207" s="5"/>
      <c r="V207" s="5"/>
      <c r="W207" s="5"/>
      <c r="X207" s="21"/>
      <c r="Y207" s="21"/>
    </row>
    <row r="208" spans="1:25" s="1" customFormat="1" x14ac:dyDescent="0.25">
      <c r="A208" s="13">
        <v>183</v>
      </c>
      <c r="B208" s="19">
        <v>34242339</v>
      </c>
      <c r="C208" s="90">
        <v>117.2</v>
      </c>
      <c r="D208" s="9">
        <v>38.82</v>
      </c>
      <c r="E208" s="9">
        <v>40.216000000000001</v>
      </c>
      <c r="F208" s="9">
        <f t="shared" si="11"/>
        <v>1.3960000000000008</v>
      </c>
      <c r="G208" s="91">
        <f t="shared" si="15"/>
        <v>1.2002808000000007</v>
      </c>
      <c r="H208" s="91">
        <f t="shared" ref="H208:H270" si="16">C208/4660.2*$H$19</f>
        <v>0.51857310621861652</v>
      </c>
      <c r="I208" s="91">
        <f t="shared" si="12"/>
        <v>1.7188539062186172</v>
      </c>
      <c r="K208" s="25"/>
      <c r="O208" s="5"/>
      <c r="P208" s="5"/>
      <c r="Q208" s="5"/>
      <c r="R208" s="5"/>
      <c r="S208" s="5"/>
      <c r="T208" s="5"/>
      <c r="U208" s="5"/>
      <c r="V208" s="5"/>
      <c r="Y208" s="21"/>
    </row>
    <row r="209" spans="1:25" s="1" customFormat="1" x14ac:dyDescent="0.25">
      <c r="A209" s="80">
        <v>184</v>
      </c>
      <c r="B209" s="16">
        <v>34242341</v>
      </c>
      <c r="C209" s="81">
        <v>58.1</v>
      </c>
      <c r="D209" s="8">
        <v>17.209</v>
      </c>
      <c r="E209" s="8">
        <v>18.306000000000001</v>
      </c>
      <c r="F209" s="8">
        <f t="shared" si="11"/>
        <v>1.0970000000000013</v>
      </c>
      <c r="G209" s="82">
        <f t="shared" si="15"/>
        <v>0.94320060000000117</v>
      </c>
      <c r="H209" s="91">
        <f t="shared" si="16"/>
        <v>0.2570742105059865</v>
      </c>
      <c r="I209" s="82">
        <f t="shared" si="12"/>
        <v>1.2002748105059877</v>
      </c>
      <c r="K209" s="25"/>
      <c r="O209" s="5"/>
      <c r="P209" s="5"/>
      <c r="Q209" s="5"/>
      <c r="R209" s="5"/>
      <c r="S209" s="5"/>
      <c r="T209" s="5"/>
      <c r="U209" s="5"/>
      <c r="V209" s="5"/>
      <c r="Y209" s="21"/>
    </row>
    <row r="210" spans="1:25" s="1" customFormat="1" x14ac:dyDescent="0.25">
      <c r="A210" s="80">
        <v>185</v>
      </c>
      <c r="B210" s="16">
        <v>34242160</v>
      </c>
      <c r="C210" s="81">
        <v>58.4</v>
      </c>
      <c r="D210" s="8">
        <v>11.266</v>
      </c>
      <c r="E210" s="8">
        <v>11.266</v>
      </c>
      <c r="F210" s="8">
        <f t="shared" si="11"/>
        <v>0</v>
      </c>
      <c r="G210" s="82">
        <f t="shared" si="15"/>
        <v>0</v>
      </c>
      <c r="H210" s="91">
        <f t="shared" si="16"/>
        <v>0.25840161606797957</v>
      </c>
      <c r="I210" s="82">
        <f t="shared" si="12"/>
        <v>0.25840161606797957</v>
      </c>
      <c r="K210" s="25"/>
      <c r="O210" s="5"/>
      <c r="P210" s="5"/>
      <c r="Q210" s="5"/>
      <c r="R210" s="5"/>
      <c r="S210" s="5"/>
      <c r="T210" s="5"/>
      <c r="U210" s="5"/>
      <c r="V210" s="5"/>
      <c r="Y210" s="21"/>
    </row>
    <row r="211" spans="1:25" s="1" customFormat="1" x14ac:dyDescent="0.25">
      <c r="A211" s="80">
        <v>186</v>
      </c>
      <c r="B211" s="16">
        <v>43441091</v>
      </c>
      <c r="C211" s="81">
        <v>46.7</v>
      </c>
      <c r="D211" s="8">
        <v>20.312999999999999</v>
      </c>
      <c r="E211" s="8">
        <v>21.37</v>
      </c>
      <c r="F211" s="8">
        <f t="shared" si="11"/>
        <v>1.0570000000000022</v>
      </c>
      <c r="G211" s="82">
        <f t="shared" si="15"/>
        <v>0.90880860000000185</v>
      </c>
      <c r="H211" s="91">
        <f t="shared" si="16"/>
        <v>0.20663279915025079</v>
      </c>
      <c r="I211" s="82">
        <f t="shared" si="12"/>
        <v>1.1154413991502525</v>
      </c>
      <c r="K211" s="25"/>
      <c r="L211" s="7"/>
      <c r="M211" s="7"/>
      <c r="N211" s="7"/>
      <c r="O211" s="5"/>
      <c r="P211" s="5"/>
      <c r="Q211" s="5"/>
      <c r="R211" s="5"/>
      <c r="Y211" s="21"/>
    </row>
    <row r="212" spans="1:25" s="1" customFormat="1" x14ac:dyDescent="0.25">
      <c r="A212" s="4">
        <v>187</v>
      </c>
      <c r="B212" s="16">
        <v>34242342</v>
      </c>
      <c r="C212" s="75">
        <v>77.400000000000006</v>
      </c>
      <c r="D212" s="8">
        <v>31.494</v>
      </c>
      <c r="E212" s="8">
        <v>32.863</v>
      </c>
      <c r="F212" s="8">
        <f t="shared" si="11"/>
        <v>1.3689999999999998</v>
      </c>
      <c r="G212" s="82">
        <f t="shared" si="15"/>
        <v>1.1770661999999998</v>
      </c>
      <c r="H212" s="91">
        <f t="shared" si="16"/>
        <v>0.34247063499420582</v>
      </c>
      <c r="I212" s="82">
        <f t="shared" si="12"/>
        <v>1.5195368349942058</v>
      </c>
      <c r="K212" s="25"/>
      <c r="L212" s="7"/>
      <c r="M212" s="7"/>
      <c r="N212" s="7"/>
      <c r="O212" s="5"/>
      <c r="P212" s="5"/>
      <c r="Q212" s="5"/>
      <c r="R212" s="5"/>
      <c r="Y212" s="21"/>
    </row>
    <row r="213" spans="1:25" s="1" customFormat="1" x14ac:dyDescent="0.25">
      <c r="A213" s="80">
        <v>188</v>
      </c>
      <c r="B213" s="16">
        <v>34242334</v>
      </c>
      <c r="C213" s="81">
        <v>117.2</v>
      </c>
      <c r="D213" s="8">
        <v>13.959</v>
      </c>
      <c r="E213" s="8">
        <v>15.742000000000001</v>
      </c>
      <c r="F213" s="8">
        <f t="shared" si="11"/>
        <v>1.7830000000000013</v>
      </c>
      <c r="G213" s="82">
        <f t="shared" si="15"/>
        <v>1.5330234000000011</v>
      </c>
      <c r="H213" s="91">
        <f t="shared" si="16"/>
        <v>0.51857310621861652</v>
      </c>
      <c r="I213" s="82">
        <f t="shared" si="12"/>
        <v>2.0515965062186177</v>
      </c>
      <c r="K213" s="25"/>
      <c r="L213" s="7"/>
      <c r="M213" s="7"/>
      <c r="N213" s="7"/>
      <c r="O213" s="5"/>
      <c r="P213" s="5"/>
      <c r="Q213" s="5"/>
      <c r="R213" s="5"/>
      <c r="Y213" s="21"/>
    </row>
    <row r="214" spans="1:25" s="1" customFormat="1" x14ac:dyDescent="0.25">
      <c r="A214" s="80">
        <v>189</v>
      </c>
      <c r="B214" s="16">
        <v>34242338</v>
      </c>
      <c r="C214" s="81">
        <v>58.7</v>
      </c>
      <c r="D214" s="8">
        <v>20.265000000000001</v>
      </c>
      <c r="E214" s="8">
        <v>21.366</v>
      </c>
      <c r="F214" s="8">
        <f t="shared" si="11"/>
        <v>1.1009999999999991</v>
      </c>
      <c r="G214" s="82">
        <f t="shared" si="15"/>
        <v>0.94663979999999925</v>
      </c>
      <c r="H214" s="91">
        <f t="shared" si="16"/>
        <v>0.25972902162997263</v>
      </c>
      <c r="I214" s="82">
        <f t="shared" si="12"/>
        <v>1.2063688216299719</v>
      </c>
      <c r="K214" s="25"/>
      <c r="L214" s="7"/>
      <c r="M214" s="7"/>
      <c r="N214" s="7"/>
      <c r="O214" s="5"/>
      <c r="P214" s="5"/>
      <c r="Q214" s="5"/>
      <c r="R214" s="5"/>
      <c r="Y214" s="21"/>
    </row>
    <row r="215" spans="1:25" s="1" customFormat="1" x14ac:dyDescent="0.25">
      <c r="A215" s="80">
        <v>190</v>
      </c>
      <c r="B215" s="16">
        <v>34242340</v>
      </c>
      <c r="C215" s="81">
        <v>58.2</v>
      </c>
      <c r="D215" s="8">
        <v>19.306000000000001</v>
      </c>
      <c r="E215" s="8">
        <v>20.376000000000001</v>
      </c>
      <c r="F215" s="8">
        <f t="shared" si="11"/>
        <v>1.0700000000000003</v>
      </c>
      <c r="G215" s="82">
        <f t="shared" si="15"/>
        <v>0.9199860000000003</v>
      </c>
      <c r="H215" s="91">
        <f t="shared" si="16"/>
        <v>0.25751667902665087</v>
      </c>
      <c r="I215" s="82">
        <f t="shared" si="12"/>
        <v>1.1775026790266512</v>
      </c>
      <c r="K215" s="25"/>
      <c r="L215" s="7"/>
      <c r="M215" s="7"/>
      <c r="N215" s="25"/>
      <c r="O215" s="5"/>
      <c r="P215" s="5"/>
      <c r="Q215" s="5"/>
      <c r="R215" s="5"/>
      <c r="Y215" s="21"/>
    </row>
    <row r="216" spans="1:25" s="1" customFormat="1" x14ac:dyDescent="0.25">
      <c r="A216" s="4">
        <v>191</v>
      </c>
      <c r="B216" s="16">
        <v>34242335</v>
      </c>
      <c r="C216" s="81">
        <v>46.6</v>
      </c>
      <c r="D216" s="8">
        <v>3.823</v>
      </c>
      <c r="E216" s="8">
        <v>3.8279999999999998</v>
      </c>
      <c r="F216" s="8">
        <f t="shared" si="11"/>
        <v>4.9999999999998934E-3</v>
      </c>
      <c r="G216" s="82">
        <f t="shared" si="15"/>
        <v>4.2989999999999088E-3</v>
      </c>
      <c r="H216" s="91">
        <f t="shared" si="16"/>
        <v>0.20619033062958644</v>
      </c>
      <c r="I216" s="82">
        <f t="shared" si="12"/>
        <v>0.21048933062958636</v>
      </c>
      <c r="K216" s="25"/>
      <c r="L216" s="7"/>
      <c r="M216" s="7"/>
      <c r="N216" s="7"/>
      <c r="O216" s="5"/>
      <c r="P216" s="5"/>
      <c r="Q216" s="5"/>
      <c r="R216" s="5"/>
      <c r="Y216" s="21"/>
    </row>
    <row r="217" spans="1:25" s="1" customFormat="1" x14ac:dyDescent="0.25">
      <c r="A217" s="80">
        <v>192</v>
      </c>
      <c r="B217" s="16">
        <v>34242337</v>
      </c>
      <c r="C217" s="81">
        <v>77.3</v>
      </c>
      <c r="D217" s="8">
        <v>16.399000000000001</v>
      </c>
      <c r="E217" s="8">
        <v>16.812999999999999</v>
      </c>
      <c r="F217" s="8">
        <f t="shared" si="11"/>
        <v>0.41399999999999793</v>
      </c>
      <c r="G217" s="82">
        <f t="shared" si="15"/>
        <v>0.3559571999999982</v>
      </c>
      <c r="H217" s="91">
        <f t="shared" si="16"/>
        <v>0.34202816647354145</v>
      </c>
      <c r="I217" s="82">
        <f t="shared" si="12"/>
        <v>0.69798536647353959</v>
      </c>
      <c r="K217" s="25"/>
      <c r="L217" s="7"/>
      <c r="M217" s="7"/>
      <c r="N217" s="7"/>
      <c r="O217" s="5"/>
      <c r="P217" s="5"/>
      <c r="Q217" s="5"/>
      <c r="R217" s="5"/>
      <c r="Y217" s="21"/>
    </row>
    <row r="218" spans="1:25" s="1" customFormat="1" x14ac:dyDescent="0.25">
      <c r="A218" s="80">
        <v>193</v>
      </c>
      <c r="B218" s="16">
        <v>34242324</v>
      </c>
      <c r="C218" s="81">
        <v>116.7</v>
      </c>
      <c r="D218" s="8">
        <v>10.926</v>
      </c>
      <c r="E218" s="8">
        <v>11.023999999999999</v>
      </c>
      <c r="F218" s="8">
        <f t="shared" ref="F218:F273" si="17">E218-D218</f>
        <v>9.7999999999998977E-2</v>
      </c>
      <c r="G218" s="82">
        <f t="shared" si="15"/>
        <v>8.4260399999999125E-2</v>
      </c>
      <c r="H218" s="91">
        <f t="shared" si="16"/>
        <v>0.5163607636152947</v>
      </c>
      <c r="I218" s="82">
        <f t="shared" si="12"/>
        <v>0.60062116361529383</v>
      </c>
      <c r="K218" s="25"/>
      <c r="L218" s="7"/>
      <c r="M218" s="7"/>
      <c r="N218" s="7"/>
      <c r="O218" s="5"/>
      <c r="P218" s="5"/>
      <c r="Q218" s="5"/>
      <c r="R218" s="5"/>
      <c r="Y218" s="21"/>
    </row>
    <row r="219" spans="1:25" s="1" customFormat="1" x14ac:dyDescent="0.25">
      <c r="A219" s="96">
        <v>194</v>
      </c>
      <c r="B219" s="18">
        <v>34242331</v>
      </c>
      <c r="C219" s="81">
        <v>58</v>
      </c>
      <c r="D219" s="8">
        <v>3.77</v>
      </c>
      <c r="E219" s="8">
        <v>3.89</v>
      </c>
      <c r="F219" s="8">
        <f t="shared" si="17"/>
        <v>0.12000000000000011</v>
      </c>
      <c r="G219" s="82">
        <f t="shared" si="15"/>
        <v>0.10317600000000009</v>
      </c>
      <c r="H219" s="91">
        <f t="shared" si="16"/>
        <v>0.25663174198532218</v>
      </c>
      <c r="I219" s="82">
        <f t="shared" ref="I219:I272" si="18">G219+H219</f>
        <v>0.35980774198532228</v>
      </c>
      <c r="K219" s="25"/>
      <c r="L219" s="7"/>
      <c r="M219" s="7"/>
      <c r="N219" s="7"/>
      <c r="O219" s="5"/>
      <c r="P219" s="5"/>
      <c r="Q219" s="5"/>
      <c r="R219" s="5"/>
      <c r="Y219" s="21"/>
    </row>
    <row r="220" spans="1:25" s="1" customFormat="1" x14ac:dyDescent="0.25">
      <c r="A220" s="4">
        <v>195</v>
      </c>
      <c r="B220" s="16">
        <v>34242336</v>
      </c>
      <c r="C220" s="81">
        <v>58.1</v>
      </c>
      <c r="D220" s="8">
        <v>9.5980000000000008</v>
      </c>
      <c r="E220" s="8">
        <v>9.9280000000000008</v>
      </c>
      <c r="F220" s="8">
        <f t="shared" si="17"/>
        <v>0.33000000000000007</v>
      </c>
      <c r="G220" s="82">
        <f>F220*0.8598</f>
        <v>0.28373400000000004</v>
      </c>
      <c r="H220" s="91">
        <f t="shared" si="16"/>
        <v>0.2570742105059865</v>
      </c>
      <c r="I220" s="82">
        <f t="shared" si="18"/>
        <v>0.5408082105059866</v>
      </c>
      <c r="K220" s="25"/>
      <c r="L220" s="7"/>
      <c r="M220" s="7"/>
      <c r="N220" s="7"/>
      <c r="O220" s="5"/>
      <c r="P220" s="5"/>
      <c r="Q220" s="5"/>
      <c r="R220" s="5"/>
      <c r="Y220" s="21"/>
    </row>
    <row r="221" spans="1:25" s="1" customFormat="1" x14ac:dyDescent="0.25">
      <c r="A221" s="84">
        <v>196</v>
      </c>
      <c r="B221" s="16">
        <v>34242332</v>
      </c>
      <c r="C221" s="81">
        <v>46.7</v>
      </c>
      <c r="D221" s="8">
        <v>12.273999999999999</v>
      </c>
      <c r="E221" s="8">
        <v>13.4</v>
      </c>
      <c r="F221" s="8">
        <f t="shared" si="17"/>
        <v>1.1260000000000012</v>
      </c>
      <c r="G221" s="82">
        <f t="shared" ref="G221:G244" si="19">F221*0.8598</f>
        <v>0.96813480000000107</v>
      </c>
      <c r="H221" s="91">
        <f t="shared" si="16"/>
        <v>0.20663279915025079</v>
      </c>
      <c r="I221" s="82">
        <f t="shared" si="18"/>
        <v>1.1747675991502518</v>
      </c>
      <c r="J221" s="68"/>
      <c r="K221" s="25"/>
      <c r="L221" s="7"/>
      <c r="M221" s="7"/>
      <c r="N221" s="7"/>
      <c r="O221" s="5"/>
      <c r="P221" s="5"/>
      <c r="Q221" s="5"/>
      <c r="R221" s="5"/>
      <c r="Y221" s="21"/>
    </row>
    <row r="222" spans="1:25" s="1" customFormat="1" x14ac:dyDescent="0.25">
      <c r="A222" s="89">
        <v>197</v>
      </c>
      <c r="B222" s="19">
        <v>34242328</v>
      </c>
      <c r="C222" s="81">
        <v>77.5</v>
      </c>
      <c r="D222" s="8">
        <v>25.568000000000001</v>
      </c>
      <c r="E222" s="8">
        <v>26.928000000000001</v>
      </c>
      <c r="F222" s="8">
        <f t="shared" si="17"/>
        <v>1.3599999999999994</v>
      </c>
      <c r="G222" s="82">
        <f t="shared" si="19"/>
        <v>1.1693279999999995</v>
      </c>
      <c r="H222" s="91">
        <f t="shared" si="16"/>
        <v>0.34291310351487009</v>
      </c>
      <c r="I222" s="82">
        <f t="shared" si="18"/>
        <v>1.5122411035148695</v>
      </c>
      <c r="J222" s="68"/>
      <c r="K222" s="25"/>
      <c r="L222" s="7"/>
      <c r="M222" s="7"/>
      <c r="N222" s="7"/>
      <c r="O222" s="5"/>
      <c r="P222" s="5"/>
      <c r="Q222" s="5"/>
      <c r="R222" s="5"/>
      <c r="Y222" s="21"/>
    </row>
    <row r="223" spans="1:25" s="1" customFormat="1" x14ac:dyDescent="0.25">
      <c r="A223" s="80">
        <v>198</v>
      </c>
      <c r="B223" s="16">
        <v>34242333</v>
      </c>
      <c r="C223" s="81">
        <v>116.5</v>
      </c>
      <c r="D223" s="8">
        <v>19.652000000000001</v>
      </c>
      <c r="E223" s="8">
        <v>20.443000000000001</v>
      </c>
      <c r="F223" s="8">
        <f t="shared" si="17"/>
        <v>0.79100000000000037</v>
      </c>
      <c r="G223" s="82">
        <f t="shared" si="19"/>
        <v>0.68010180000000031</v>
      </c>
      <c r="H223" s="91">
        <f t="shared" si="16"/>
        <v>0.51547582657396607</v>
      </c>
      <c r="I223" s="82">
        <f t="shared" si="18"/>
        <v>1.1955776265739664</v>
      </c>
      <c r="J223" s="68"/>
      <c r="K223" s="25"/>
      <c r="L223" s="7"/>
      <c r="M223" s="7"/>
      <c r="N223" s="7"/>
      <c r="O223" s="5"/>
      <c r="P223" s="5"/>
      <c r="Q223" s="5"/>
      <c r="R223" s="5"/>
      <c r="Y223" s="21"/>
    </row>
    <row r="224" spans="1:25" s="1" customFormat="1" x14ac:dyDescent="0.25">
      <c r="A224" s="4">
        <v>199</v>
      </c>
      <c r="B224" s="16">
        <v>34242330</v>
      </c>
      <c r="C224" s="81">
        <v>58.8</v>
      </c>
      <c r="D224" s="8">
        <v>24.591999999999999</v>
      </c>
      <c r="E224" s="8">
        <v>25.773</v>
      </c>
      <c r="F224" s="8">
        <f t="shared" si="17"/>
        <v>1.1810000000000009</v>
      </c>
      <c r="G224" s="82">
        <f t="shared" si="19"/>
        <v>1.0154238000000009</v>
      </c>
      <c r="H224" s="91">
        <f t="shared" si="16"/>
        <v>0.26017149015063695</v>
      </c>
      <c r="I224" s="82">
        <f t="shared" si="18"/>
        <v>1.2755952901506378</v>
      </c>
      <c r="K224" s="25"/>
      <c r="L224" s="7"/>
      <c r="M224" s="7"/>
      <c r="N224" s="7"/>
      <c r="O224" s="5"/>
      <c r="P224" s="5"/>
      <c r="Q224" s="5"/>
      <c r="R224" s="5"/>
      <c r="Y224" s="21"/>
    </row>
    <row r="225" spans="1:25" s="1" customFormat="1" x14ac:dyDescent="0.25">
      <c r="A225" s="4">
        <v>200</v>
      </c>
      <c r="B225" s="16">
        <v>34242329</v>
      </c>
      <c r="C225" s="81">
        <v>58.6</v>
      </c>
      <c r="D225" s="8">
        <v>3.226</v>
      </c>
      <c r="E225" s="8">
        <v>3.226</v>
      </c>
      <c r="F225" s="8">
        <f t="shared" si="17"/>
        <v>0</v>
      </c>
      <c r="G225" s="82">
        <f t="shared" si="19"/>
        <v>0</v>
      </c>
      <c r="H225" s="91">
        <f t="shared" si="16"/>
        <v>0.25928655310930826</v>
      </c>
      <c r="I225" s="95">
        <f t="shared" si="18"/>
        <v>0.25928655310930826</v>
      </c>
      <c r="K225" s="25"/>
      <c r="L225" s="7"/>
      <c r="M225" s="7"/>
      <c r="N225" s="7"/>
      <c r="O225" s="5"/>
      <c r="P225" s="5"/>
      <c r="Q225" s="5"/>
      <c r="R225" s="5"/>
      <c r="Y225" s="21"/>
    </row>
    <row r="226" spans="1:25" s="1" customFormat="1" x14ac:dyDescent="0.25">
      <c r="A226" s="80">
        <v>201</v>
      </c>
      <c r="B226" s="16">
        <v>34242326</v>
      </c>
      <c r="C226" s="81">
        <v>46.4</v>
      </c>
      <c r="D226" s="8">
        <v>20.193999999999999</v>
      </c>
      <c r="E226" s="8">
        <v>21.335000000000001</v>
      </c>
      <c r="F226" s="8">
        <f t="shared" si="17"/>
        <v>1.1410000000000018</v>
      </c>
      <c r="G226" s="82">
        <f t="shared" si="19"/>
        <v>0.98103180000000156</v>
      </c>
      <c r="H226" s="91">
        <f t="shared" si="16"/>
        <v>0.2053053935882577</v>
      </c>
      <c r="I226" s="82">
        <f t="shared" si="18"/>
        <v>1.1863371935882592</v>
      </c>
      <c r="K226" s="25"/>
      <c r="L226" s="7"/>
      <c r="M226" s="7"/>
      <c r="N226" s="7"/>
      <c r="O226" s="5"/>
      <c r="P226" s="5"/>
      <c r="Q226" s="5"/>
      <c r="R226" s="5"/>
      <c r="Y226" s="21"/>
    </row>
    <row r="227" spans="1:25" s="1" customFormat="1" x14ac:dyDescent="0.25">
      <c r="A227" s="80">
        <v>202</v>
      </c>
      <c r="B227" s="16">
        <v>34242327</v>
      </c>
      <c r="C227" s="81">
        <v>77.5</v>
      </c>
      <c r="D227" s="8">
        <v>24.646000000000001</v>
      </c>
      <c r="E227" s="8">
        <v>25.734999999999999</v>
      </c>
      <c r="F227" s="8">
        <f t="shared" si="17"/>
        <v>1.0889999999999986</v>
      </c>
      <c r="G227" s="82">
        <f t="shared" si="19"/>
        <v>0.93632219999999888</v>
      </c>
      <c r="H227" s="91">
        <f t="shared" si="16"/>
        <v>0.34291310351487009</v>
      </c>
      <c r="I227" s="82">
        <f t="shared" si="18"/>
        <v>1.2792353035148689</v>
      </c>
      <c r="K227" s="25"/>
      <c r="L227" s="7"/>
      <c r="M227" s="7"/>
      <c r="N227" s="7"/>
      <c r="O227" s="5"/>
      <c r="P227" s="5"/>
      <c r="Q227" s="5"/>
      <c r="R227" s="5"/>
      <c r="Y227" s="21"/>
    </row>
    <row r="228" spans="1:25" s="1" customFormat="1" x14ac:dyDescent="0.25">
      <c r="A228" s="4">
        <v>203</v>
      </c>
      <c r="B228" s="16">
        <v>43441405</v>
      </c>
      <c r="C228" s="81">
        <v>117.4</v>
      </c>
      <c r="D228" s="8">
        <v>31.622</v>
      </c>
      <c r="E228" s="8">
        <v>32.706000000000003</v>
      </c>
      <c r="F228" s="8">
        <f t="shared" si="17"/>
        <v>1.0840000000000032</v>
      </c>
      <c r="G228" s="82">
        <f t="shared" si="19"/>
        <v>0.93202320000000272</v>
      </c>
      <c r="H228" s="91">
        <f t="shared" si="16"/>
        <v>0.51945804325994527</v>
      </c>
      <c r="I228" s="82">
        <f t="shared" si="18"/>
        <v>1.451481243259948</v>
      </c>
      <c r="K228" s="25"/>
      <c r="L228" s="7"/>
      <c r="M228" s="7"/>
      <c r="N228" s="7"/>
      <c r="O228" s="5"/>
      <c r="P228" s="5"/>
      <c r="Q228" s="5"/>
      <c r="R228" s="5"/>
      <c r="W228" s="5"/>
      <c r="X228" s="21"/>
      <c r="Y228" s="21"/>
    </row>
    <row r="229" spans="1:25" s="1" customFormat="1" x14ac:dyDescent="0.25">
      <c r="A229" s="80">
        <v>204</v>
      </c>
      <c r="B229" s="16">
        <v>43441406</v>
      </c>
      <c r="C229" s="81">
        <v>57.9</v>
      </c>
      <c r="D229" s="8">
        <v>4.1130000000000004</v>
      </c>
      <c r="E229" s="8">
        <v>4.1500000000000004</v>
      </c>
      <c r="F229" s="8">
        <f t="shared" si="17"/>
        <v>3.6999999999999922E-2</v>
      </c>
      <c r="G229" s="82">
        <f t="shared" si="19"/>
        <v>3.1812599999999934E-2</v>
      </c>
      <c r="H229" s="91">
        <f t="shared" si="16"/>
        <v>0.25618927346465781</v>
      </c>
      <c r="I229" s="82">
        <f t="shared" si="18"/>
        <v>0.28800187346465772</v>
      </c>
      <c r="K229" s="25"/>
      <c r="L229" s="7"/>
      <c r="M229" s="7"/>
      <c r="N229" s="7"/>
      <c r="O229" s="5"/>
      <c r="P229" s="5"/>
      <c r="Q229" s="5"/>
      <c r="R229" s="5"/>
      <c r="W229" s="5"/>
      <c r="X229" s="21"/>
      <c r="Y229" s="21"/>
    </row>
    <row r="230" spans="1:25" s="1" customFormat="1" x14ac:dyDescent="0.25">
      <c r="A230" s="80">
        <v>205</v>
      </c>
      <c r="B230" s="16">
        <v>43441089</v>
      </c>
      <c r="C230" s="81">
        <v>58.3</v>
      </c>
      <c r="D230" s="8">
        <v>16.922999999999998</v>
      </c>
      <c r="E230" s="8">
        <v>19.081</v>
      </c>
      <c r="F230" s="8">
        <f t="shared" si="17"/>
        <v>2.1580000000000013</v>
      </c>
      <c r="G230" s="82">
        <f t="shared" si="19"/>
        <v>1.8554484000000011</v>
      </c>
      <c r="H230" s="91">
        <f t="shared" si="16"/>
        <v>0.25795914754731519</v>
      </c>
      <c r="I230" s="82">
        <f t="shared" si="18"/>
        <v>2.1134075475473164</v>
      </c>
      <c r="K230" s="25"/>
      <c r="L230" s="7"/>
      <c r="M230" s="7"/>
      <c r="N230" s="7"/>
      <c r="O230" s="5"/>
      <c r="P230" s="5"/>
      <c r="Q230" s="5"/>
      <c r="R230" s="5"/>
      <c r="W230" s="5"/>
      <c r="X230" s="21"/>
      <c r="Y230" s="21"/>
    </row>
    <row r="231" spans="1:25" s="1" customFormat="1" x14ac:dyDescent="0.25">
      <c r="A231" s="80">
        <v>206</v>
      </c>
      <c r="B231" s="16">
        <v>20242434</v>
      </c>
      <c r="C231" s="81">
        <v>46.3</v>
      </c>
      <c r="D231" s="8">
        <v>3</v>
      </c>
      <c r="E231" s="8">
        <v>3</v>
      </c>
      <c r="F231" s="8">
        <f t="shared" si="17"/>
        <v>0</v>
      </c>
      <c r="G231" s="82">
        <f t="shared" si="19"/>
        <v>0</v>
      </c>
      <c r="H231" s="91">
        <f t="shared" si="16"/>
        <v>0.20486292506759338</v>
      </c>
      <c r="I231" s="82">
        <f t="shared" si="18"/>
        <v>0.20486292506759338</v>
      </c>
      <c r="K231" s="25"/>
      <c r="L231" s="7"/>
      <c r="M231" s="26"/>
      <c r="N231" s="7"/>
      <c r="O231" s="5"/>
      <c r="P231" s="5"/>
      <c r="Q231" s="5"/>
      <c r="R231" s="5"/>
      <c r="S231" s="5"/>
      <c r="T231" s="5"/>
      <c r="U231" s="5"/>
      <c r="V231" s="5"/>
      <c r="W231" s="5"/>
      <c r="X231" s="21"/>
      <c r="Y231" s="21"/>
    </row>
    <row r="232" spans="1:25" s="1" customFormat="1" x14ac:dyDescent="0.25">
      <c r="A232" s="4">
        <v>207</v>
      </c>
      <c r="B232" s="16">
        <v>43441407</v>
      </c>
      <c r="C232" s="81">
        <v>77.900000000000006</v>
      </c>
      <c r="D232" s="8">
        <v>11.2</v>
      </c>
      <c r="E232" s="8">
        <v>12.169</v>
      </c>
      <c r="F232" s="8">
        <f t="shared" si="17"/>
        <v>0.96900000000000119</v>
      </c>
      <c r="G232" s="82">
        <f t="shared" si="19"/>
        <v>0.83314620000000106</v>
      </c>
      <c r="H232" s="91">
        <f t="shared" si="16"/>
        <v>0.34468297759752753</v>
      </c>
      <c r="I232" s="82">
        <f t="shared" si="18"/>
        <v>1.1778291775975287</v>
      </c>
      <c r="K232" s="25"/>
      <c r="L232" s="7"/>
      <c r="M232" s="7"/>
      <c r="N232" s="7"/>
      <c r="O232" s="5"/>
      <c r="P232" s="5"/>
      <c r="Q232" s="5"/>
      <c r="R232" s="5"/>
      <c r="S232" s="5"/>
      <c r="T232" s="5"/>
      <c r="U232" s="5"/>
      <c r="V232" s="5"/>
      <c r="W232" s="5"/>
      <c r="X232" s="21"/>
      <c r="Y232" s="21"/>
    </row>
    <row r="233" spans="1:25" s="1" customFormat="1" x14ac:dyDescent="0.25">
      <c r="A233" s="80">
        <v>208</v>
      </c>
      <c r="B233" s="16">
        <v>43441412</v>
      </c>
      <c r="C233" s="81">
        <v>117.9</v>
      </c>
      <c r="D233" s="8">
        <v>26.094000000000001</v>
      </c>
      <c r="E233" s="8">
        <v>27.553000000000001</v>
      </c>
      <c r="F233" s="8">
        <f t="shared" si="17"/>
        <v>1.4589999999999996</v>
      </c>
      <c r="G233" s="82">
        <f t="shared" si="19"/>
        <v>1.2544481999999997</v>
      </c>
      <c r="H233" s="91">
        <f t="shared" si="16"/>
        <v>0.52167038586326697</v>
      </c>
      <c r="I233" s="82">
        <f t="shared" si="18"/>
        <v>1.7761185858632667</v>
      </c>
      <c r="K233" s="25"/>
      <c r="L233" s="7"/>
      <c r="M233" s="7"/>
      <c r="N233" s="7"/>
      <c r="O233" s="5"/>
      <c r="P233" s="5"/>
      <c r="Q233" s="5"/>
      <c r="R233" s="5"/>
      <c r="S233" s="5"/>
      <c r="T233" s="5"/>
      <c r="U233" s="5"/>
      <c r="V233" s="5"/>
      <c r="W233" s="5"/>
      <c r="X233" s="21"/>
      <c r="Y233" s="21"/>
    </row>
    <row r="234" spans="1:25" s="1" customFormat="1" x14ac:dyDescent="0.25">
      <c r="A234" s="80">
        <v>209</v>
      </c>
      <c r="B234" s="16">
        <v>43441411</v>
      </c>
      <c r="C234" s="81">
        <v>58.2</v>
      </c>
      <c r="D234" s="8">
        <v>14.945</v>
      </c>
      <c r="E234" s="8">
        <v>15.696</v>
      </c>
      <c r="F234" s="8">
        <f t="shared" si="17"/>
        <v>0.75099999999999945</v>
      </c>
      <c r="G234" s="82">
        <f t="shared" si="19"/>
        <v>0.64570979999999956</v>
      </c>
      <c r="H234" s="91">
        <f t="shared" si="16"/>
        <v>0.25751667902665087</v>
      </c>
      <c r="I234" s="82">
        <f t="shared" si="18"/>
        <v>0.90322647902665043</v>
      </c>
      <c r="K234" s="25"/>
      <c r="L234" s="7"/>
      <c r="M234" s="7"/>
      <c r="N234" s="7"/>
      <c r="O234" s="5"/>
      <c r="P234" s="5"/>
      <c r="Q234" s="5"/>
      <c r="R234" s="5"/>
      <c r="S234" s="5"/>
      <c r="T234" s="5"/>
      <c r="U234" s="5"/>
      <c r="V234" s="5"/>
      <c r="W234" s="5"/>
      <c r="X234" s="21"/>
      <c r="Y234" s="21"/>
    </row>
    <row r="235" spans="1:25" s="1" customFormat="1" x14ac:dyDescent="0.25">
      <c r="A235" s="80">
        <v>210</v>
      </c>
      <c r="B235" s="16">
        <v>43441408</v>
      </c>
      <c r="C235" s="81">
        <v>58.6</v>
      </c>
      <c r="D235" s="8">
        <v>4.1909999999999998</v>
      </c>
      <c r="E235" s="8">
        <v>4.2530000000000001</v>
      </c>
      <c r="F235" s="8">
        <f t="shared" si="17"/>
        <v>6.2000000000000277E-2</v>
      </c>
      <c r="G235" s="82">
        <f t="shared" si="19"/>
        <v>5.330760000000024E-2</v>
      </c>
      <c r="H235" s="91">
        <f t="shared" si="16"/>
        <v>0.25928655310930826</v>
      </c>
      <c r="I235" s="82">
        <f t="shared" si="18"/>
        <v>0.31259415310930849</v>
      </c>
      <c r="K235" s="25"/>
      <c r="L235" s="7"/>
      <c r="M235" s="7"/>
      <c r="N235" s="7"/>
      <c r="O235" s="5"/>
      <c r="P235" s="5"/>
      <c r="Q235" s="5"/>
      <c r="R235" s="5"/>
      <c r="S235" s="5"/>
      <c r="T235" s="5"/>
      <c r="U235" s="5"/>
      <c r="V235" s="5"/>
      <c r="W235" s="5"/>
      <c r="X235" s="21"/>
      <c r="Y235" s="21"/>
    </row>
    <row r="236" spans="1:25" s="1" customFormat="1" x14ac:dyDescent="0.25">
      <c r="A236" s="4">
        <v>211</v>
      </c>
      <c r="B236" s="16">
        <v>43441409</v>
      </c>
      <c r="C236" s="81">
        <v>46.7</v>
      </c>
      <c r="D236" s="8">
        <v>16.893999999999998</v>
      </c>
      <c r="E236" s="8">
        <v>17.254000000000001</v>
      </c>
      <c r="F236" s="8">
        <f t="shared" si="17"/>
        <v>0.36000000000000298</v>
      </c>
      <c r="G236" s="82">
        <f t="shared" si="19"/>
        <v>0.30952800000000258</v>
      </c>
      <c r="H236" s="91">
        <f t="shared" si="16"/>
        <v>0.20663279915025079</v>
      </c>
      <c r="I236" s="82">
        <f t="shared" si="18"/>
        <v>0.51616079915025337</v>
      </c>
      <c r="K236" s="25"/>
      <c r="L236" s="7"/>
      <c r="M236" s="7"/>
      <c r="N236" s="7"/>
      <c r="O236" s="5"/>
      <c r="P236" s="5"/>
      <c r="Q236" s="5"/>
      <c r="R236" s="5"/>
      <c r="S236" s="5"/>
      <c r="T236" s="5"/>
      <c r="U236" s="5"/>
      <c r="V236" s="5"/>
      <c r="W236" s="5"/>
      <c r="X236" s="21"/>
      <c r="Y236" s="21"/>
    </row>
    <row r="237" spans="1:25" s="1" customFormat="1" x14ac:dyDescent="0.25">
      <c r="A237" s="80">
        <v>212</v>
      </c>
      <c r="B237" s="16">
        <v>43441410</v>
      </c>
      <c r="C237" s="81">
        <v>78.599999999999994</v>
      </c>
      <c r="D237" s="8">
        <v>22.184000000000001</v>
      </c>
      <c r="E237" s="8">
        <v>23.097999999999999</v>
      </c>
      <c r="F237" s="8">
        <f t="shared" si="17"/>
        <v>0.91399999999999793</v>
      </c>
      <c r="G237" s="82">
        <f t="shared" si="19"/>
        <v>0.78585719999999826</v>
      </c>
      <c r="H237" s="91">
        <f t="shared" si="16"/>
        <v>0.34778025724217793</v>
      </c>
      <c r="I237" s="82">
        <f t="shared" si="18"/>
        <v>1.1336374572421761</v>
      </c>
      <c r="K237" s="25"/>
      <c r="L237" s="7"/>
      <c r="M237" s="7"/>
      <c r="N237" s="7"/>
      <c r="O237" s="5"/>
      <c r="P237" s="5"/>
      <c r="Q237" s="5"/>
      <c r="R237" s="5"/>
      <c r="S237" s="5"/>
      <c r="T237" s="5"/>
      <c r="U237" s="5"/>
      <c r="V237" s="5"/>
      <c r="W237" s="5"/>
      <c r="X237" s="21"/>
      <c r="Y237" s="21"/>
    </row>
    <row r="238" spans="1:25" s="1" customFormat="1" x14ac:dyDescent="0.25">
      <c r="A238" s="80">
        <v>213</v>
      </c>
      <c r="B238" s="16">
        <v>43441403</v>
      </c>
      <c r="C238" s="81">
        <v>117.8</v>
      </c>
      <c r="D238" s="8">
        <v>26.773</v>
      </c>
      <c r="E238" s="8">
        <v>27.254000000000001</v>
      </c>
      <c r="F238" s="8">
        <f t="shared" si="17"/>
        <v>0.48100000000000165</v>
      </c>
      <c r="G238" s="82">
        <f t="shared" si="19"/>
        <v>0.41356380000000142</v>
      </c>
      <c r="H238" s="91">
        <f t="shared" si="16"/>
        <v>0.52122791734260265</v>
      </c>
      <c r="I238" s="82">
        <f t="shared" si="18"/>
        <v>0.93479171734260413</v>
      </c>
      <c r="K238" s="25"/>
      <c r="L238" s="7"/>
      <c r="M238" s="7"/>
      <c r="N238" s="7"/>
      <c r="O238" s="5"/>
      <c r="P238" s="5"/>
      <c r="Q238" s="5"/>
      <c r="R238" s="5"/>
      <c r="S238" s="5"/>
      <c r="T238" s="5"/>
      <c r="U238" s="5"/>
      <c r="V238" s="5"/>
      <c r="W238" s="5"/>
      <c r="X238" s="21"/>
      <c r="Y238" s="21"/>
    </row>
    <row r="239" spans="1:25" s="1" customFormat="1" x14ac:dyDescent="0.25">
      <c r="A239" s="80">
        <v>214</v>
      </c>
      <c r="B239" s="16">
        <v>43441398</v>
      </c>
      <c r="C239" s="81">
        <v>57.8</v>
      </c>
      <c r="D239" s="8">
        <v>4.109</v>
      </c>
      <c r="E239" s="8">
        <v>4.4349999999999996</v>
      </c>
      <c r="F239" s="8">
        <f t="shared" si="17"/>
        <v>0.32599999999999962</v>
      </c>
      <c r="G239" s="82">
        <f t="shared" si="19"/>
        <v>0.28029479999999968</v>
      </c>
      <c r="H239" s="91">
        <f t="shared" si="16"/>
        <v>0.25574680494399343</v>
      </c>
      <c r="I239" s="82">
        <f t="shared" si="18"/>
        <v>0.53604160494399311</v>
      </c>
      <c r="K239" s="25"/>
      <c r="L239" s="7"/>
      <c r="M239" s="7"/>
      <c r="N239" s="7"/>
      <c r="O239" s="5"/>
      <c r="P239" s="5"/>
      <c r="Q239" s="5"/>
      <c r="R239" s="5"/>
      <c r="S239" s="5"/>
      <c r="T239" s="5"/>
      <c r="U239" s="5"/>
      <c r="V239" s="5"/>
      <c r="W239" s="5"/>
      <c r="X239" s="21"/>
      <c r="Y239" s="21"/>
    </row>
    <row r="240" spans="1:25" s="1" customFormat="1" x14ac:dyDescent="0.25">
      <c r="A240" s="4">
        <v>215</v>
      </c>
      <c r="B240" s="16">
        <v>43441413</v>
      </c>
      <c r="C240" s="81">
        <v>58.8</v>
      </c>
      <c r="D240" s="8">
        <v>18.05</v>
      </c>
      <c r="E240" s="8">
        <v>18.875</v>
      </c>
      <c r="F240" s="8">
        <f t="shared" si="17"/>
        <v>0.82499999999999929</v>
      </c>
      <c r="G240" s="82">
        <f t="shared" si="19"/>
        <v>0.70933499999999938</v>
      </c>
      <c r="H240" s="91">
        <f t="shared" si="16"/>
        <v>0.26017149015063695</v>
      </c>
      <c r="I240" s="82">
        <f t="shared" si="18"/>
        <v>0.96950649015063628</v>
      </c>
      <c r="K240" s="25"/>
      <c r="L240" s="7"/>
      <c r="M240" s="7"/>
      <c r="N240" s="7"/>
      <c r="O240" s="5"/>
      <c r="P240" s="5"/>
      <c r="Q240" s="5"/>
      <c r="R240" s="5"/>
      <c r="S240" s="5"/>
      <c r="T240" s="5"/>
      <c r="U240" s="5"/>
      <c r="V240" s="5"/>
      <c r="W240" s="5"/>
      <c r="X240" s="21"/>
      <c r="Y240" s="21"/>
    </row>
    <row r="241" spans="1:25" s="1" customFormat="1" x14ac:dyDescent="0.25">
      <c r="A241" s="80">
        <v>216</v>
      </c>
      <c r="B241" s="16">
        <v>43441401</v>
      </c>
      <c r="C241" s="81">
        <v>46.6</v>
      </c>
      <c r="D241" s="8">
        <v>17.75</v>
      </c>
      <c r="E241" s="8">
        <v>18.834</v>
      </c>
      <c r="F241" s="8">
        <f t="shared" si="17"/>
        <v>1.0839999999999996</v>
      </c>
      <c r="G241" s="82">
        <f t="shared" si="19"/>
        <v>0.93202319999999972</v>
      </c>
      <c r="H241" s="91">
        <f t="shared" si="16"/>
        <v>0.20619033062958644</v>
      </c>
      <c r="I241" s="82">
        <f t="shared" si="18"/>
        <v>1.1382135306295862</v>
      </c>
      <c r="K241" s="25"/>
      <c r="L241" s="7"/>
      <c r="M241" s="7"/>
      <c r="N241" s="7"/>
      <c r="O241" s="5"/>
      <c r="P241" s="5"/>
      <c r="Q241" s="5"/>
      <c r="R241" s="5"/>
      <c r="S241" s="5"/>
      <c r="T241" s="5"/>
      <c r="U241" s="5"/>
      <c r="V241" s="5"/>
      <c r="W241" s="5"/>
      <c r="X241" s="21"/>
      <c r="Y241" s="21"/>
    </row>
    <row r="242" spans="1:25" s="1" customFormat="1" x14ac:dyDescent="0.25">
      <c r="A242" s="80">
        <v>217</v>
      </c>
      <c r="B242" s="16">
        <v>43441404</v>
      </c>
      <c r="C242" s="81">
        <v>78.400000000000006</v>
      </c>
      <c r="D242" s="8">
        <v>15.57</v>
      </c>
      <c r="E242" s="8">
        <v>16.463999999999999</v>
      </c>
      <c r="F242" s="8">
        <f t="shared" si="17"/>
        <v>0.89399999999999835</v>
      </c>
      <c r="G242" s="82">
        <f t="shared" si="19"/>
        <v>0.7686611999999986</v>
      </c>
      <c r="H242" s="91">
        <f t="shared" si="16"/>
        <v>0.34689532020084929</v>
      </c>
      <c r="I242" s="82">
        <f t="shared" si="18"/>
        <v>1.1155565202008479</v>
      </c>
      <c r="K242" s="25"/>
      <c r="L242" s="7"/>
      <c r="M242" s="7"/>
      <c r="N242" s="7"/>
      <c r="O242" s="5"/>
      <c r="P242" s="5"/>
      <c r="Q242" s="5"/>
      <c r="R242" s="5"/>
      <c r="S242" s="5"/>
      <c r="T242" s="5"/>
      <c r="U242" s="5"/>
      <c r="V242" s="5"/>
      <c r="W242" s="5"/>
      <c r="X242" s="21"/>
      <c r="Y242" s="21"/>
    </row>
    <row r="243" spans="1:25" s="1" customFormat="1" x14ac:dyDescent="0.25">
      <c r="A243" s="80">
        <v>218</v>
      </c>
      <c r="B243" s="16">
        <v>43441396</v>
      </c>
      <c r="C243" s="81">
        <v>118.2</v>
      </c>
      <c r="D243" s="8">
        <v>19.696000000000002</v>
      </c>
      <c r="E243" s="8">
        <v>19.696000000000002</v>
      </c>
      <c r="F243" s="8">
        <f t="shared" si="17"/>
        <v>0</v>
      </c>
      <c r="G243" s="82">
        <f t="shared" si="19"/>
        <v>0</v>
      </c>
      <c r="H243" s="91">
        <f t="shared" si="16"/>
        <v>0.52299779142525993</v>
      </c>
      <c r="I243" s="82">
        <f t="shared" si="18"/>
        <v>0.52299779142525993</v>
      </c>
      <c r="K243" s="25"/>
      <c r="L243" s="7"/>
      <c r="M243" s="7"/>
      <c r="N243" s="7"/>
      <c r="O243" s="5"/>
      <c r="P243" s="5"/>
      <c r="Q243" s="5"/>
      <c r="R243" s="5"/>
      <c r="S243" s="5"/>
      <c r="T243" s="5"/>
      <c r="U243" s="5"/>
      <c r="V243" s="5"/>
      <c r="W243" s="5"/>
    </row>
    <row r="244" spans="1:25" s="1" customFormat="1" x14ac:dyDescent="0.25">
      <c r="A244" s="4">
        <v>219</v>
      </c>
      <c r="B244" s="16">
        <v>43441399</v>
      </c>
      <c r="C244" s="81">
        <v>58.3</v>
      </c>
      <c r="D244" s="8">
        <v>13.343999999999999</v>
      </c>
      <c r="E244" s="8">
        <v>14.523</v>
      </c>
      <c r="F244" s="8">
        <f t="shared" si="17"/>
        <v>1.1790000000000003</v>
      </c>
      <c r="G244" s="82">
        <f t="shared" si="19"/>
        <v>1.0137042000000003</v>
      </c>
      <c r="H244" s="91">
        <f t="shared" si="16"/>
        <v>0.25795914754731519</v>
      </c>
      <c r="I244" s="82">
        <f t="shared" si="18"/>
        <v>1.2716633475473156</v>
      </c>
      <c r="K244" s="25"/>
      <c r="L244" s="7"/>
      <c r="M244" s="7"/>
      <c r="N244" s="7"/>
      <c r="O244" s="5"/>
      <c r="P244" s="5"/>
      <c r="Q244" s="5"/>
      <c r="R244" s="5"/>
      <c r="S244" s="5"/>
      <c r="T244" s="5"/>
      <c r="U244" s="5"/>
      <c r="V244" s="5"/>
      <c r="W244" s="5"/>
    </row>
    <row r="245" spans="1:25" s="1" customFormat="1" x14ac:dyDescent="0.25">
      <c r="A245" s="80">
        <v>220</v>
      </c>
      <c r="B245" s="16">
        <v>43441400</v>
      </c>
      <c r="C245" s="81">
        <v>59.4</v>
      </c>
      <c r="D245" s="8">
        <v>12.1</v>
      </c>
      <c r="E245" s="8">
        <v>12.557</v>
      </c>
      <c r="F245" s="8">
        <f t="shared" si="17"/>
        <v>0.45700000000000074</v>
      </c>
      <c r="G245" s="82">
        <f>F245*0.8598</f>
        <v>0.39292860000000063</v>
      </c>
      <c r="H245" s="91">
        <f t="shared" si="16"/>
        <v>0.26282630127462303</v>
      </c>
      <c r="I245" s="82">
        <f t="shared" si="18"/>
        <v>0.65575490127462366</v>
      </c>
      <c r="K245" s="25"/>
      <c r="L245" s="7"/>
      <c r="M245" s="7"/>
      <c r="N245" s="7"/>
      <c r="O245" s="5"/>
      <c r="P245" s="5"/>
      <c r="Q245" s="5"/>
      <c r="R245" s="5"/>
      <c r="S245" s="5"/>
      <c r="T245" s="5"/>
      <c r="U245" s="5"/>
      <c r="V245" s="5"/>
      <c r="W245" s="5"/>
    </row>
    <row r="246" spans="1:25" s="1" customFormat="1" x14ac:dyDescent="0.25">
      <c r="A246" s="80">
        <v>221</v>
      </c>
      <c r="B246" s="16">
        <v>43441397</v>
      </c>
      <c r="C246" s="81">
        <v>46.9</v>
      </c>
      <c r="D246" s="8">
        <v>6.5629999999999997</v>
      </c>
      <c r="E246" s="8">
        <v>6.7110000000000003</v>
      </c>
      <c r="F246" s="8">
        <f t="shared" si="17"/>
        <v>0.14800000000000058</v>
      </c>
      <c r="G246" s="82">
        <f t="shared" ref="G246:G269" si="20">F246*0.8598</f>
        <v>0.12725040000000049</v>
      </c>
      <c r="H246" s="91">
        <f t="shared" si="16"/>
        <v>0.20751773619157945</v>
      </c>
      <c r="I246" s="82">
        <f t="shared" si="18"/>
        <v>0.33476813619157997</v>
      </c>
      <c r="K246" s="25"/>
      <c r="L246" s="7"/>
      <c r="M246" s="7"/>
      <c r="N246" s="7"/>
      <c r="O246" s="5"/>
      <c r="P246" s="5"/>
      <c r="Q246" s="5"/>
      <c r="R246" s="5"/>
      <c r="S246" s="5"/>
      <c r="T246" s="5"/>
      <c r="U246" s="5"/>
      <c r="V246" s="5"/>
      <c r="W246" s="5"/>
    </row>
    <row r="247" spans="1:25" s="1" customFormat="1" x14ac:dyDescent="0.25">
      <c r="A247" s="80">
        <v>222</v>
      </c>
      <c r="B247" s="16">
        <v>43441402</v>
      </c>
      <c r="C247" s="81">
        <v>77.7</v>
      </c>
      <c r="D247" s="8">
        <v>37.057000000000002</v>
      </c>
      <c r="E247" s="8">
        <v>38.179000000000002</v>
      </c>
      <c r="F247" s="8">
        <f t="shared" si="17"/>
        <v>1.1219999999999999</v>
      </c>
      <c r="G247" s="82">
        <f t="shared" si="20"/>
        <v>0.96469559999999988</v>
      </c>
      <c r="H247" s="91">
        <f t="shared" si="16"/>
        <v>0.34379804055619884</v>
      </c>
      <c r="I247" s="82">
        <f t="shared" si="18"/>
        <v>1.3084936405561987</v>
      </c>
      <c r="K247" s="25"/>
      <c r="L247" s="7"/>
      <c r="M247" s="7"/>
      <c r="N247" s="7"/>
      <c r="O247" s="5"/>
      <c r="P247" s="5"/>
      <c r="Q247" s="5"/>
      <c r="R247" s="5"/>
      <c r="S247" s="5"/>
      <c r="T247" s="5"/>
      <c r="U247" s="5"/>
      <c r="V247" s="5"/>
      <c r="W247" s="5"/>
    </row>
    <row r="248" spans="1:25" s="1" customFormat="1" x14ac:dyDescent="0.25">
      <c r="A248" s="4">
        <v>223</v>
      </c>
      <c r="B248" s="16">
        <v>43441209</v>
      </c>
      <c r="C248" s="81">
        <v>118.6</v>
      </c>
      <c r="D248" s="8">
        <v>53.433</v>
      </c>
      <c r="E248" s="8">
        <v>55.2</v>
      </c>
      <c r="F248" s="8">
        <f t="shared" si="17"/>
        <v>1.767000000000003</v>
      </c>
      <c r="G248" s="82">
        <f t="shared" si="20"/>
        <v>1.5192666000000026</v>
      </c>
      <c r="H248" s="91">
        <f t="shared" si="16"/>
        <v>0.52476766550791731</v>
      </c>
      <c r="I248" s="82">
        <f t="shared" si="18"/>
        <v>2.04403426550792</v>
      </c>
      <c r="K248" s="24"/>
      <c r="L248" s="7"/>
      <c r="M248" s="24"/>
      <c r="N248" s="7"/>
      <c r="O248" s="5"/>
      <c r="P248" s="5"/>
      <c r="Q248" s="5"/>
      <c r="R248" s="5"/>
      <c r="S248" s="5"/>
      <c r="T248" s="5"/>
      <c r="U248" s="5"/>
      <c r="V248" s="5"/>
      <c r="W248" s="5"/>
    </row>
    <row r="249" spans="1:25" s="1" customFormat="1" x14ac:dyDescent="0.25">
      <c r="A249" s="80">
        <v>224</v>
      </c>
      <c r="B249" s="16">
        <v>43441210</v>
      </c>
      <c r="C249" s="81">
        <v>56.8</v>
      </c>
      <c r="D249" s="8">
        <v>5.782</v>
      </c>
      <c r="E249" s="8">
        <v>5.9080000000000004</v>
      </c>
      <c r="F249" s="8">
        <f t="shared" si="17"/>
        <v>0.12600000000000033</v>
      </c>
      <c r="G249" s="82">
        <f t="shared" si="20"/>
        <v>0.10833480000000029</v>
      </c>
      <c r="H249" s="91">
        <f t="shared" si="16"/>
        <v>0.25132211973734997</v>
      </c>
      <c r="I249" s="82">
        <f t="shared" si="18"/>
        <v>0.35965691973735026</v>
      </c>
      <c r="K249" s="24"/>
      <c r="L249" s="7"/>
      <c r="M249" s="24"/>
      <c r="N249" s="7"/>
      <c r="O249" s="5"/>
      <c r="P249" s="5"/>
      <c r="Q249" s="5"/>
      <c r="R249" s="5"/>
      <c r="S249" s="5"/>
      <c r="T249" s="5"/>
      <c r="U249" s="5"/>
      <c r="V249" s="5"/>
      <c r="W249" s="5"/>
    </row>
    <row r="250" spans="1:25" s="1" customFormat="1" x14ac:dyDescent="0.25">
      <c r="A250" s="80">
        <v>225</v>
      </c>
      <c r="B250" s="16">
        <v>43441214</v>
      </c>
      <c r="C250" s="81">
        <v>58.9</v>
      </c>
      <c r="D250" s="8">
        <v>20.91</v>
      </c>
      <c r="E250" s="8">
        <v>22.286000000000001</v>
      </c>
      <c r="F250" s="8">
        <f t="shared" si="17"/>
        <v>1.3760000000000012</v>
      </c>
      <c r="G250" s="82">
        <f t="shared" si="20"/>
        <v>1.1830848000000012</v>
      </c>
      <c r="H250" s="91">
        <f t="shared" si="16"/>
        <v>0.26061395867130133</v>
      </c>
      <c r="I250" s="82">
        <f t="shared" si="18"/>
        <v>1.4436987586713026</v>
      </c>
      <c r="K250" s="24"/>
      <c r="L250" s="7"/>
      <c r="M250" s="24"/>
      <c r="N250" s="7"/>
      <c r="O250" s="5"/>
      <c r="P250" s="5"/>
      <c r="Q250" s="5"/>
      <c r="R250" s="5"/>
      <c r="S250" s="5"/>
      <c r="T250" s="5"/>
      <c r="U250" s="5"/>
      <c r="V250" s="5"/>
      <c r="W250" s="5"/>
    </row>
    <row r="251" spans="1:25" s="1" customFormat="1" x14ac:dyDescent="0.25">
      <c r="A251" s="80">
        <v>226</v>
      </c>
      <c r="B251" s="16">
        <v>43441215</v>
      </c>
      <c r="C251" s="81">
        <v>46.8</v>
      </c>
      <c r="D251" s="8">
        <v>12.095000000000001</v>
      </c>
      <c r="E251" s="8">
        <v>12.679</v>
      </c>
      <c r="F251" s="8">
        <f t="shared" si="17"/>
        <v>0.58399999999999963</v>
      </c>
      <c r="G251" s="82">
        <f t="shared" si="20"/>
        <v>0.50212319999999966</v>
      </c>
      <c r="H251" s="91">
        <f t="shared" si="16"/>
        <v>0.20707526767091508</v>
      </c>
      <c r="I251" s="82">
        <f t="shared" si="18"/>
        <v>0.70919846767091477</v>
      </c>
      <c r="K251" s="24"/>
      <c r="L251" s="7"/>
      <c r="M251" s="24"/>
      <c r="N251" s="7"/>
      <c r="O251" s="5"/>
      <c r="P251" s="5"/>
      <c r="Q251" s="5"/>
      <c r="R251" s="5"/>
      <c r="S251" s="5"/>
      <c r="T251" s="5"/>
      <c r="U251" s="5"/>
      <c r="V251" s="5"/>
    </row>
    <row r="252" spans="1:25" s="1" customFormat="1" x14ac:dyDescent="0.25">
      <c r="A252" s="4">
        <v>227</v>
      </c>
      <c r="B252" s="16">
        <v>43441211</v>
      </c>
      <c r="C252" s="81">
        <v>78.2</v>
      </c>
      <c r="D252" s="8">
        <v>4.3639999999999999</v>
      </c>
      <c r="E252" s="8">
        <v>4.3739999999999997</v>
      </c>
      <c r="F252" s="8">
        <f t="shared" si="17"/>
        <v>9.9999999999997868E-3</v>
      </c>
      <c r="G252" s="82">
        <f t="shared" si="20"/>
        <v>8.5979999999998176E-3</v>
      </c>
      <c r="H252" s="91">
        <f t="shared" si="16"/>
        <v>0.34601038315952054</v>
      </c>
      <c r="I252" s="82">
        <f t="shared" si="18"/>
        <v>0.35460838315952037</v>
      </c>
      <c r="K252" s="24"/>
      <c r="L252" s="7"/>
      <c r="M252" s="24"/>
      <c r="N252" s="7"/>
      <c r="O252" s="5"/>
      <c r="P252" s="5"/>
      <c r="Q252" s="5"/>
      <c r="R252" s="5"/>
      <c r="S252" s="5"/>
      <c r="T252" s="5"/>
      <c r="U252" s="5"/>
      <c r="V252" s="5"/>
    </row>
    <row r="253" spans="1:25" s="1" customFormat="1" x14ac:dyDescent="0.25">
      <c r="A253" s="80">
        <v>228</v>
      </c>
      <c r="B253" s="16">
        <v>43441212</v>
      </c>
      <c r="C253" s="81">
        <v>117.6</v>
      </c>
      <c r="D253" s="8">
        <v>19.02</v>
      </c>
      <c r="E253" s="8">
        <v>20.776</v>
      </c>
      <c r="F253" s="8">
        <f t="shared" si="17"/>
        <v>1.7560000000000002</v>
      </c>
      <c r="G253" s="82">
        <f t="shared" si="20"/>
        <v>1.5098088000000003</v>
      </c>
      <c r="H253" s="91">
        <f t="shared" si="16"/>
        <v>0.52034298030127391</v>
      </c>
      <c r="I253" s="82">
        <f t="shared" si="18"/>
        <v>2.0301517803012743</v>
      </c>
      <c r="K253" s="25"/>
      <c r="L253" s="7"/>
      <c r="M253" s="7"/>
      <c r="N253" s="7"/>
      <c r="O253" s="5"/>
      <c r="P253" s="5"/>
      <c r="Q253" s="5"/>
      <c r="R253" s="5"/>
      <c r="S253" s="5"/>
      <c r="T253" s="5"/>
      <c r="U253" s="5"/>
      <c r="V253" s="5"/>
    </row>
    <row r="254" spans="1:25" s="1" customFormat="1" x14ac:dyDescent="0.25">
      <c r="A254" s="80">
        <v>229</v>
      </c>
      <c r="B254" s="16">
        <v>43441218</v>
      </c>
      <c r="C254" s="81">
        <v>57.8</v>
      </c>
      <c r="D254" s="8">
        <v>10.022</v>
      </c>
      <c r="E254" s="8">
        <v>10.534000000000001</v>
      </c>
      <c r="F254" s="8">
        <f t="shared" si="17"/>
        <v>0.51200000000000045</v>
      </c>
      <c r="G254" s="82">
        <f t="shared" si="20"/>
        <v>0.44021760000000038</v>
      </c>
      <c r="H254" s="91">
        <f t="shared" si="16"/>
        <v>0.25574680494399343</v>
      </c>
      <c r="I254" s="82">
        <f t="shared" si="18"/>
        <v>0.69596440494399381</v>
      </c>
      <c r="K254" s="25"/>
      <c r="L254" s="7"/>
      <c r="M254" s="7"/>
      <c r="N254" s="7"/>
      <c r="O254" s="5"/>
      <c r="P254" s="5"/>
      <c r="Q254" s="5"/>
      <c r="R254" s="5"/>
      <c r="S254" s="5"/>
    </row>
    <row r="255" spans="1:25" s="1" customFormat="1" x14ac:dyDescent="0.25">
      <c r="A255" s="4">
        <v>230</v>
      </c>
      <c r="B255" s="16">
        <v>43441227</v>
      </c>
      <c r="C255" s="81">
        <v>58.4</v>
      </c>
      <c r="D255" s="8">
        <v>5.6289999999999996</v>
      </c>
      <c r="E255" s="8">
        <v>6.2679999999999998</v>
      </c>
      <c r="F255" s="8">
        <f t="shared" si="17"/>
        <v>0.63900000000000023</v>
      </c>
      <c r="G255" s="82">
        <f t="shared" si="20"/>
        <v>0.54941220000000024</v>
      </c>
      <c r="H255" s="91">
        <f t="shared" si="16"/>
        <v>0.25840161606797957</v>
      </c>
      <c r="I255" s="82">
        <f t="shared" si="18"/>
        <v>0.80781381606797975</v>
      </c>
      <c r="K255" s="25"/>
      <c r="L255" s="7"/>
      <c r="M255" s="25"/>
      <c r="N255" s="7"/>
      <c r="O255" s="5"/>
      <c r="P255" s="5"/>
      <c r="Q255" s="5"/>
      <c r="R255" s="5"/>
      <c r="S255" s="5"/>
    </row>
    <row r="256" spans="1:25" s="1" customFormat="1" x14ac:dyDescent="0.25">
      <c r="A256" s="4">
        <v>231</v>
      </c>
      <c r="B256" s="16">
        <v>43441216</v>
      </c>
      <c r="C256" s="81">
        <v>47</v>
      </c>
      <c r="D256" s="8">
        <v>5.17</v>
      </c>
      <c r="E256" s="8">
        <v>5.45</v>
      </c>
      <c r="F256" s="8">
        <f t="shared" si="17"/>
        <v>0.28000000000000025</v>
      </c>
      <c r="G256" s="82">
        <f t="shared" si="20"/>
        <v>0.24074400000000021</v>
      </c>
      <c r="H256" s="91">
        <f t="shared" si="16"/>
        <v>0.20796020471224383</v>
      </c>
      <c r="I256" s="82">
        <f t="shared" si="18"/>
        <v>0.44870420471224404</v>
      </c>
      <c r="K256" s="25"/>
      <c r="L256" s="7"/>
      <c r="M256" s="7"/>
      <c r="N256" s="7"/>
      <c r="O256" s="5"/>
      <c r="P256" s="5"/>
      <c r="Q256" s="5"/>
      <c r="R256" s="5"/>
      <c r="S256" s="5"/>
    </row>
    <row r="257" spans="1:23" s="1" customFormat="1" x14ac:dyDescent="0.25">
      <c r="A257" s="80">
        <v>232</v>
      </c>
      <c r="B257" s="16">
        <v>43441217</v>
      </c>
      <c r="C257" s="81">
        <v>78</v>
      </c>
      <c r="D257" s="8">
        <v>25.388999999999999</v>
      </c>
      <c r="E257" s="8">
        <v>26.222000000000001</v>
      </c>
      <c r="F257" s="8">
        <f t="shared" si="17"/>
        <v>0.83300000000000196</v>
      </c>
      <c r="G257" s="82">
        <f t="shared" si="20"/>
        <v>0.71621340000000167</v>
      </c>
      <c r="H257" s="91">
        <f t="shared" si="16"/>
        <v>0.34512544611819185</v>
      </c>
      <c r="I257" s="82">
        <f t="shared" si="18"/>
        <v>1.0613388461181934</v>
      </c>
      <c r="K257" s="25"/>
      <c r="L257" s="7"/>
      <c r="M257" s="7"/>
      <c r="N257" s="7"/>
      <c r="O257" s="5"/>
      <c r="P257" s="5"/>
      <c r="Q257" s="5"/>
      <c r="R257" s="5"/>
      <c r="S257" s="5"/>
    </row>
    <row r="258" spans="1:23" s="1" customFormat="1" x14ac:dyDescent="0.25">
      <c r="A258" s="80">
        <v>233</v>
      </c>
      <c r="B258" s="16">
        <v>43441226</v>
      </c>
      <c r="C258" s="81">
        <v>117.7</v>
      </c>
      <c r="D258" s="8">
        <v>9.5079999999999991</v>
      </c>
      <c r="E258" s="8">
        <v>9.5079999999999991</v>
      </c>
      <c r="F258" s="8">
        <f t="shared" si="17"/>
        <v>0</v>
      </c>
      <c r="G258" s="82">
        <f>F258*0.8598</f>
        <v>0</v>
      </c>
      <c r="H258" s="91">
        <f>C258/4660.2*$H$19</f>
        <v>0.52078544882193822</v>
      </c>
      <c r="I258" s="82">
        <f t="shared" si="18"/>
        <v>0.52078544882193822</v>
      </c>
      <c r="K258" s="25"/>
      <c r="L258" s="7"/>
      <c r="M258" s="25"/>
      <c r="N258" s="7"/>
      <c r="O258" s="5"/>
      <c r="P258" s="5"/>
      <c r="Q258" s="5"/>
      <c r="R258" s="5"/>
      <c r="S258" s="5"/>
      <c r="W258" s="5"/>
    </row>
    <row r="259" spans="1:23" s="1" customFormat="1" x14ac:dyDescent="0.25">
      <c r="A259" s="80">
        <v>234</v>
      </c>
      <c r="B259" s="16">
        <v>43441225</v>
      </c>
      <c r="C259" s="81">
        <v>57.8</v>
      </c>
      <c r="D259" s="8">
        <v>14.321999999999999</v>
      </c>
      <c r="E259" s="8">
        <v>14.814</v>
      </c>
      <c r="F259" s="8">
        <f t="shared" si="17"/>
        <v>0.49200000000000088</v>
      </c>
      <c r="G259" s="82">
        <f t="shared" si="20"/>
        <v>0.42302160000000077</v>
      </c>
      <c r="H259" s="91">
        <f t="shared" si="16"/>
        <v>0.25574680494399343</v>
      </c>
      <c r="I259" s="82">
        <f t="shared" si="18"/>
        <v>0.67876840494399415</v>
      </c>
      <c r="K259" s="25"/>
      <c r="L259" s="7"/>
      <c r="M259" s="7"/>
      <c r="N259" s="7"/>
      <c r="O259" s="5"/>
      <c r="P259" s="5"/>
      <c r="Q259" s="5"/>
      <c r="R259" s="5"/>
      <c r="S259" s="5"/>
      <c r="W259" s="5"/>
    </row>
    <row r="260" spans="1:23" s="1" customFormat="1" x14ac:dyDescent="0.25">
      <c r="A260" s="4">
        <v>235</v>
      </c>
      <c r="B260" s="16">
        <v>43441222</v>
      </c>
      <c r="C260" s="81">
        <v>58.3</v>
      </c>
      <c r="D260" s="8">
        <v>3.613</v>
      </c>
      <c r="E260" s="8">
        <v>3.9180000000000001</v>
      </c>
      <c r="F260" s="8">
        <f t="shared" si="17"/>
        <v>0.30500000000000016</v>
      </c>
      <c r="G260" s="82">
        <f t="shared" si="20"/>
        <v>0.26223900000000017</v>
      </c>
      <c r="H260" s="91">
        <f t="shared" si="16"/>
        <v>0.25795914754731519</v>
      </c>
      <c r="I260" s="82">
        <f t="shared" si="18"/>
        <v>0.52019814754731541</v>
      </c>
      <c r="K260" s="25"/>
      <c r="L260" s="7"/>
      <c r="M260" s="7"/>
      <c r="N260" s="7"/>
      <c r="O260" s="5"/>
      <c r="P260" s="5"/>
      <c r="Q260" s="5"/>
      <c r="R260" s="5"/>
      <c r="S260" s="5"/>
      <c r="W260" s="5"/>
    </row>
    <row r="261" spans="1:23" s="1" customFormat="1" x14ac:dyDescent="0.25">
      <c r="A261" s="80">
        <v>236</v>
      </c>
      <c r="B261" s="16">
        <v>43441223</v>
      </c>
      <c r="C261" s="81">
        <v>47</v>
      </c>
      <c r="D261" s="8">
        <v>18.13</v>
      </c>
      <c r="E261" s="8">
        <v>19.103999999999999</v>
      </c>
      <c r="F261" s="8">
        <f t="shared" si="17"/>
        <v>0.9740000000000002</v>
      </c>
      <c r="G261" s="82">
        <f t="shared" si="20"/>
        <v>0.83744520000000022</v>
      </c>
      <c r="H261" s="91">
        <f t="shared" si="16"/>
        <v>0.20796020471224383</v>
      </c>
      <c r="I261" s="82">
        <f t="shared" si="18"/>
        <v>1.0454054047122441</v>
      </c>
      <c r="J261" s="5"/>
      <c r="K261" s="25"/>
      <c r="L261" s="7"/>
      <c r="M261" s="7"/>
      <c r="N261" s="7"/>
      <c r="O261" s="5"/>
      <c r="P261" s="5"/>
      <c r="Q261" s="5"/>
      <c r="R261" s="5"/>
      <c r="S261" s="5"/>
      <c r="T261" s="5"/>
      <c r="U261" s="5"/>
      <c r="V261" s="5"/>
      <c r="W261" s="5"/>
    </row>
    <row r="262" spans="1:23" s="1" customFormat="1" x14ac:dyDescent="0.25">
      <c r="A262" s="80">
        <v>237</v>
      </c>
      <c r="B262" s="16">
        <v>43441224</v>
      </c>
      <c r="C262" s="81">
        <v>77</v>
      </c>
      <c r="D262" s="8">
        <v>30.550999999999998</v>
      </c>
      <c r="E262" s="8">
        <v>31.995000000000001</v>
      </c>
      <c r="F262" s="8">
        <f t="shared" si="17"/>
        <v>1.4440000000000026</v>
      </c>
      <c r="G262" s="82">
        <f t="shared" si="20"/>
        <v>1.2415512000000022</v>
      </c>
      <c r="H262" s="91">
        <f t="shared" si="16"/>
        <v>0.34070076091154833</v>
      </c>
      <c r="I262" s="82">
        <f t="shared" si="18"/>
        <v>1.5822519609115506</v>
      </c>
      <c r="J262" s="5"/>
      <c r="K262" s="25"/>
      <c r="L262" s="7"/>
      <c r="M262" s="7"/>
      <c r="N262" s="7"/>
      <c r="O262" s="5"/>
      <c r="P262" s="5"/>
      <c r="Q262" s="5"/>
      <c r="R262" s="5"/>
      <c r="S262" s="5"/>
      <c r="T262" s="5"/>
      <c r="U262" s="5"/>
      <c r="V262" s="5"/>
      <c r="W262" s="5"/>
    </row>
    <row r="263" spans="1:23" s="1" customFormat="1" x14ac:dyDescent="0.25">
      <c r="A263" s="80">
        <v>238</v>
      </c>
      <c r="B263" s="16">
        <v>43441221</v>
      </c>
      <c r="C263" s="81">
        <v>117.8</v>
      </c>
      <c r="D263" s="8">
        <v>24.315999999999999</v>
      </c>
      <c r="E263" s="8">
        <v>25.068000000000001</v>
      </c>
      <c r="F263" s="8">
        <f t="shared" si="17"/>
        <v>0.75200000000000244</v>
      </c>
      <c r="G263" s="82">
        <f t="shared" si="20"/>
        <v>0.64656960000000208</v>
      </c>
      <c r="H263" s="91">
        <f t="shared" si="16"/>
        <v>0.52122791734260265</v>
      </c>
      <c r="I263" s="82">
        <f t="shared" si="18"/>
        <v>1.1677975173426047</v>
      </c>
      <c r="J263" s="5"/>
      <c r="K263" s="25"/>
      <c r="L263" s="7"/>
      <c r="M263" s="7"/>
      <c r="N263" s="7"/>
      <c r="O263" s="5"/>
      <c r="P263" s="5"/>
      <c r="Q263" s="5"/>
      <c r="R263" s="5"/>
      <c r="S263" s="5"/>
      <c r="T263" s="5"/>
      <c r="U263" s="5"/>
      <c r="V263" s="5"/>
      <c r="W263" s="5"/>
    </row>
    <row r="264" spans="1:23" s="1" customFormat="1" x14ac:dyDescent="0.25">
      <c r="A264" s="4">
        <v>239</v>
      </c>
      <c r="B264" s="16">
        <v>43441220</v>
      </c>
      <c r="C264" s="81">
        <v>58.1</v>
      </c>
      <c r="D264" s="8">
        <v>20.893000000000001</v>
      </c>
      <c r="E264" s="8">
        <v>21.887</v>
      </c>
      <c r="F264" s="8">
        <f t="shared" si="17"/>
        <v>0.99399999999999977</v>
      </c>
      <c r="G264" s="82">
        <f t="shared" si="20"/>
        <v>0.85464119999999977</v>
      </c>
      <c r="H264" s="91">
        <f t="shared" si="16"/>
        <v>0.2570742105059865</v>
      </c>
      <c r="I264" s="82">
        <f t="shared" si="18"/>
        <v>1.1117154105059863</v>
      </c>
      <c r="J264" s="5"/>
      <c r="K264" s="25"/>
      <c r="L264" s="7"/>
      <c r="M264" s="7"/>
      <c r="N264" s="7"/>
      <c r="O264" s="5"/>
      <c r="P264" s="5"/>
      <c r="Q264" s="5"/>
      <c r="R264" s="5"/>
      <c r="S264" s="5"/>
      <c r="T264" s="5"/>
      <c r="U264" s="5"/>
      <c r="V264" s="5"/>
      <c r="W264" s="5"/>
    </row>
    <row r="265" spans="1:23" s="1" customFormat="1" x14ac:dyDescent="0.25">
      <c r="A265" s="80">
        <v>240</v>
      </c>
      <c r="B265" s="16">
        <v>20242417</v>
      </c>
      <c r="C265" s="81">
        <v>58.7</v>
      </c>
      <c r="D265" s="8">
        <v>16.908999999999999</v>
      </c>
      <c r="E265" s="8">
        <v>17.798999999999999</v>
      </c>
      <c r="F265" s="8">
        <f t="shared" si="17"/>
        <v>0.89000000000000057</v>
      </c>
      <c r="G265" s="82">
        <f t="shared" si="20"/>
        <v>0.76522200000000051</v>
      </c>
      <c r="H265" s="91">
        <f t="shared" si="16"/>
        <v>0.25972902162997263</v>
      </c>
      <c r="I265" s="82">
        <f t="shared" si="18"/>
        <v>1.0249510216299731</v>
      </c>
      <c r="J265" s="5"/>
      <c r="K265" s="25"/>
      <c r="L265" s="7"/>
      <c r="M265" s="7"/>
      <c r="N265" s="7"/>
      <c r="O265" s="5"/>
      <c r="P265" s="5"/>
      <c r="Q265" s="5"/>
      <c r="R265" s="5"/>
      <c r="S265" s="5"/>
      <c r="T265" s="5"/>
      <c r="U265" s="5"/>
      <c r="V265" s="5"/>
      <c r="W265" s="5"/>
    </row>
    <row r="266" spans="1:23" s="1" customFormat="1" x14ac:dyDescent="0.25">
      <c r="A266" s="80">
        <v>241</v>
      </c>
      <c r="B266" s="16">
        <v>20242445</v>
      </c>
      <c r="C266" s="81">
        <v>46.5</v>
      </c>
      <c r="D266" s="8">
        <v>12.739000000000001</v>
      </c>
      <c r="E266" s="8">
        <v>13.372</v>
      </c>
      <c r="F266" s="8">
        <f>E266-D266</f>
        <v>0.63299999999999912</v>
      </c>
      <c r="G266" s="82">
        <f t="shared" si="20"/>
        <v>0.54425339999999922</v>
      </c>
      <c r="H266" s="91">
        <f t="shared" si="16"/>
        <v>0.20574786210892207</v>
      </c>
      <c r="I266" s="82">
        <f t="shared" si="18"/>
        <v>0.75000126210892126</v>
      </c>
      <c r="J266" s="5"/>
      <c r="K266" s="25"/>
      <c r="L266" s="7"/>
      <c r="M266" s="7"/>
      <c r="N266" s="7"/>
      <c r="O266" s="5"/>
      <c r="P266" s="5"/>
      <c r="Q266" s="5"/>
      <c r="R266" s="5"/>
      <c r="S266" s="5"/>
      <c r="T266" s="5"/>
      <c r="U266" s="5"/>
      <c r="V266" s="5"/>
      <c r="W266" s="5"/>
    </row>
    <row r="267" spans="1:23" s="1" customFormat="1" x14ac:dyDescent="0.25">
      <c r="A267" s="80">
        <v>242</v>
      </c>
      <c r="B267" s="16">
        <v>43441219</v>
      </c>
      <c r="C267" s="81">
        <v>78.3</v>
      </c>
      <c r="D267" s="8">
        <v>35.079000000000001</v>
      </c>
      <c r="E267" s="8">
        <v>36.648000000000003</v>
      </c>
      <c r="F267" s="8">
        <f t="shared" si="17"/>
        <v>1.5690000000000026</v>
      </c>
      <c r="G267" s="82">
        <f t="shared" si="20"/>
        <v>1.3490262000000022</v>
      </c>
      <c r="H267" s="91">
        <f t="shared" si="16"/>
        <v>0.34645285168018491</v>
      </c>
      <c r="I267" s="82">
        <f t="shared" si="18"/>
        <v>1.695479051680187</v>
      </c>
      <c r="J267" s="5"/>
      <c r="K267" s="25"/>
      <c r="L267" s="7"/>
      <c r="M267" s="7"/>
      <c r="N267" s="7"/>
      <c r="O267" s="5"/>
      <c r="P267" s="5"/>
      <c r="Q267" s="5"/>
      <c r="R267" s="5"/>
      <c r="S267" s="5"/>
      <c r="T267" s="5"/>
      <c r="U267" s="5"/>
      <c r="V267" s="5"/>
      <c r="W267" s="5"/>
    </row>
    <row r="268" spans="1:23" s="1" customFormat="1" x14ac:dyDescent="0.25">
      <c r="A268" s="4">
        <v>243</v>
      </c>
      <c r="B268" s="16">
        <v>20242421</v>
      </c>
      <c r="C268" s="81">
        <v>117.2</v>
      </c>
      <c r="D268" s="8">
        <v>11.157999999999999</v>
      </c>
      <c r="E268" s="8">
        <v>13.644</v>
      </c>
      <c r="F268" s="8">
        <f t="shared" si="17"/>
        <v>2.4860000000000007</v>
      </c>
      <c r="G268" s="82">
        <f t="shared" si="20"/>
        <v>2.1374628000000007</v>
      </c>
      <c r="H268" s="91">
        <f t="shared" si="16"/>
        <v>0.51857310621861652</v>
      </c>
      <c r="I268" s="82">
        <f t="shared" si="18"/>
        <v>2.6560359062186172</v>
      </c>
      <c r="J268" s="5"/>
      <c r="K268" s="25"/>
      <c r="L268" s="38"/>
      <c r="M268" s="42"/>
      <c r="N268" s="7"/>
      <c r="O268" s="5"/>
      <c r="P268" s="5"/>
      <c r="Q268" s="5"/>
      <c r="R268" s="5"/>
      <c r="S268" s="5"/>
      <c r="T268" s="5"/>
      <c r="U268" s="5"/>
      <c r="V268" s="5"/>
      <c r="W268" s="5"/>
    </row>
    <row r="269" spans="1:23" s="1" customFormat="1" x14ac:dyDescent="0.25">
      <c r="A269" s="80">
        <v>244</v>
      </c>
      <c r="B269" s="16">
        <v>20242431</v>
      </c>
      <c r="C269" s="81">
        <v>57.8</v>
      </c>
      <c r="D269" s="8">
        <v>3.9830000000000001</v>
      </c>
      <c r="E269" s="8">
        <v>3.9830000000000001</v>
      </c>
      <c r="F269" s="8">
        <f t="shared" si="17"/>
        <v>0</v>
      </c>
      <c r="G269" s="82">
        <f t="shared" si="20"/>
        <v>0</v>
      </c>
      <c r="H269" s="91">
        <f t="shared" si="16"/>
        <v>0.25574680494399343</v>
      </c>
      <c r="I269" s="82">
        <f t="shared" si="18"/>
        <v>0.25574680494399343</v>
      </c>
      <c r="J269" s="5"/>
      <c r="K269" s="25"/>
      <c r="L269" s="38"/>
      <c r="M269" s="42"/>
      <c r="N269" s="7"/>
      <c r="O269" s="5"/>
      <c r="P269" s="5"/>
      <c r="Q269" s="5"/>
      <c r="R269" s="5"/>
      <c r="S269" s="5"/>
      <c r="T269" s="5"/>
      <c r="U269" s="5"/>
      <c r="V269" s="5"/>
      <c r="W269" s="5"/>
    </row>
    <row r="270" spans="1:23" s="1" customFormat="1" x14ac:dyDescent="0.25">
      <c r="A270" s="80">
        <v>245</v>
      </c>
      <c r="B270" s="16">
        <v>20242432</v>
      </c>
      <c r="C270" s="81">
        <v>58.2</v>
      </c>
      <c r="D270" s="8">
        <v>6.7149999999999999</v>
      </c>
      <c r="E270" s="8">
        <v>7.484</v>
      </c>
      <c r="F270" s="8">
        <f t="shared" si="17"/>
        <v>0.76900000000000013</v>
      </c>
      <c r="G270" s="82">
        <f>F270*0.8598</f>
        <v>0.66118620000000017</v>
      </c>
      <c r="H270" s="91">
        <f t="shared" si="16"/>
        <v>0.25751667902665087</v>
      </c>
      <c r="I270" s="82">
        <f t="shared" si="18"/>
        <v>0.91870287902665104</v>
      </c>
      <c r="J270" s="5"/>
      <c r="K270" s="25"/>
      <c r="L270" s="38"/>
      <c r="M270" s="42"/>
      <c r="N270" s="7"/>
      <c r="O270" s="5"/>
      <c r="P270" s="5"/>
      <c r="Q270" s="5"/>
      <c r="R270" s="5"/>
      <c r="S270" s="5"/>
      <c r="T270" s="5"/>
      <c r="U270" s="5"/>
      <c r="V270" s="5"/>
      <c r="W270" s="5"/>
    </row>
    <row r="271" spans="1:23" s="1" customFormat="1" x14ac:dyDescent="0.25">
      <c r="A271" s="80">
        <v>246</v>
      </c>
      <c r="B271" s="16">
        <v>20242451</v>
      </c>
      <c r="C271" s="81">
        <v>45.8</v>
      </c>
      <c r="D271" s="8">
        <v>9.1780000000000008</v>
      </c>
      <c r="E271" s="8">
        <v>9.8559999999999999</v>
      </c>
      <c r="F271" s="8">
        <f t="shared" si="17"/>
        <v>0.67799999999999905</v>
      </c>
      <c r="G271" s="82">
        <f t="shared" ref="G271" si="21">F271*0.8598</f>
        <v>0.58294439999999914</v>
      </c>
      <c r="H271" s="91">
        <f>C271/4660.2*$H$19</f>
        <v>0.20265058246427162</v>
      </c>
      <c r="I271" s="82">
        <f t="shared" si="18"/>
        <v>0.78559498246427073</v>
      </c>
      <c r="J271" s="5"/>
      <c r="K271" s="25"/>
      <c r="L271" s="38"/>
      <c r="M271" s="42"/>
      <c r="N271" s="7"/>
      <c r="O271" s="5"/>
      <c r="P271" s="5"/>
      <c r="Q271" s="5"/>
      <c r="R271" s="5"/>
      <c r="S271" s="5"/>
      <c r="T271" s="5"/>
      <c r="U271" s="5"/>
      <c r="V271" s="5"/>
      <c r="W271" s="5"/>
    </row>
    <row r="272" spans="1:23" s="1" customFormat="1" x14ac:dyDescent="0.25">
      <c r="A272" s="4">
        <v>247</v>
      </c>
      <c r="B272" s="16">
        <v>20242442</v>
      </c>
      <c r="C272" s="81">
        <v>77.599999999999994</v>
      </c>
      <c r="D272" s="8">
        <v>20.372</v>
      </c>
      <c r="E272" s="8">
        <v>21.254999999999999</v>
      </c>
      <c r="F272" s="8">
        <f t="shared" si="17"/>
        <v>0.88299999999999912</v>
      </c>
      <c r="G272" s="82">
        <f>F272*0.8598</f>
        <v>0.7592033999999992</v>
      </c>
      <c r="H272" s="91">
        <f t="shared" ref="H272" si="22">C272/4660.2*$H$19</f>
        <v>0.34335557203553446</v>
      </c>
      <c r="I272" s="82">
        <f t="shared" si="18"/>
        <v>1.1025589720355335</v>
      </c>
      <c r="J272" s="5"/>
      <c r="K272" s="24"/>
      <c r="L272" s="14"/>
      <c r="M272" s="42"/>
      <c r="N272" s="7"/>
      <c r="O272" s="5"/>
      <c r="P272" s="5"/>
      <c r="Q272" s="5"/>
      <c r="R272" s="5"/>
      <c r="S272" s="5"/>
      <c r="T272" s="5"/>
      <c r="U272" s="5"/>
      <c r="V272" s="5"/>
      <c r="W272" s="5"/>
    </row>
    <row r="273" spans="1:26" s="2" customFormat="1" x14ac:dyDescent="0.25">
      <c r="A273" s="173" t="s">
        <v>3</v>
      </c>
      <c r="B273" s="173"/>
      <c r="C273" s="97">
        <f>SUM(C26:C272)</f>
        <v>17591.5</v>
      </c>
      <c r="D273" s="98">
        <f t="shared" ref="D273:E273" si="23">SUM(D26:D272)</f>
        <v>4627.4460000000008</v>
      </c>
      <c r="E273" s="98">
        <f t="shared" si="23"/>
        <v>4831.2249999999995</v>
      </c>
      <c r="F273" s="8">
        <f t="shared" si="17"/>
        <v>203.77899999999863</v>
      </c>
      <c r="G273" s="98">
        <f>SUM(G26:G272)</f>
        <v>175.20918420000001</v>
      </c>
      <c r="H273" s="98">
        <f>SUM(H26:H272)</f>
        <v>89.902815800000013</v>
      </c>
      <c r="I273" s="98">
        <f>SUM(I26:I272)</f>
        <v>265.11199999999985</v>
      </c>
      <c r="J273" s="50"/>
      <c r="K273" s="51"/>
      <c r="L273" s="38"/>
      <c r="M273" s="42"/>
      <c r="N273" s="5"/>
      <c r="O273" s="5"/>
      <c r="P273" s="5"/>
      <c r="Q273" s="5"/>
      <c r="R273" s="5"/>
      <c r="S273" s="5"/>
      <c r="T273" s="5"/>
      <c r="U273" s="5"/>
      <c r="V273" s="5"/>
      <c r="W273" s="5"/>
    </row>
    <row r="274" spans="1:26" x14ac:dyDescent="0.25">
      <c r="G274" s="43"/>
      <c r="J274" s="99"/>
      <c r="K274" s="100"/>
      <c r="O274" s="5"/>
      <c r="P274" s="5"/>
      <c r="Q274" s="5"/>
      <c r="R274" s="5"/>
      <c r="S274" s="5"/>
      <c r="T274" s="5"/>
      <c r="U274" s="5"/>
      <c r="V274" s="5"/>
    </row>
    <row r="275" spans="1:26" x14ac:dyDescent="0.25">
      <c r="G275"/>
      <c r="H275"/>
      <c r="I275"/>
      <c r="J275" s="45"/>
      <c r="K275" s="44"/>
      <c r="L275" s="44"/>
      <c r="M275" s="73"/>
      <c r="P275" s="42"/>
      <c r="R275" s="5"/>
      <c r="S275" s="5"/>
      <c r="T275" s="5"/>
      <c r="U275" s="5"/>
      <c r="V275" s="5"/>
      <c r="W275" s="5"/>
      <c r="X275" s="5"/>
      <c r="Y275" s="5"/>
      <c r="Z275" s="38"/>
    </row>
    <row r="276" spans="1:26" ht="18.75" customHeight="1" x14ac:dyDescent="0.25">
      <c r="A276" s="209" t="s">
        <v>38</v>
      </c>
      <c r="B276" s="211" t="s">
        <v>39</v>
      </c>
      <c r="C276" s="178" t="s">
        <v>2</v>
      </c>
      <c r="D276" s="35" t="s">
        <v>64</v>
      </c>
      <c r="E276" s="35" t="s">
        <v>68</v>
      </c>
      <c r="F276" s="107" t="s">
        <v>57</v>
      </c>
      <c r="G276" s="42"/>
      <c r="H276" s="38"/>
      <c r="I276" s="5"/>
      <c r="J276" s="5"/>
      <c r="K276" s="5"/>
      <c r="L276" s="5"/>
      <c r="M276" s="5"/>
      <c r="N276" s="5"/>
      <c r="O276" s="5"/>
      <c r="P276" s="5"/>
      <c r="R276"/>
      <c r="S276"/>
      <c r="T276"/>
      <c r="U276"/>
      <c r="V276"/>
      <c r="W276"/>
    </row>
    <row r="277" spans="1:26" ht="18.75" customHeight="1" x14ac:dyDescent="0.25">
      <c r="A277" s="210"/>
      <c r="B277" s="212"/>
      <c r="C277" s="179"/>
      <c r="D277" s="108" t="s">
        <v>40</v>
      </c>
      <c r="E277" s="108" t="s">
        <v>40</v>
      </c>
      <c r="F277" s="135" t="s">
        <v>58</v>
      </c>
      <c r="G277" s="38"/>
      <c r="H277" s="38"/>
      <c r="I277" s="5"/>
      <c r="J277" s="5"/>
      <c r="K277" s="5"/>
      <c r="L277" s="5"/>
      <c r="M277" s="5"/>
      <c r="N277" s="5"/>
      <c r="O277" s="5"/>
      <c r="Q277"/>
      <c r="R277"/>
      <c r="S277"/>
      <c r="T277"/>
      <c r="U277"/>
      <c r="V277"/>
      <c r="W277"/>
    </row>
    <row r="278" spans="1:26" x14ac:dyDescent="0.25">
      <c r="A278" s="48" t="s">
        <v>41</v>
      </c>
      <c r="B278" s="49">
        <v>43441481</v>
      </c>
      <c r="C278" s="49">
        <v>122.9</v>
      </c>
      <c r="D278" s="71">
        <v>37.968000000000004</v>
      </c>
      <c r="E278" s="71">
        <v>37.968000000000004</v>
      </c>
      <c r="F278" s="71">
        <f>(E278-D278)*0.8598</f>
        <v>0</v>
      </c>
      <c r="G278" s="38"/>
      <c r="H278" s="38"/>
      <c r="I278" s="38"/>
      <c r="J278" s="38"/>
      <c r="M278" s="38"/>
      <c r="Q278"/>
      <c r="R278"/>
      <c r="S278"/>
      <c r="T278"/>
      <c r="U278"/>
      <c r="V278"/>
      <c r="W278"/>
    </row>
    <row r="279" spans="1:26" x14ac:dyDescent="0.25">
      <c r="A279" s="48" t="s">
        <v>42</v>
      </c>
      <c r="B279" s="49">
        <v>43441178</v>
      </c>
      <c r="C279" s="49">
        <v>68.5</v>
      </c>
      <c r="D279" s="71">
        <v>53.685000000000002</v>
      </c>
      <c r="E279" s="71">
        <v>56.94</v>
      </c>
      <c r="F279" s="71">
        <f t="shared" ref="F279:F292" si="24">(E279-D279)*0.8598</f>
        <v>2.7986489999999962</v>
      </c>
      <c r="G279" s="38"/>
      <c r="H279" s="38"/>
      <c r="I279" s="38"/>
      <c r="J279" s="38"/>
      <c r="M279" s="38"/>
      <c r="Q279"/>
      <c r="R279"/>
      <c r="S279"/>
      <c r="T279"/>
      <c r="U279"/>
      <c r="V279"/>
      <c r="W279"/>
    </row>
    <row r="280" spans="1:26" x14ac:dyDescent="0.25">
      <c r="A280" s="48" t="s">
        <v>43</v>
      </c>
      <c r="B280" s="49">
        <v>43441179</v>
      </c>
      <c r="C280" s="49">
        <v>106.9</v>
      </c>
      <c r="D280" s="71">
        <v>18.734999999999999</v>
      </c>
      <c r="E280" s="71">
        <v>20.292000000000002</v>
      </c>
      <c r="F280" s="71">
        <f t="shared" si="24"/>
        <v>1.3387086000000019</v>
      </c>
      <c r="G280" s="38"/>
      <c r="H280" s="38"/>
      <c r="I280" s="38"/>
      <c r="J280" s="38"/>
      <c r="M280" s="38"/>
      <c r="P280"/>
      <c r="Q280"/>
      <c r="R280"/>
      <c r="S280"/>
      <c r="T280"/>
      <c r="U280"/>
      <c r="V280"/>
      <c r="W280"/>
    </row>
    <row r="281" spans="1:26" x14ac:dyDescent="0.25">
      <c r="A281" s="48" t="s">
        <v>44</v>
      </c>
      <c r="B281" s="49">
        <v>43441177</v>
      </c>
      <c r="C281" s="49">
        <v>163.80000000000001</v>
      </c>
      <c r="D281" s="71">
        <v>81.323999999999998</v>
      </c>
      <c r="E281" s="71">
        <v>85.924000000000007</v>
      </c>
      <c r="F281" s="71">
        <f t="shared" si="24"/>
        <v>3.9550800000000073</v>
      </c>
      <c r="G281" s="38"/>
      <c r="H281" s="38"/>
      <c r="I281" s="38"/>
      <c r="J281" s="38"/>
      <c r="M281"/>
      <c r="N281"/>
      <c r="O281"/>
      <c r="P281"/>
      <c r="Q281"/>
      <c r="R281"/>
      <c r="S281"/>
      <c r="T281"/>
      <c r="U281"/>
      <c r="V281"/>
      <c r="W281"/>
    </row>
    <row r="282" spans="1:26" s="1" customFormat="1" x14ac:dyDescent="0.25">
      <c r="A282" s="48" t="s">
        <v>45</v>
      </c>
      <c r="B282" s="49">
        <v>43441482</v>
      </c>
      <c r="C282" s="49">
        <v>109.8</v>
      </c>
      <c r="D282" s="71">
        <v>107.386</v>
      </c>
      <c r="E282" s="71">
        <v>110.4</v>
      </c>
      <c r="F282" s="71">
        <f t="shared" si="24"/>
        <v>2.5914372000000085</v>
      </c>
      <c r="G282" s="2"/>
      <c r="H282" s="60"/>
      <c r="I282" s="5"/>
      <c r="J282" s="5"/>
      <c r="K282" s="5"/>
      <c r="L282" s="5"/>
    </row>
    <row r="283" spans="1:26" s="1" customFormat="1" x14ac:dyDescent="0.25">
      <c r="A283" s="48" t="s">
        <v>46</v>
      </c>
      <c r="B283" s="49">
        <v>43441483</v>
      </c>
      <c r="C283" s="49">
        <v>58.7</v>
      </c>
      <c r="D283" s="71">
        <v>134.489</v>
      </c>
      <c r="E283" s="71">
        <v>137.30099999999999</v>
      </c>
      <c r="F283" s="71">
        <f t="shared" si="24"/>
        <v>2.4177575999999856</v>
      </c>
      <c r="G283" s="5"/>
      <c r="H283" s="5"/>
      <c r="I283" s="5"/>
      <c r="J283" s="5"/>
      <c r="K283" s="5"/>
      <c r="L283" s="5"/>
    </row>
    <row r="284" spans="1:26" s="1" customFormat="1" x14ac:dyDescent="0.25">
      <c r="A284" s="48" t="s">
        <v>47</v>
      </c>
      <c r="B284" s="49">
        <v>41444210</v>
      </c>
      <c r="C284" s="49">
        <v>89.1</v>
      </c>
      <c r="D284" s="71">
        <v>100.76900000000001</v>
      </c>
      <c r="E284" s="71">
        <v>103.2</v>
      </c>
      <c r="F284" s="71">
        <f t="shared" si="24"/>
        <v>2.0901737999999979</v>
      </c>
      <c r="G284" s="5"/>
      <c r="H284" s="5"/>
      <c r="I284" s="5"/>
      <c r="J284" s="5"/>
      <c r="K284" s="5"/>
      <c r="L284" s="5"/>
    </row>
    <row r="285" spans="1:26" x14ac:dyDescent="0.25">
      <c r="A285" s="48" t="s">
        <v>48</v>
      </c>
      <c r="B285" s="49">
        <v>20242453</v>
      </c>
      <c r="C285" s="49">
        <v>56.5</v>
      </c>
      <c r="D285" s="71">
        <v>92.522999999999996</v>
      </c>
      <c r="E285" s="71">
        <v>97.099000000000004</v>
      </c>
      <c r="F285" s="71">
        <f t="shared" si="24"/>
        <v>3.9344448000000067</v>
      </c>
      <c r="G285" s="38"/>
      <c r="H285" s="38"/>
      <c r="I285" s="38"/>
      <c r="J285" s="38"/>
      <c r="M285"/>
      <c r="N285"/>
      <c r="O285"/>
      <c r="P285"/>
      <c r="Q285"/>
      <c r="R285"/>
      <c r="S285"/>
      <c r="T285"/>
      <c r="U285"/>
      <c r="V285"/>
      <c r="W285"/>
    </row>
    <row r="286" spans="1:26" x14ac:dyDescent="0.25">
      <c r="A286" s="48" t="s">
        <v>49</v>
      </c>
      <c r="B286" s="49">
        <v>20242426</v>
      </c>
      <c r="C286" s="49">
        <v>96</v>
      </c>
      <c r="D286" s="71">
        <v>56.88</v>
      </c>
      <c r="E286" s="71">
        <v>60.756999999999998</v>
      </c>
      <c r="F286" s="71">
        <f t="shared" si="24"/>
        <v>3.333444599999996</v>
      </c>
      <c r="G286" s="38"/>
      <c r="H286" s="38"/>
      <c r="I286" s="38"/>
      <c r="J286" s="38"/>
      <c r="M286"/>
      <c r="N286"/>
      <c r="O286"/>
      <c r="P286"/>
      <c r="Q286"/>
      <c r="R286"/>
      <c r="S286"/>
      <c r="T286"/>
      <c r="U286"/>
      <c r="V286"/>
      <c r="W286"/>
    </row>
    <row r="287" spans="1:26" x14ac:dyDescent="0.25">
      <c r="A287" s="48" t="s">
        <v>50</v>
      </c>
      <c r="B287" s="49">
        <v>20242457</v>
      </c>
      <c r="C287" s="49">
        <v>103.3</v>
      </c>
      <c r="D287" s="71">
        <v>69.137</v>
      </c>
      <c r="E287" s="71">
        <v>72.718999999999994</v>
      </c>
      <c r="F287" s="71">
        <f t="shared" si="24"/>
        <v>3.0798035999999946</v>
      </c>
      <c r="G287" s="38"/>
      <c r="H287" s="38"/>
      <c r="I287" s="38"/>
      <c r="J287" s="38"/>
      <c r="M287"/>
      <c r="N287"/>
      <c r="O287"/>
      <c r="P287"/>
      <c r="Q287"/>
      <c r="R287"/>
      <c r="S287"/>
      <c r="T287"/>
      <c r="U287"/>
      <c r="V287"/>
      <c r="W287"/>
    </row>
    <row r="288" spans="1:26" x14ac:dyDescent="0.25">
      <c r="A288" s="48" t="s">
        <v>51</v>
      </c>
      <c r="B288" s="49">
        <v>20242455</v>
      </c>
      <c r="C288" s="49">
        <v>43.4</v>
      </c>
      <c r="D288" s="71">
        <v>50.887</v>
      </c>
      <c r="E288" s="71">
        <v>53.616</v>
      </c>
      <c r="F288" s="71">
        <f t="shared" si="24"/>
        <v>2.3463941999999993</v>
      </c>
      <c r="G288" s="38"/>
      <c r="H288" s="38"/>
      <c r="I288" s="38"/>
      <c r="J288" s="38"/>
      <c r="M288"/>
      <c r="N288"/>
      <c r="O288"/>
      <c r="P288"/>
      <c r="Q288"/>
      <c r="R288"/>
      <c r="S288"/>
      <c r="T288"/>
      <c r="U288"/>
      <c r="V288"/>
      <c r="W288"/>
    </row>
    <row r="289" spans="1:26" x14ac:dyDescent="0.25">
      <c r="A289" s="48" t="s">
        <v>52</v>
      </c>
      <c r="B289" s="49">
        <v>20442453</v>
      </c>
      <c r="C289" s="49">
        <v>79.900000000000006</v>
      </c>
      <c r="D289" s="71">
        <v>63.514000000000003</v>
      </c>
      <c r="E289" s="71">
        <v>66.539000000000001</v>
      </c>
      <c r="F289" s="71">
        <f t="shared" si="24"/>
        <v>2.6008949999999986</v>
      </c>
      <c r="G289" s="38"/>
      <c r="H289" s="38"/>
      <c r="I289" s="38"/>
      <c r="J289" s="38"/>
      <c r="M289"/>
      <c r="N289"/>
      <c r="O289"/>
      <c r="P289"/>
      <c r="Q289"/>
      <c r="R289"/>
      <c r="S289"/>
      <c r="T289"/>
      <c r="U289"/>
      <c r="V289"/>
      <c r="W289"/>
    </row>
    <row r="290" spans="1:26" s="1" customFormat="1" x14ac:dyDescent="0.25">
      <c r="A290" s="48" t="s">
        <v>53</v>
      </c>
      <c r="B290" s="49">
        <v>20242456</v>
      </c>
      <c r="C290" s="49">
        <v>106.1</v>
      </c>
      <c r="D290" s="71">
        <v>47.347000000000001</v>
      </c>
      <c r="E290" s="71">
        <v>48.935000000000002</v>
      </c>
      <c r="F290" s="71">
        <f t="shared" si="24"/>
        <v>1.3653624000000009</v>
      </c>
      <c r="G290" s="5"/>
      <c r="H290" s="5"/>
      <c r="I290" s="5"/>
      <c r="J290" s="5"/>
      <c r="K290" s="5"/>
      <c r="L290" s="5"/>
    </row>
    <row r="291" spans="1:26" s="1" customFormat="1" x14ac:dyDescent="0.25">
      <c r="A291" s="48" t="s">
        <v>54</v>
      </c>
      <c r="B291" s="49">
        <v>20242415</v>
      </c>
      <c r="C291" s="49">
        <v>137.9</v>
      </c>
      <c r="D291" s="71">
        <v>100.57599999999999</v>
      </c>
      <c r="E291" s="71">
        <v>104.304</v>
      </c>
      <c r="F291" s="71">
        <f t="shared" si="24"/>
        <v>3.2053344000000075</v>
      </c>
      <c r="G291" s="5"/>
      <c r="H291" s="5"/>
      <c r="I291" s="5"/>
      <c r="J291" s="5"/>
      <c r="K291" s="5"/>
      <c r="L291" s="5"/>
    </row>
    <row r="292" spans="1:26" s="1" customFormat="1" x14ac:dyDescent="0.25">
      <c r="A292" s="48" t="s">
        <v>55</v>
      </c>
      <c r="B292" s="49">
        <v>20242418</v>
      </c>
      <c r="C292" s="49">
        <v>56.4</v>
      </c>
      <c r="D292" s="71">
        <v>109.69</v>
      </c>
      <c r="E292" s="71">
        <v>114.471</v>
      </c>
      <c r="F292" s="71">
        <f t="shared" si="24"/>
        <v>4.1107038000000049</v>
      </c>
      <c r="G292" s="5"/>
      <c r="H292" s="5"/>
      <c r="I292" s="5"/>
      <c r="J292" s="5"/>
      <c r="K292" s="5"/>
      <c r="L292" s="5"/>
    </row>
    <row r="293" spans="1:26" x14ac:dyDescent="0.25">
      <c r="B293" s="39"/>
      <c r="C293" s="109">
        <f>SUM(C278:C292)</f>
        <v>1399.2</v>
      </c>
      <c r="D293" s="74">
        <f>SUM(D278:D292)</f>
        <v>1124.9099999999999</v>
      </c>
      <c r="E293" s="74">
        <f>SUM(E278:E292)</f>
        <v>1170.4649999999999</v>
      </c>
      <c r="F293" s="74">
        <f>SUM(F278:F292)</f>
        <v>39.168189000000005</v>
      </c>
      <c r="G293" s="38"/>
      <c r="H293" s="38"/>
      <c r="I293" s="38"/>
      <c r="J293" s="38"/>
      <c r="M293" s="38"/>
      <c r="Q293"/>
      <c r="R293"/>
      <c r="S293"/>
      <c r="T293"/>
      <c r="U293"/>
      <c r="V293"/>
      <c r="W293"/>
    </row>
    <row r="294" spans="1:26" x14ac:dyDescent="0.25">
      <c r="A294" s="46"/>
      <c r="B294" s="46"/>
      <c r="C294" s="46"/>
      <c r="D294" s="46"/>
      <c r="E294" s="118"/>
      <c r="F294" s="46"/>
      <c r="G294"/>
      <c r="H294"/>
      <c r="I294"/>
      <c r="J294" s="45"/>
      <c r="K294" s="44"/>
      <c r="L294" s="44"/>
      <c r="M294"/>
      <c r="P294" s="42"/>
      <c r="V294"/>
      <c r="W294"/>
      <c r="Z294" s="38"/>
    </row>
    <row r="295" spans="1:26" x14ac:dyDescent="0.25">
      <c r="A295" s="47" t="s">
        <v>15</v>
      </c>
      <c r="F295" s="46"/>
      <c r="G295"/>
      <c r="H295"/>
      <c r="I295"/>
      <c r="J295" s="45"/>
      <c r="K295" s="44"/>
      <c r="L295" s="44"/>
      <c r="M295"/>
      <c r="P295" s="42"/>
      <c r="V295"/>
      <c r="W295"/>
      <c r="Z295" s="38"/>
    </row>
    <row r="296" spans="1:26" x14ac:dyDescent="0.25">
      <c r="A296" s="46"/>
      <c r="E296" s="118"/>
      <c r="G296"/>
      <c r="H296"/>
      <c r="I296" s="45"/>
      <c r="J296" s="44"/>
      <c r="K296" s="44"/>
      <c r="L296"/>
      <c r="M296" s="38"/>
      <c r="O296" s="42"/>
      <c r="U296"/>
      <c r="V296"/>
      <c r="W296"/>
      <c r="Y296" s="38"/>
    </row>
    <row r="297" spans="1:26" x14ac:dyDescent="0.25">
      <c r="G297"/>
      <c r="H297"/>
      <c r="I297" s="45"/>
      <c r="J297" s="44"/>
      <c r="K297" s="44"/>
      <c r="L297"/>
      <c r="M297" s="38"/>
      <c r="O297" s="42"/>
      <c r="U297"/>
      <c r="V297"/>
      <c r="W297"/>
      <c r="X297" s="38"/>
      <c r="Y297" s="38"/>
    </row>
  </sheetData>
  <mergeCells count="36">
    <mergeCell ref="E22:G22"/>
    <mergeCell ref="E23:G23"/>
    <mergeCell ref="A273:B273"/>
    <mergeCell ref="A276:A277"/>
    <mergeCell ref="B276:B277"/>
    <mergeCell ref="C276:C277"/>
    <mergeCell ref="A18:D19"/>
    <mergeCell ref="E18:G18"/>
    <mergeCell ref="E19:G19"/>
    <mergeCell ref="E20:G20"/>
    <mergeCell ref="H20:H21"/>
    <mergeCell ref="E21:G21"/>
    <mergeCell ref="A17:D17"/>
    <mergeCell ref="E17:G17"/>
    <mergeCell ref="E9:G9"/>
    <mergeCell ref="E10:G10"/>
    <mergeCell ref="A11:D11"/>
    <mergeCell ref="E11:G11"/>
    <mergeCell ref="A12:D13"/>
    <mergeCell ref="E12:G12"/>
    <mergeCell ref="E13:G13"/>
    <mergeCell ref="A14:D14"/>
    <mergeCell ref="E14:G14"/>
    <mergeCell ref="A15:D16"/>
    <mergeCell ref="E15:G15"/>
    <mergeCell ref="E16:G16"/>
    <mergeCell ref="A1:L1"/>
    <mergeCell ref="A3:L3"/>
    <mergeCell ref="A4:L4"/>
    <mergeCell ref="A6:H6"/>
    <mergeCell ref="K6:L10"/>
    <mergeCell ref="A7:D7"/>
    <mergeCell ref="E7:G7"/>
    <mergeCell ref="A8:D8"/>
    <mergeCell ref="E8:G8"/>
    <mergeCell ref="A9:D10"/>
  </mergeCells>
  <pageMargins left="0.78740157480314965" right="0" top="0" bottom="0" header="0.31496062992125984" footer="0.31496062992125984"/>
  <pageSetup paperSize="9" scale="1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97"/>
  <sheetViews>
    <sheetView zoomScaleNormal="100" workbookViewId="0">
      <selection activeCell="I12" sqref="I12"/>
    </sheetView>
  </sheetViews>
  <sheetFormatPr defaultRowHeight="15" x14ac:dyDescent="0.25"/>
  <cols>
    <col min="1" max="1" width="6.28515625" customWidth="1"/>
    <col min="2" max="2" width="12.5703125" customWidth="1"/>
    <col min="3" max="3" width="9.5703125" customWidth="1"/>
    <col min="4" max="4" width="10.5703125" customWidth="1"/>
    <col min="5" max="5" width="10.5703125" style="1" customWidth="1"/>
    <col min="6" max="6" width="9.140625" customWidth="1"/>
    <col min="7" max="7" width="9.42578125" style="45" customWidth="1"/>
    <col min="8" max="8" width="11.28515625" style="44" customWidth="1"/>
    <col min="9" max="9" width="9.42578125" style="44" customWidth="1"/>
    <col min="10" max="10" width="2.140625" customWidth="1"/>
    <col min="11" max="11" width="26" style="38" customWidth="1"/>
    <col min="12" max="12" width="8.7109375" style="38" customWidth="1"/>
    <col min="13" max="13" width="10.7109375" style="7" customWidth="1"/>
    <col min="14" max="14" width="9.5703125" style="5" bestFit="1" customWidth="1"/>
    <col min="15" max="15" width="10.28515625" style="5" bestFit="1" customWidth="1"/>
    <col min="16" max="16" width="17.42578125" style="38" customWidth="1"/>
    <col min="17" max="17" width="26.7109375" style="38" bestFit="1" customWidth="1"/>
    <col min="18" max="18" width="9.85546875" style="38" customWidth="1"/>
    <col min="19" max="19" width="9.140625" style="38"/>
    <col min="20" max="20" width="11.42578125" style="38" bestFit="1" customWidth="1"/>
    <col min="21" max="21" width="9.140625" style="38"/>
    <col min="22" max="22" width="9.7109375" style="38" customWidth="1"/>
    <col min="23" max="23" width="9.140625" style="38"/>
  </cols>
  <sheetData>
    <row r="1" spans="1:23" s="1" customFormat="1" ht="20.25" x14ac:dyDescent="0.3">
      <c r="A1" s="197" t="s">
        <v>8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27"/>
      <c r="N1" s="5"/>
      <c r="O1" s="5"/>
      <c r="P1" s="5"/>
      <c r="Q1" s="5"/>
      <c r="R1" s="5"/>
      <c r="S1" s="5"/>
      <c r="T1" s="5"/>
      <c r="U1" s="5"/>
      <c r="V1" s="5"/>
      <c r="W1" s="5"/>
    </row>
    <row r="2" spans="1:23" s="1" customFormat="1" ht="14.45" customHeight="1" x14ac:dyDescent="0.3">
      <c r="A2" s="138"/>
      <c r="B2" s="138"/>
      <c r="C2" s="138"/>
      <c r="D2" s="138"/>
      <c r="E2" s="138"/>
      <c r="F2" s="138"/>
      <c r="G2" s="138"/>
      <c r="H2" s="52"/>
      <c r="I2" s="52"/>
      <c r="J2" s="138"/>
      <c r="K2" s="76"/>
      <c r="L2" s="76"/>
      <c r="M2" s="28"/>
      <c r="N2" s="5"/>
      <c r="O2" s="5"/>
      <c r="P2" s="5"/>
      <c r="Q2" s="5"/>
      <c r="R2" s="5"/>
      <c r="S2" s="5"/>
      <c r="T2" s="5"/>
      <c r="U2" s="5"/>
      <c r="V2" s="5"/>
      <c r="W2" s="5"/>
    </row>
    <row r="3" spans="1:23" s="1" customFormat="1" ht="18.75" x14ac:dyDescent="0.25">
      <c r="A3" s="198" t="s">
        <v>16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29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3" s="1" customFormat="1" ht="18.75" x14ac:dyDescent="0.25">
      <c r="A4" s="198" t="s">
        <v>69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29"/>
      <c r="N4" s="5"/>
      <c r="O4" s="5"/>
      <c r="P4" s="5"/>
      <c r="Q4" s="5"/>
      <c r="R4" s="5"/>
      <c r="S4" s="5"/>
      <c r="T4" s="5"/>
      <c r="U4" s="5"/>
      <c r="V4" s="5"/>
      <c r="W4" s="5"/>
    </row>
    <row r="5" spans="1:23" s="1" customFormat="1" ht="17.45" customHeight="1" x14ac:dyDescent="0.25">
      <c r="A5" s="139"/>
      <c r="B5" s="139"/>
      <c r="C5" s="139"/>
      <c r="D5" s="139"/>
      <c r="E5" s="139"/>
      <c r="F5" s="139"/>
      <c r="G5" s="139"/>
      <c r="H5" s="139"/>
      <c r="I5" s="139"/>
      <c r="J5" s="139"/>
      <c r="K5" s="77"/>
      <c r="L5" s="77"/>
      <c r="M5" s="30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3" s="1" customFormat="1" ht="16.149999999999999" customHeight="1" x14ac:dyDescent="0.25">
      <c r="A6" s="199" t="s">
        <v>9</v>
      </c>
      <c r="B6" s="200"/>
      <c r="C6" s="200"/>
      <c r="D6" s="200"/>
      <c r="E6" s="200"/>
      <c r="F6" s="200"/>
      <c r="G6" s="200"/>
      <c r="H6" s="201"/>
      <c r="I6" s="53"/>
      <c r="J6" s="54" t="s">
        <v>11</v>
      </c>
      <c r="K6" s="202" t="s">
        <v>12</v>
      </c>
      <c r="L6" s="203"/>
      <c r="M6" s="30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s="1" customFormat="1" ht="37.9" customHeight="1" thickBot="1" x14ac:dyDescent="0.3">
      <c r="A7" s="208" t="s">
        <v>4</v>
      </c>
      <c r="B7" s="208"/>
      <c r="C7" s="208"/>
      <c r="D7" s="208"/>
      <c r="E7" s="208" t="s">
        <v>5</v>
      </c>
      <c r="F7" s="208"/>
      <c r="G7" s="208"/>
      <c r="H7" s="140" t="s">
        <v>77</v>
      </c>
      <c r="I7" s="55"/>
      <c r="J7" s="54"/>
      <c r="K7" s="204"/>
      <c r="L7" s="205"/>
      <c r="M7" s="30"/>
      <c r="N7" s="5"/>
      <c r="O7" s="5"/>
      <c r="P7" s="5"/>
      <c r="Q7" s="5"/>
      <c r="R7" s="5"/>
      <c r="S7" s="5"/>
      <c r="T7" s="5"/>
      <c r="U7" s="5"/>
      <c r="V7" s="5"/>
      <c r="W7" s="5"/>
    </row>
    <row r="8" spans="1:23" s="1" customFormat="1" ht="27" customHeight="1" x14ac:dyDescent="0.25">
      <c r="A8" s="195" t="s">
        <v>32</v>
      </c>
      <c r="B8" s="196"/>
      <c r="C8" s="196"/>
      <c r="D8" s="196"/>
      <c r="E8" s="190" t="s">
        <v>17</v>
      </c>
      <c r="F8" s="190"/>
      <c r="G8" s="190"/>
      <c r="H8" s="110">
        <v>50.442999999999998</v>
      </c>
      <c r="J8" s="54"/>
      <c r="K8" s="204"/>
      <c r="L8" s="205"/>
      <c r="M8" s="30"/>
      <c r="N8" s="5"/>
      <c r="O8" s="5"/>
      <c r="P8" s="5"/>
      <c r="Q8" s="5"/>
      <c r="R8" s="5"/>
      <c r="S8" s="5"/>
      <c r="T8" s="5"/>
      <c r="U8" s="5"/>
      <c r="V8" s="5"/>
      <c r="W8" s="5"/>
    </row>
    <row r="9" spans="1:23" s="1" customFormat="1" ht="13.9" customHeight="1" x14ac:dyDescent="0.25">
      <c r="A9" s="180" t="s">
        <v>6</v>
      </c>
      <c r="B9" s="181"/>
      <c r="C9" s="181"/>
      <c r="D9" s="182"/>
      <c r="E9" s="186" t="s">
        <v>18</v>
      </c>
      <c r="F9" s="186"/>
      <c r="G9" s="186"/>
      <c r="H9" s="10">
        <f>SUM(G26:G99)</f>
        <v>39.94028939999999</v>
      </c>
      <c r="I9" s="103"/>
      <c r="J9" s="54"/>
      <c r="K9" s="204"/>
      <c r="L9" s="205"/>
      <c r="M9" s="30"/>
      <c r="N9" s="5"/>
      <c r="O9" s="5"/>
      <c r="P9" s="5"/>
      <c r="Q9" s="5"/>
      <c r="R9" s="5"/>
      <c r="S9" s="5"/>
      <c r="T9" s="5"/>
      <c r="U9" s="5"/>
      <c r="V9" s="5"/>
      <c r="W9" s="5"/>
    </row>
    <row r="10" spans="1:23" s="1" customFormat="1" ht="13.9" customHeight="1" thickBot="1" x14ac:dyDescent="0.3">
      <c r="A10" s="183"/>
      <c r="B10" s="184"/>
      <c r="C10" s="184"/>
      <c r="D10" s="185"/>
      <c r="E10" s="187" t="s">
        <v>21</v>
      </c>
      <c r="F10" s="187"/>
      <c r="G10" s="187"/>
      <c r="H10" s="11">
        <f>H8-H9</f>
        <v>10.502710600000007</v>
      </c>
      <c r="I10" s="103"/>
      <c r="J10" s="54"/>
      <c r="K10" s="206"/>
      <c r="L10" s="207"/>
      <c r="M10" s="30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1" customFormat="1" ht="27.75" customHeight="1" x14ac:dyDescent="0.25">
      <c r="A11" s="195" t="s">
        <v>33</v>
      </c>
      <c r="B11" s="196"/>
      <c r="C11" s="196"/>
      <c r="D11" s="196"/>
      <c r="E11" s="190" t="s">
        <v>19</v>
      </c>
      <c r="F11" s="190"/>
      <c r="G11" s="190"/>
      <c r="H11" s="110">
        <v>41.927</v>
      </c>
      <c r="I11" s="56"/>
      <c r="J11" s="54"/>
      <c r="K11" s="31"/>
      <c r="L11" s="31"/>
      <c r="M11" s="30"/>
      <c r="N11" s="5"/>
      <c r="O11" s="5"/>
      <c r="P11" s="5"/>
      <c r="Q11" s="5"/>
      <c r="R11" s="5"/>
      <c r="S11" s="5"/>
      <c r="T11" s="5"/>
      <c r="U11" s="5"/>
      <c r="V11" s="5"/>
      <c r="W11" s="5"/>
    </row>
    <row r="12" spans="1:23" s="1" customFormat="1" ht="13.9" customHeight="1" x14ac:dyDescent="0.25">
      <c r="A12" s="180" t="s">
        <v>6</v>
      </c>
      <c r="B12" s="181"/>
      <c r="C12" s="181"/>
      <c r="D12" s="182"/>
      <c r="E12" s="186" t="s">
        <v>20</v>
      </c>
      <c r="F12" s="186"/>
      <c r="G12" s="186"/>
      <c r="H12" s="10">
        <f>SUM(G100:G155)</f>
        <v>29.548746599999991</v>
      </c>
      <c r="I12" s="103"/>
      <c r="J12" s="54"/>
      <c r="K12" s="31" t="s">
        <v>56</v>
      </c>
      <c r="L12" s="31"/>
      <c r="M12" s="30"/>
      <c r="N12" s="5"/>
      <c r="O12" s="5"/>
      <c r="P12" s="5"/>
      <c r="Q12" s="5"/>
      <c r="R12" s="5"/>
      <c r="S12" s="5"/>
      <c r="T12" s="5"/>
      <c r="U12" s="5"/>
      <c r="V12" s="5"/>
      <c r="W12" s="5"/>
    </row>
    <row r="13" spans="1:23" s="1" customFormat="1" ht="13.9" customHeight="1" thickBot="1" x14ac:dyDescent="0.3">
      <c r="A13" s="183"/>
      <c r="B13" s="184"/>
      <c r="C13" s="184"/>
      <c r="D13" s="185"/>
      <c r="E13" s="187" t="s">
        <v>22</v>
      </c>
      <c r="F13" s="187"/>
      <c r="G13" s="187"/>
      <c r="H13" s="11">
        <f>H11-H12</f>
        <v>12.378253400000009</v>
      </c>
      <c r="I13" s="103"/>
      <c r="J13" s="54"/>
      <c r="K13" s="31" t="s">
        <v>36</v>
      </c>
      <c r="L13" s="5"/>
      <c r="M13" s="7"/>
      <c r="N13" s="5"/>
      <c r="O13" s="5"/>
      <c r="P13" s="5"/>
      <c r="Q13" s="5"/>
      <c r="R13" s="5"/>
      <c r="S13" s="5"/>
      <c r="T13" s="5"/>
      <c r="U13" s="5"/>
      <c r="V13" s="5"/>
      <c r="W13" s="5"/>
    </row>
    <row r="14" spans="1:23" s="1" customFormat="1" ht="24.75" customHeight="1" x14ac:dyDescent="0.25">
      <c r="A14" s="195" t="s">
        <v>34</v>
      </c>
      <c r="B14" s="196"/>
      <c r="C14" s="196"/>
      <c r="D14" s="196"/>
      <c r="E14" s="190" t="s">
        <v>23</v>
      </c>
      <c r="F14" s="190"/>
      <c r="G14" s="190"/>
      <c r="H14" s="110">
        <v>34.688000000000002</v>
      </c>
      <c r="I14" s="56"/>
      <c r="J14" s="54"/>
      <c r="K14" s="23"/>
      <c r="L14" s="23"/>
      <c r="M14" s="32"/>
      <c r="N14" s="5"/>
      <c r="O14" s="5"/>
      <c r="P14" s="5"/>
      <c r="Q14" s="5"/>
      <c r="R14" s="5"/>
      <c r="S14" s="5"/>
      <c r="T14" s="5"/>
      <c r="U14" s="5"/>
      <c r="V14" s="5"/>
      <c r="W14" s="5"/>
    </row>
    <row r="15" spans="1:23" s="1" customFormat="1" ht="13.9" customHeight="1" x14ac:dyDescent="0.25">
      <c r="A15" s="180" t="s">
        <v>6</v>
      </c>
      <c r="B15" s="181"/>
      <c r="C15" s="181"/>
      <c r="D15" s="182"/>
      <c r="E15" s="186" t="s">
        <v>24</v>
      </c>
      <c r="F15" s="186"/>
      <c r="G15" s="186"/>
      <c r="H15" s="10">
        <f>SUM(G156:G207)</f>
        <v>25.987454999999997</v>
      </c>
      <c r="I15" s="103"/>
      <c r="J15" s="54"/>
      <c r="K15" s="6"/>
      <c r="L15" s="7"/>
      <c r="M15" s="7"/>
      <c r="N15" s="5"/>
      <c r="O15" s="5"/>
      <c r="P15" s="5"/>
      <c r="Q15" s="5"/>
      <c r="R15" s="5"/>
      <c r="S15" s="5"/>
      <c r="T15" s="5"/>
      <c r="U15" s="5"/>
      <c r="V15" s="5"/>
      <c r="W15" s="5"/>
    </row>
    <row r="16" spans="1:23" s="1" customFormat="1" ht="13.9" customHeight="1" thickBot="1" x14ac:dyDescent="0.3">
      <c r="A16" s="183"/>
      <c r="B16" s="184"/>
      <c r="C16" s="184"/>
      <c r="D16" s="185"/>
      <c r="E16" s="187" t="s">
        <v>25</v>
      </c>
      <c r="F16" s="187"/>
      <c r="G16" s="187"/>
      <c r="H16" s="11">
        <f>H14-H15</f>
        <v>8.7005450000000053</v>
      </c>
      <c r="I16" s="103"/>
      <c r="J16" s="54"/>
      <c r="K16" s="6"/>
      <c r="L16" s="7"/>
      <c r="M16" s="7"/>
      <c r="N16" s="5"/>
      <c r="O16" s="5"/>
      <c r="P16" s="5"/>
      <c r="Q16" s="5"/>
      <c r="R16" s="5"/>
      <c r="S16" s="5"/>
      <c r="T16" s="5"/>
      <c r="U16" s="5"/>
      <c r="V16" s="5"/>
      <c r="W16" s="5"/>
    </row>
    <row r="17" spans="1:25" s="1" customFormat="1" ht="25.5" customHeight="1" x14ac:dyDescent="0.25">
      <c r="A17" s="195" t="s">
        <v>35</v>
      </c>
      <c r="B17" s="196"/>
      <c r="C17" s="196"/>
      <c r="D17" s="196"/>
      <c r="E17" s="190" t="s">
        <v>26</v>
      </c>
      <c r="F17" s="190"/>
      <c r="G17" s="190"/>
      <c r="H17" s="110">
        <v>45.542000000000002</v>
      </c>
      <c r="I17" s="56"/>
      <c r="J17" s="54"/>
      <c r="K17" s="6"/>
      <c r="L17" s="7"/>
      <c r="M17" s="7"/>
      <c r="N17" s="5"/>
      <c r="O17" s="5"/>
      <c r="P17" s="5"/>
      <c r="Q17" s="5"/>
      <c r="R17" s="5"/>
      <c r="S17" s="5"/>
      <c r="T17" s="5"/>
      <c r="U17" s="5"/>
      <c r="V17" s="5"/>
      <c r="W17" s="5"/>
    </row>
    <row r="18" spans="1:25" s="1" customFormat="1" ht="13.9" customHeight="1" x14ac:dyDescent="0.25">
      <c r="A18" s="180" t="s">
        <v>6</v>
      </c>
      <c r="B18" s="181"/>
      <c r="C18" s="181"/>
      <c r="D18" s="182"/>
      <c r="E18" s="186" t="s">
        <v>27</v>
      </c>
      <c r="F18" s="186"/>
      <c r="G18" s="186"/>
      <c r="H18" s="10">
        <f>SUM(G208:G272)</f>
        <v>34.686051599999971</v>
      </c>
      <c r="I18" s="103"/>
      <c r="J18" s="54"/>
      <c r="K18" s="6"/>
      <c r="L18" s="7"/>
      <c r="M18" s="7"/>
      <c r="N18" s="5"/>
      <c r="O18" s="5"/>
      <c r="P18" s="5"/>
      <c r="Q18" s="5"/>
      <c r="R18" s="5"/>
      <c r="S18" s="5"/>
      <c r="T18" s="5"/>
      <c r="U18" s="5"/>
      <c r="V18" s="5"/>
      <c r="W18" s="5"/>
    </row>
    <row r="19" spans="1:25" s="1" customFormat="1" ht="13.9" customHeight="1" thickBot="1" x14ac:dyDescent="0.3">
      <c r="A19" s="183"/>
      <c r="B19" s="184"/>
      <c r="C19" s="184"/>
      <c r="D19" s="185"/>
      <c r="E19" s="187" t="s">
        <v>28</v>
      </c>
      <c r="F19" s="187"/>
      <c r="G19" s="187"/>
      <c r="H19" s="11">
        <f>H17-H18</f>
        <v>10.855948400000031</v>
      </c>
      <c r="I19" s="103"/>
      <c r="J19" s="54"/>
      <c r="K19" s="6"/>
      <c r="L19" s="7"/>
      <c r="M19" s="7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5" s="1" customFormat="1" ht="13.9" customHeight="1" x14ac:dyDescent="0.25">
      <c r="A20" s="57"/>
      <c r="B20" s="57"/>
      <c r="C20" s="57"/>
      <c r="D20" s="57"/>
      <c r="E20" s="188" t="s">
        <v>29</v>
      </c>
      <c r="F20" s="189"/>
      <c r="G20" s="190"/>
      <c r="H20" s="213">
        <f>H8+H11+H14+H17</f>
        <v>172.60000000000002</v>
      </c>
      <c r="I20" s="56"/>
      <c r="J20" s="54"/>
      <c r="K20" s="6"/>
      <c r="L20" s="7"/>
      <c r="M20" s="7"/>
      <c r="N20" s="5"/>
      <c r="O20" s="5"/>
      <c r="P20" s="5"/>
      <c r="Q20" s="5"/>
      <c r="R20" s="5"/>
      <c r="S20" s="5"/>
      <c r="T20" s="5"/>
      <c r="U20" s="5"/>
      <c r="V20" s="5"/>
      <c r="W20" s="5"/>
    </row>
    <row r="21" spans="1:25" s="1" customFormat="1" ht="13.9" customHeight="1" x14ac:dyDescent="0.25">
      <c r="A21" s="57"/>
      <c r="B21" s="57"/>
      <c r="C21" s="57"/>
      <c r="D21" s="57"/>
      <c r="E21" s="193" t="s">
        <v>30</v>
      </c>
      <c r="F21" s="194"/>
      <c r="G21" s="168"/>
      <c r="H21" s="214"/>
      <c r="I21" s="56"/>
      <c r="J21" s="54"/>
      <c r="K21" s="6"/>
      <c r="L21" s="7"/>
      <c r="M21" s="7"/>
      <c r="N21" s="5"/>
      <c r="O21" s="5"/>
      <c r="P21" s="5"/>
      <c r="Q21" s="5"/>
      <c r="R21" s="5"/>
      <c r="S21" s="5"/>
      <c r="T21" s="5"/>
      <c r="U21" s="5"/>
      <c r="V21" s="5"/>
      <c r="W21" s="5"/>
    </row>
    <row r="22" spans="1:25" s="1" customFormat="1" ht="13.9" customHeight="1" x14ac:dyDescent="0.25">
      <c r="A22" s="57"/>
      <c r="B22" s="57"/>
      <c r="C22" s="57"/>
      <c r="D22" s="57"/>
      <c r="E22" s="167" t="s">
        <v>31</v>
      </c>
      <c r="F22" s="168"/>
      <c r="G22" s="169"/>
      <c r="H22" s="143">
        <f>H9+H12+H15+H18</f>
        <v>130.16254259999994</v>
      </c>
      <c r="I22" s="103"/>
      <c r="J22" s="54"/>
      <c r="K22" s="6"/>
      <c r="L22" s="7"/>
      <c r="M22" s="7"/>
      <c r="N22" s="5"/>
      <c r="O22" s="5"/>
      <c r="P22" s="5"/>
      <c r="Q22" s="5"/>
      <c r="R22" s="5"/>
      <c r="S22" s="5"/>
      <c r="T22" s="5"/>
      <c r="U22" s="5"/>
      <c r="V22" s="5"/>
      <c r="W22" s="5"/>
    </row>
    <row r="23" spans="1:25" s="1" customFormat="1" ht="13.9" customHeight="1" thickBot="1" x14ac:dyDescent="0.3">
      <c r="A23" s="57"/>
      <c r="B23" s="57"/>
      <c r="C23" s="57"/>
      <c r="D23" s="57"/>
      <c r="E23" s="170" t="s">
        <v>10</v>
      </c>
      <c r="F23" s="171"/>
      <c r="G23" s="172"/>
      <c r="H23" s="144">
        <f>H10+H13+H16+H19</f>
        <v>42.437457400000056</v>
      </c>
      <c r="I23" s="103"/>
      <c r="J23" s="54"/>
      <c r="K23" s="6"/>
      <c r="L23" s="7"/>
      <c r="M23" s="7"/>
      <c r="N23" s="5"/>
      <c r="O23" s="5"/>
      <c r="P23" s="5"/>
      <c r="Q23" s="5"/>
      <c r="R23" s="5"/>
      <c r="S23" s="5"/>
      <c r="T23" s="5"/>
      <c r="U23" s="5"/>
      <c r="V23" s="5"/>
      <c r="W23" s="5"/>
      <c r="X23" s="21"/>
      <c r="Y23" s="21"/>
    </row>
    <row r="24" spans="1:25" s="1" customFormat="1" ht="14.45" customHeight="1" x14ac:dyDescent="0.25">
      <c r="G24" s="2"/>
      <c r="H24" s="145"/>
      <c r="I24" s="60"/>
      <c r="K24" s="6"/>
      <c r="L24" s="7"/>
      <c r="M24" s="7"/>
      <c r="N24" s="5"/>
      <c r="O24" s="5"/>
      <c r="P24" s="5"/>
      <c r="Q24" s="5"/>
      <c r="R24" s="5"/>
      <c r="S24" s="5"/>
      <c r="T24" s="5"/>
      <c r="U24" s="5"/>
      <c r="V24" s="5"/>
      <c r="W24" s="5"/>
      <c r="X24" s="21"/>
      <c r="Y24" s="21"/>
    </row>
    <row r="25" spans="1:25" s="3" customFormat="1" ht="45" customHeight="1" x14ac:dyDescent="0.25">
      <c r="A25" s="61" t="s">
        <v>0</v>
      </c>
      <c r="B25" s="62" t="s">
        <v>1</v>
      </c>
      <c r="C25" s="61" t="s">
        <v>2</v>
      </c>
      <c r="D25" s="63" t="s">
        <v>67</v>
      </c>
      <c r="E25" s="63" t="s">
        <v>70</v>
      </c>
      <c r="F25" s="64" t="s">
        <v>37</v>
      </c>
      <c r="G25" s="64" t="s">
        <v>13</v>
      </c>
      <c r="H25" s="146" t="s">
        <v>7</v>
      </c>
      <c r="I25" s="66" t="s">
        <v>14</v>
      </c>
      <c r="J25" s="67"/>
      <c r="K25" s="25"/>
      <c r="L25" s="7"/>
      <c r="M25" s="7"/>
      <c r="N25" s="23"/>
      <c r="O25" s="5"/>
      <c r="P25" s="5"/>
      <c r="Q25" s="5"/>
      <c r="R25" s="5"/>
      <c r="S25" s="5"/>
      <c r="T25" s="5"/>
      <c r="U25" s="5"/>
      <c r="V25" s="5"/>
      <c r="W25" s="23"/>
      <c r="X25" s="22"/>
      <c r="Y25" s="22"/>
    </row>
    <row r="26" spans="1:25" s="1" customFormat="1" x14ac:dyDescent="0.25">
      <c r="A26" s="80">
        <v>1</v>
      </c>
      <c r="B26" s="16">
        <v>43441363</v>
      </c>
      <c r="C26" s="81">
        <v>112.5</v>
      </c>
      <c r="D26" s="8">
        <v>48.35</v>
      </c>
      <c r="E26" s="8">
        <v>50.417000000000002</v>
      </c>
      <c r="F26" s="8">
        <f t="shared" ref="F26:F89" si="0">E26-D26</f>
        <v>2.0670000000000002</v>
      </c>
      <c r="G26" s="82">
        <f>F26*0.8598</f>
        <v>1.7772066000000002</v>
      </c>
      <c r="H26" s="82">
        <f>C26/5339.7*$H$10</f>
        <v>0.22127740182032715</v>
      </c>
      <c r="I26" s="82">
        <f>G26+H26</f>
        <v>1.9984840018203274</v>
      </c>
      <c r="K26" s="25"/>
      <c r="M26" s="24"/>
      <c r="N26" s="5"/>
      <c r="O26" s="69"/>
      <c r="P26" s="14"/>
      <c r="Q26" s="5"/>
      <c r="R26" s="5"/>
      <c r="S26" s="5"/>
      <c r="T26" s="5"/>
      <c r="U26" s="5"/>
      <c r="V26" s="5"/>
      <c r="W26" s="5"/>
      <c r="X26" s="21"/>
      <c r="Y26" s="21"/>
    </row>
    <row r="27" spans="1:25" s="5" customFormat="1" x14ac:dyDescent="0.25">
      <c r="A27" s="4">
        <v>2</v>
      </c>
      <c r="B27" s="16">
        <v>43242252</v>
      </c>
      <c r="C27" s="83">
        <v>58.7</v>
      </c>
      <c r="D27" s="8">
        <v>31.353000000000002</v>
      </c>
      <c r="E27" s="8">
        <v>32.569000000000003</v>
      </c>
      <c r="F27" s="72">
        <f t="shared" si="0"/>
        <v>1.2160000000000011</v>
      </c>
      <c r="G27" s="82">
        <f t="shared" ref="G27:G90" si="1">F27*0.8598</f>
        <v>1.045516800000001</v>
      </c>
      <c r="H27" s="82">
        <f t="shared" ref="H27:H90" si="2">C27/5339.7*$H$10</f>
        <v>0.1154576309942507</v>
      </c>
      <c r="I27" s="82">
        <f t="shared" ref="I27:I90" si="3">G27+H27</f>
        <v>1.1609744309942518</v>
      </c>
      <c r="K27" s="25"/>
      <c r="M27" s="70"/>
      <c r="N27" s="25"/>
      <c r="O27" s="14"/>
      <c r="X27" s="21"/>
      <c r="Y27" s="21"/>
    </row>
    <row r="28" spans="1:25" s="1" customFormat="1" x14ac:dyDescent="0.25">
      <c r="A28" s="80">
        <v>3</v>
      </c>
      <c r="B28" s="16">
        <v>43242247</v>
      </c>
      <c r="C28" s="83">
        <v>50.5</v>
      </c>
      <c r="D28" s="8">
        <v>16.600000000000001</v>
      </c>
      <c r="E28" s="8">
        <v>16.744</v>
      </c>
      <c r="F28" s="72">
        <f t="shared" si="0"/>
        <v>0.14399999999999835</v>
      </c>
      <c r="G28" s="82">
        <f t="shared" si="1"/>
        <v>0.12381119999999858</v>
      </c>
      <c r="H28" s="82">
        <f t="shared" si="2"/>
        <v>9.9328967039346863E-2</v>
      </c>
      <c r="I28" s="82">
        <f t="shared" si="3"/>
        <v>0.22314016703934544</v>
      </c>
      <c r="K28" s="36"/>
      <c r="L28" s="24"/>
      <c r="M28" s="24"/>
      <c r="N28" s="24"/>
      <c r="O28" s="24"/>
      <c r="P28" s="24"/>
      <c r="Q28" s="5"/>
      <c r="R28" s="5"/>
      <c r="S28" s="5"/>
      <c r="T28" s="5"/>
      <c r="U28" s="5"/>
      <c r="V28" s="5"/>
      <c r="W28" s="5"/>
      <c r="X28" s="21"/>
      <c r="Y28" s="21"/>
    </row>
    <row r="29" spans="1:25" s="1" customFormat="1" x14ac:dyDescent="0.25">
      <c r="A29" s="80">
        <v>4</v>
      </c>
      <c r="B29" s="16">
        <v>43441362</v>
      </c>
      <c r="C29" s="83">
        <v>51.8</v>
      </c>
      <c r="D29" s="8">
        <v>23.49</v>
      </c>
      <c r="E29" s="8">
        <v>23.5</v>
      </c>
      <c r="F29" s="72">
        <f t="shared" si="0"/>
        <v>1.0000000000001563E-2</v>
      </c>
      <c r="G29" s="82">
        <f t="shared" si="1"/>
        <v>8.5980000000013442E-3</v>
      </c>
      <c r="H29" s="82">
        <f t="shared" si="2"/>
        <v>0.10188595034927064</v>
      </c>
      <c r="I29" s="82">
        <f t="shared" si="3"/>
        <v>0.11048395034927198</v>
      </c>
      <c r="K29" s="36"/>
      <c r="L29" s="7"/>
      <c r="M29" s="24"/>
      <c r="N29" s="7"/>
      <c r="O29" s="5"/>
      <c r="P29" s="5"/>
      <c r="Q29" s="5"/>
      <c r="R29" s="5"/>
      <c r="S29" s="5"/>
      <c r="T29" s="5"/>
      <c r="U29" s="5"/>
      <c r="V29" s="5"/>
      <c r="W29" s="5"/>
      <c r="X29" s="21"/>
      <c r="Y29" s="21"/>
    </row>
    <row r="30" spans="1:25" s="5" customFormat="1" x14ac:dyDescent="0.25">
      <c r="A30" s="4">
        <v>5</v>
      </c>
      <c r="B30" s="16">
        <v>43242251</v>
      </c>
      <c r="C30" s="83">
        <v>52.9</v>
      </c>
      <c r="D30" s="8">
        <v>16.437000000000001</v>
      </c>
      <c r="E30" s="8">
        <v>16.844999999999999</v>
      </c>
      <c r="F30" s="72">
        <f t="shared" si="0"/>
        <v>0.4079999999999977</v>
      </c>
      <c r="G30" s="82">
        <f t="shared" si="1"/>
        <v>0.35079839999999801</v>
      </c>
      <c r="H30" s="82">
        <f t="shared" si="2"/>
        <v>0.10404955161151384</v>
      </c>
      <c r="I30" s="82">
        <f t="shared" si="3"/>
        <v>0.45484795161151187</v>
      </c>
      <c r="L30" s="24"/>
      <c r="M30" s="24"/>
      <c r="N30" s="24"/>
      <c r="O30" s="24"/>
      <c r="P30" s="24"/>
      <c r="X30" s="21"/>
      <c r="Y30" s="21"/>
    </row>
    <row r="31" spans="1:25" s="1" customFormat="1" x14ac:dyDescent="0.25">
      <c r="A31" s="80">
        <v>6</v>
      </c>
      <c r="B31" s="16">
        <v>43242242</v>
      </c>
      <c r="C31" s="83">
        <v>99.6</v>
      </c>
      <c r="D31" s="8">
        <v>34.44</v>
      </c>
      <c r="E31" s="8">
        <v>35.1</v>
      </c>
      <c r="F31" s="72">
        <f t="shared" si="0"/>
        <v>0.66000000000000369</v>
      </c>
      <c r="G31" s="82">
        <f t="shared" si="1"/>
        <v>0.56746800000000319</v>
      </c>
      <c r="H31" s="82">
        <f t="shared" si="2"/>
        <v>0.19590425974492962</v>
      </c>
      <c r="I31" s="82">
        <f t="shared" si="3"/>
        <v>0.76337225974493284</v>
      </c>
      <c r="L31" s="14"/>
      <c r="M31" s="14"/>
      <c r="N31" s="14"/>
      <c r="O31" s="106"/>
      <c r="P31" s="21"/>
    </row>
    <row r="32" spans="1:25" s="1" customFormat="1" x14ac:dyDescent="0.25">
      <c r="A32" s="80">
        <v>7</v>
      </c>
      <c r="B32" s="16">
        <v>43441364</v>
      </c>
      <c r="C32" s="83">
        <v>112.6</v>
      </c>
      <c r="D32" s="8">
        <v>45.036000000000001</v>
      </c>
      <c r="E32" s="8">
        <v>46.64</v>
      </c>
      <c r="F32" s="72">
        <f t="shared" si="0"/>
        <v>1.6039999999999992</v>
      </c>
      <c r="G32" s="82">
        <f t="shared" si="1"/>
        <v>1.3791191999999994</v>
      </c>
      <c r="H32" s="82">
        <f t="shared" si="2"/>
        <v>0.22147409284416744</v>
      </c>
      <c r="I32" s="82">
        <f t="shared" si="3"/>
        <v>1.6005932928441668</v>
      </c>
      <c r="K32" s="25"/>
      <c r="L32" s="7"/>
      <c r="M32" s="7"/>
      <c r="N32" s="7"/>
      <c r="O32" s="21"/>
      <c r="P32" s="21"/>
    </row>
    <row r="33" spans="1:16" s="5" customFormat="1" x14ac:dyDescent="0.25">
      <c r="A33" s="4">
        <v>8</v>
      </c>
      <c r="B33" s="16">
        <v>43441368</v>
      </c>
      <c r="C33" s="83">
        <v>62.5</v>
      </c>
      <c r="D33" s="8">
        <v>13.791</v>
      </c>
      <c r="E33" s="8">
        <v>13.879</v>
      </c>
      <c r="F33" s="72">
        <f t="shared" si="0"/>
        <v>8.799999999999919E-2</v>
      </c>
      <c r="G33" s="82">
        <f t="shared" si="1"/>
        <v>7.5662399999999311E-2</v>
      </c>
      <c r="H33" s="82">
        <f t="shared" si="2"/>
        <v>0.12293188990018175</v>
      </c>
      <c r="I33" s="82">
        <f t="shared" si="3"/>
        <v>0.19859428990018108</v>
      </c>
      <c r="K33" s="25"/>
      <c r="L33" s="7"/>
      <c r="M33" s="14"/>
      <c r="N33" s="15"/>
      <c r="O33" s="21"/>
      <c r="P33" s="21"/>
    </row>
    <row r="34" spans="1:16" s="1" customFormat="1" x14ac:dyDescent="0.25">
      <c r="A34" s="80">
        <v>9</v>
      </c>
      <c r="B34" s="16">
        <v>43441366</v>
      </c>
      <c r="C34" s="83">
        <v>50.5</v>
      </c>
      <c r="D34" s="8">
        <v>25.707000000000001</v>
      </c>
      <c r="E34" s="8">
        <v>26.692</v>
      </c>
      <c r="F34" s="72">
        <f t="shared" si="0"/>
        <v>0.98499999999999943</v>
      </c>
      <c r="G34" s="82">
        <f t="shared" si="1"/>
        <v>0.84690299999999952</v>
      </c>
      <c r="H34" s="82">
        <f t="shared" si="2"/>
        <v>9.9328967039346863E-2</v>
      </c>
      <c r="I34" s="82">
        <f t="shared" si="3"/>
        <v>0.94623196703934642</v>
      </c>
      <c r="K34" s="25"/>
      <c r="L34" s="7"/>
      <c r="M34" s="7"/>
      <c r="N34" s="7"/>
      <c r="O34" s="21"/>
      <c r="P34" s="21"/>
    </row>
    <row r="35" spans="1:16" s="1" customFormat="1" x14ac:dyDescent="0.25">
      <c r="A35" s="80">
        <v>10</v>
      </c>
      <c r="B35" s="16">
        <v>43441367</v>
      </c>
      <c r="C35" s="83">
        <v>52.3</v>
      </c>
      <c r="D35" s="8">
        <v>9.4550000000000001</v>
      </c>
      <c r="E35" s="8">
        <v>9.6620000000000008</v>
      </c>
      <c r="F35" s="72">
        <f t="shared" si="0"/>
        <v>0.20700000000000074</v>
      </c>
      <c r="G35" s="82">
        <f t="shared" si="1"/>
        <v>0.17797860000000063</v>
      </c>
      <c r="H35" s="82">
        <f t="shared" si="2"/>
        <v>0.10286940546847209</v>
      </c>
      <c r="I35" s="82">
        <f t="shared" si="3"/>
        <v>0.28084800546847272</v>
      </c>
      <c r="K35" s="25"/>
      <c r="L35" s="7"/>
      <c r="M35" s="14"/>
      <c r="N35" s="7"/>
      <c r="O35" s="21"/>
      <c r="P35" s="21"/>
    </row>
    <row r="36" spans="1:16" s="1" customFormat="1" x14ac:dyDescent="0.25">
      <c r="A36" s="80">
        <v>11</v>
      </c>
      <c r="B36" s="16">
        <v>43441360</v>
      </c>
      <c r="C36" s="83">
        <v>53</v>
      </c>
      <c r="D36" s="8">
        <v>11.602</v>
      </c>
      <c r="E36" s="8">
        <v>11.836</v>
      </c>
      <c r="F36" s="72">
        <f t="shared" si="0"/>
        <v>0.23399999999999999</v>
      </c>
      <c r="G36" s="82">
        <f t="shared" si="1"/>
        <v>0.20119319999999999</v>
      </c>
      <c r="H36" s="82">
        <f t="shared" si="2"/>
        <v>0.10424624263535412</v>
      </c>
      <c r="I36" s="82">
        <f t="shared" si="3"/>
        <v>0.30543944263535411</v>
      </c>
      <c r="K36" s="25"/>
      <c r="L36" s="7"/>
      <c r="M36" s="7"/>
      <c r="N36" s="7"/>
      <c r="O36" s="21"/>
      <c r="P36" s="85"/>
    </row>
    <row r="37" spans="1:16" s="1" customFormat="1" x14ac:dyDescent="0.25">
      <c r="A37" s="80">
        <v>12</v>
      </c>
      <c r="B37" s="16">
        <v>43441365</v>
      </c>
      <c r="C37" s="83">
        <v>100.2</v>
      </c>
      <c r="D37" s="8">
        <v>32.459000000000003</v>
      </c>
      <c r="E37" s="8">
        <v>32.680999999999997</v>
      </c>
      <c r="F37" s="72">
        <f t="shared" si="0"/>
        <v>0.2219999999999942</v>
      </c>
      <c r="G37" s="82">
        <f t="shared" si="1"/>
        <v>0.19087559999999501</v>
      </c>
      <c r="H37" s="82">
        <f t="shared" si="2"/>
        <v>0.19708440588797138</v>
      </c>
      <c r="I37" s="82">
        <f t="shared" si="3"/>
        <v>0.38796000588796642</v>
      </c>
      <c r="K37" s="25"/>
      <c r="L37" s="7"/>
      <c r="M37" s="7"/>
      <c r="N37" s="7"/>
      <c r="O37" s="21"/>
      <c r="P37" s="85"/>
    </row>
    <row r="38" spans="1:16" s="5" customFormat="1" x14ac:dyDescent="0.25">
      <c r="A38" s="4">
        <v>13</v>
      </c>
      <c r="B38" s="17">
        <v>43441377</v>
      </c>
      <c r="C38" s="83">
        <v>112.4</v>
      </c>
      <c r="D38" s="8">
        <v>40.326999999999998</v>
      </c>
      <c r="E38" s="8">
        <v>41.625999999999998</v>
      </c>
      <c r="F38" s="72">
        <f t="shared" si="0"/>
        <v>1.2989999999999995</v>
      </c>
      <c r="G38" s="82">
        <f t="shared" si="1"/>
        <v>1.1168801999999995</v>
      </c>
      <c r="H38" s="82">
        <f t="shared" si="2"/>
        <v>0.22108071079648689</v>
      </c>
      <c r="I38" s="82">
        <f t="shared" si="3"/>
        <v>1.3379609107964865</v>
      </c>
      <c r="K38" s="25"/>
      <c r="L38" s="7"/>
      <c r="M38" s="14"/>
      <c r="N38" s="7"/>
      <c r="O38" s="21"/>
      <c r="P38" s="21"/>
    </row>
    <row r="39" spans="1:16" s="1" customFormat="1" x14ac:dyDescent="0.25">
      <c r="A39" s="80">
        <v>14</v>
      </c>
      <c r="B39" s="17">
        <v>43441370</v>
      </c>
      <c r="C39" s="83">
        <v>63.8</v>
      </c>
      <c r="D39" s="8">
        <v>43.877000000000002</v>
      </c>
      <c r="E39" s="8">
        <v>45.323999999999998</v>
      </c>
      <c r="F39" s="72">
        <f t="shared" si="0"/>
        <v>1.4469999999999956</v>
      </c>
      <c r="G39" s="82">
        <f t="shared" si="1"/>
        <v>1.2441305999999963</v>
      </c>
      <c r="H39" s="82">
        <f t="shared" si="2"/>
        <v>0.12548887321010552</v>
      </c>
      <c r="I39" s="82">
        <f t="shared" si="3"/>
        <v>1.3696194732101019</v>
      </c>
      <c r="K39" s="25"/>
      <c r="L39" s="5"/>
      <c r="M39" s="5"/>
      <c r="N39" s="5"/>
      <c r="O39" s="21"/>
      <c r="P39" s="21"/>
    </row>
    <row r="40" spans="1:16" s="1" customFormat="1" x14ac:dyDescent="0.25">
      <c r="A40" s="80">
        <v>15</v>
      </c>
      <c r="B40" s="16">
        <v>43441369</v>
      </c>
      <c r="C40" s="83">
        <v>50.9</v>
      </c>
      <c r="D40" s="8">
        <v>21.611000000000001</v>
      </c>
      <c r="E40" s="8">
        <v>22.637</v>
      </c>
      <c r="F40" s="72">
        <f t="shared" si="0"/>
        <v>1.0259999999999998</v>
      </c>
      <c r="G40" s="82">
        <f t="shared" si="1"/>
        <v>0.88215479999999979</v>
      </c>
      <c r="H40" s="82">
        <f t="shared" si="2"/>
        <v>0.10011573113470801</v>
      </c>
      <c r="I40" s="82">
        <f t="shared" si="3"/>
        <v>0.98227053113470775</v>
      </c>
      <c r="K40" s="25"/>
      <c r="L40" s="5"/>
      <c r="M40" s="5"/>
      <c r="N40" s="5"/>
      <c r="O40" s="21"/>
      <c r="P40" s="21"/>
    </row>
    <row r="41" spans="1:16" s="5" customFormat="1" x14ac:dyDescent="0.25">
      <c r="A41" s="4">
        <v>16</v>
      </c>
      <c r="B41" s="16">
        <v>43441375</v>
      </c>
      <c r="C41" s="83">
        <v>52.4</v>
      </c>
      <c r="D41" s="8">
        <v>18.22</v>
      </c>
      <c r="E41" s="8">
        <v>18.22</v>
      </c>
      <c r="F41" s="72">
        <f t="shared" si="0"/>
        <v>0</v>
      </c>
      <c r="G41" s="82">
        <f t="shared" si="1"/>
        <v>0</v>
      </c>
      <c r="H41" s="82">
        <f t="shared" si="2"/>
        <v>0.10306609649231237</v>
      </c>
      <c r="I41" s="82">
        <f t="shared" si="3"/>
        <v>0.10306609649231237</v>
      </c>
      <c r="K41" s="25"/>
      <c r="M41" s="14"/>
      <c r="O41" s="21"/>
      <c r="P41" s="21"/>
    </row>
    <row r="42" spans="1:16" s="1" customFormat="1" x14ac:dyDescent="0.25">
      <c r="A42" s="80">
        <v>17</v>
      </c>
      <c r="B42" s="16">
        <v>43441376</v>
      </c>
      <c r="C42" s="83">
        <v>53.3</v>
      </c>
      <c r="D42" s="8">
        <v>26.507999999999999</v>
      </c>
      <c r="E42" s="8">
        <v>26.657</v>
      </c>
      <c r="F42" s="72">
        <f t="shared" si="0"/>
        <v>0.14900000000000091</v>
      </c>
      <c r="G42" s="82">
        <f t="shared" si="1"/>
        <v>0.12811020000000078</v>
      </c>
      <c r="H42" s="82">
        <f t="shared" si="2"/>
        <v>0.10483631570687499</v>
      </c>
      <c r="I42" s="82">
        <f t="shared" si="3"/>
        <v>0.23294651570687577</v>
      </c>
      <c r="K42" s="25"/>
      <c r="L42" s="5"/>
      <c r="M42" s="5"/>
      <c r="N42" s="5"/>
      <c r="O42" s="21"/>
      <c r="P42" s="21"/>
    </row>
    <row r="43" spans="1:16" s="5" customFormat="1" x14ac:dyDescent="0.25">
      <c r="A43" s="4">
        <v>18</v>
      </c>
      <c r="B43" s="16">
        <v>43441361</v>
      </c>
      <c r="C43" s="83">
        <v>100.6</v>
      </c>
      <c r="D43" s="8">
        <v>4.6040000000000001</v>
      </c>
      <c r="E43" s="8">
        <v>4.6040000000000001</v>
      </c>
      <c r="F43" s="72">
        <f t="shared" si="0"/>
        <v>0</v>
      </c>
      <c r="G43" s="82">
        <f t="shared" si="1"/>
        <v>0</v>
      </c>
      <c r="H43" s="82">
        <f t="shared" si="2"/>
        <v>0.19787116998333251</v>
      </c>
      <c r="I43" s="82">
        <f t="shared" si="3"/>
        <v>0.19787116998333251</v>
      </c>
      <c r="K43" s="25"/>
      <c r="O43" s="21"/>
      <c r="P43" s="21"/>
    </row>
    <row r="44" spans="1:16" s="5" customFormat="1" x14ac:dyDescent="0.25">
      <c r="A44" s="4">
        <v>19</v>
      </c>
      <c r="B44" s="16">
        <v>43441266</v>
      </c>
      <c r="C44" s="83">
        <v>112.4</v>
      </c>
      <c r="D44" s="8">
        <v>19.919</v>
      </c>
      <c r="E44" s="8">
        <v>20.47</v>
      </c>
      <c r="F44" s="72">
        <f t="shared" si="0"/>
        <v>0.55099999999999838</v>
      </c>
      <c r="G44" s="82">
        <f t="shared" si="1"/>
        <v>0.47374979999999861</v>
      </c>
      <c r="H44" s="82">
        <f t="shared" si="2"/>
        <v>0.22108071079648689</v>
      </c>
      <c r="I44" s="82">
        <f t="shared" si="3"/>
        <v>0.6948305107964855</v>
      </c>
      <c r="K44" s="25"/>
      <c r="M44" s="14"/>
      <c r="O44" s="21"/>
      <c r="P44" s="21"/>
    </row>
    <row r="45" spans="1:16" s="1" customFormat="1" x14ac:dyDescent="0.25">
      <c r="A45" s="80">
        <v>20</v>
      </c>
      <c r="B45" s="16">
        <v>43441271</v>
      </c>
      <c r="C45" s="83">
        <v>63</v>
      </c>
      <c r="D45" s="8">
        <v>14.398999999999999</v>
      </c>
      <c r="E45" s="8">
        <v>14.641</v>
      </c>
      <c r="F45" s="72">
        <f t="shared" si="0"/>
        <v>0.24200000000000088</v>
      </c>
      <c r="G45" s="82">
        <f t="shared" si="1"/>
        <v>0.20807160000000077</v>
      </c>
      <c r="H45" s="82">
        <f t="shared" si="2"/>
        <v>0.12391534501938321</v>
      </c>
      <c r="I45" s="82">
        <f t="shared" si="3"/>
        <v>0.33198694501938397</v>
      </c>
      <c r="J45" s="5"/>
      <c r="K45" s="25"/>
      <c r="L45" s="5"/>
      <c r="M45" s="5"/>
      <c r="N45" s="5"/>
      <c r="O45" s="21"/>
      <c r="P45" s="21"/>
    </row>
    <row r="46" spans="1:16" s="1" customFormat="1" x14ac:dyDescent="0.25">
      <c r="A46" s="80">
        <v>21</v>
      </c>
      <c r="B46" s="16">
        <v>43441274</v>
      </c>
      <c r="C46" s="83">
        <v>50.5</v>
      </c>
      <c r="D46" s="8">
        <v>15.09</v>
      </c>
      <c r="E46" s="8">
        <v>15.282999999999999</v>
      </c>
      <c r="F46" s="72">
        <f t="shared" si="0"/>
        <v>0.19299999999999962</v>
      </c>
      <c r="G46" s="82">
        <f t="shared" si="1"/>
        <v>0.16594139999999968</v>
      </c>
      <c r="H46" s="82">
        <f t="shared" si="2"/>
        <v>9.9328967039346863E-2</v>
      </c>
      <c r="I46" s="82">
        <f t="shared" si="3"/>
        <v>0.26527036703934653</v>
      </c>
      <c r="J46" s="5"/>
      <c r="K46" s="25"/>
      <c r="L46" s="5"/>
      <c r="M46" s="5"/>
      <c r="N46" s="5"/>
      <c r="O46" s="21"/>
      <c r="P46" s="21"/>
    </row>
    <row r="47" spans="1:16" s="1" customFormat="1" x14ac:dyDescent="0.25">
      <c r="A47" s="80">
        <v>22</v>
      </c>
      <c r="B47" s="16">
        <v>43441273</v>
      </c>
      <c r="C47" s="83">
        <v>52.4</v>
      </c>
      <c r="D47" s="8">
        <v>22.073</v>
      </c>
      <c r="E47" s="8">
        <v>22.821999999999999</v>
      </c>
      <c r="F47" s="72">
        <f t="shared" si="0"/>
        <v>0.74899999999999878</v>
      </c>
      <c r="G47" s="82">
        <f t="shared" si="1"/>
        <v>0.64399019999999896</v>
      </c>
      <c r="H47" s="82">
        <f t="shared" si="2"/>
        <v>0.10306609649231237</v>
      </c>
      <c r="I47" s="82">
        <f t="shared" si="3"/>
        <v>0.74705629649231131</v>
      </c>
      <c r="J47" s="5"/>
      <c r="K47" s="25"/>
      <c r="L47" s="5"/>
      <c r="M47" s="5"/>
      <c r="N47" s="5"/>
      <c r="O47" s="21"/>
      <c r="P47" s="21"/>
    </row>
    <row r="48" spans="1:16" s="1" customFormat="1" x14ac:dyDescent="0.25">
      <c r="A48" s="4">
        <v>23</v>
      </c>
      <c r="B48" s="16">
        <v>43441371</v>
      </c>
      <c r="C48" s="83">
        <v>53.1</v>
      </c>
      <c r="D48" s="8">
        <v>8.6539999999999999</v>
      </c>
      <c r="E48" s="8">
        <v>8.9879999999999995</v>
      </c>
      <c r="F48" s="72">
        <f t="shared" si="0"/>
        <v>0.33399999999999963</v>
      </c>
      <c r="G48" s="82">
        <f t="shared" si="1"/>
        <v>0.28717319999999968</v>
      </c>
      <c r="H48" s="82">
        <f t="shared" si="2"/>
        <v>0.10444293365919441</v>
      </c>
      <c r="I48" s="41">
        <f t="shared" si="3"/>
        <v>0.39161613365919412</v>
      </c>
      <c r="J48" s="5"/>
      <c r="K48" s="25"/>
      <c r="L48" s="7"/>
      <c r="M48" s="7"/>
      <c r="N48" s="7"/>
      <c r="O48" s="21"/>
      <c r="P48" s="21"/>
    </row>
    <row r="49" spans="1:16" s="1" customFormat="1" x14ac:dyDescent="0.25">
      <c r="A49" s="80">
        <v>24</v>
      </c>
      <c r="B49" s="16">
        <v>43441374</v>
      </c>
      <c r="C49" s="83">
        <v>100.7</v>
      </c>
      <c r="D49" s="8">
        <v>46.954000000000001</v>
      </c>
      <c r="E49" s="8">
        <v>48.366999999999997</v>
      </c>
      <c r="F49" s="72">
        <f t="shared" si="0"/>
        <v>1.4129999999999967</v>
      </c>
      <c r="G49" s="82">
        <f t="shared" si="1"/>
        <v>1.2148973999999972</v>
      </c>
      <c r="H49" s="82">
        <f t="shared" si="2"/>
        <v>0.19806786100717283</v>
      </c>
      <c r="I49" s="82">
        <f t="shared" si="3"/>
        <v>1.4129652610071701</v>
      </c>
      <c r="K49" s="25"/>
      <c r="L49" s="7"/>
      <c r="M49" s="7"/>
      <c r="N49" s="7"/>
      <c r="O49" s="21"/>
      <c r="P49" s="21"/>
    </row>
    <row r="50" spans="1:16" s="1" customFormat="1" x14ac:dyDescent="0.25">
      <c r="A50" s="80">
        <v>25</v>
      </c>
      <c r="B50" s="16">
        <v>43441275</v>
      </c>
      <c r="C50" s="83">
        <v>112.5</v>
      </c>
      <c r="D50" s="8">
        <v>37.225000000000001</v>
      </c>
      <c r="E50" s="8">
        <v>38.26</v>
      </c>
      <c r="F50" s="72">
        <f t="shared" si="0"/>
        <v>1.0349999999999966</v>
      </c>
      <c r="G50" s="82">
        <f t="shared" si="1"/>
        <v>0.88989299999999705</v>
      </c>
      <c r="H50" s="82">
        <f t="shared" si="2"/>
        <v>0.22127740182032715</v>
      </c>
      <c r="I50" s="82">
        <f t="shared" si="3"/>
        <v>1.1111704018203241</v>
      </c>
      <c r="K50" s="25"/>
      <c r="L50" s="7"/>
      <c r="M50" s="14"/>
      <c r="N50" s="7"/>
      <c r="O50" s="21"/>
      <c r="P50" s="21"/>
    </row>
    <row r="51" spans="1:16" s="1" customFormat="1" x14ac:dyDescent="0.25">
      <c r="A51" s="80">
        <v>26</v>
      </c>
      <c r="B51" s="16">
        <v>43441269</v>
      </c>
      <c r="C51" s="83">
        <v>62.5</v>
      </c>
      <c r="D51" s="8">
        <v>11.082000000000001</v>
      </c>
      <c r="E51" s="8">
        <v>11.082000000000001</v>
      </c>
      <c r="F51" s="72">
        <f t="shared" si="0"/>
        <v>0</v>
      </c>
      <c r="G51" s="82">
        <f t="shared" si="1"/>
        <v>0</v>
      </c>
      <c r="H51" s="82">
        <f t="shared" si="2"/>
        <v>0.12293188990018175</v>
      </c>
      <c r="I51" s="82">
        <f t="shared" si="3"/>
        <v>0.12293188990018175</v>
      </c>
      <c r="K51" s="25"/>
      <c r="L51" s="7"/>
      <c r="M51" s="7"/>
      <c r="N51" s="7"/>
      <c r="O51" s="21"/>
      <c r="P51" s="21"/>
    </row>
    <row r="52" spans="1:16" s="5" customFormat="1" x14ac:dyDescent="0.25">
      <c r="A52" s="4">
        <v>27</v>
      </c>
      <c r="B52" s="16">
        <v>43441270</v>
      </c>
      <c r="C52" s="83">
        <v>51.2</v>
      </c>
      <c r="D52" s="8">
        <v>1.0249999999999999</v>
      </c>
      <c r="E52" s="8">
        <v>1.0429999999999999</v>
      </c>
      <c r="F52" s="72">
        <f t="shared" si="0"/>
        <v>1.8000000000000016E-2</v>
      </c>
      <c r="G52" s="82">
        <f t="shared" si="1"/>
        <v>1.5476400000000013E-2</v>
      </c>
      <c r="H52" s="82">
        <f t="shared" si="2"/>
        <v>0.10070580420622889</v>
      </c>
      <c r="I52" s="82">
        <f t="shared" si="3"/>
        <v>0.11618220420622891</v>
      </c>
      <c r="K52" s="25"/>
      <c r="L52" s="7"/>
      <c r="M52" s="7"/>
      <c r="N52" s="7"/>
      <c r="O52" s="21"/>
      <c r="P52" s="21"/>
    </row>
    <row r="53" spans="1:16" s="1" customFormat="1" x14ac:dyDescent="0.25">
      <c r="A53" s="80">
        <v>28</v>
      </c>
      <c r="B53" s="16">
        <v>43441264</v>
      </c>
      <c r="C53" s="83">
        <v>52.5</v>
      </c>
      <c r="D53" s="8">
        <v>10.215999999999999</v>
      </c>
      <c r="E53" s="8">
        <v>10.590999999999999</v>
      </c>
      <c r="F53" s="72">
        <f t="shared" si="0"/>
        <v>0.375</v>
      </c>
      <c r="G53" s="82">
        <f t="shared" si="1"/>
        <v>0.32242500000000002</v>
      </c>
      <c r="H53" s="82">
        <f t="shared" si="2"/>
        <v>0.10326278751615267</v>
      </c>
      <c r="I53" s="82">
        <f t="shared" si="3"/>
        <v>0.42568778751615266</v>
      </c>
      <c r="K53" s="25"/>
      <c r="L53" s="7"/>
      <c r="M53" s="7"/>
      <c r="N53" s="7"/>
      <c r="O53" s="21"/>
      <c r="P53" s="21"/>
    </row>
    <row r="54" spans="1:16" s="5" customFormat="1" x14ac:dyDescent="0.25">
      <c r="A54" s="4">
        <v>29</v>
      </c>
      <c r="B54" s="16">
        <v>43441272</v>
      </c>
      <c r="C54" s="83">
        <v>52.8</v>
      </c>
      <c r="D54" s="8">
        <v>12.031000000000001</v>
      </c>
      <c r="E54" s="8">
        <v>12.519</v>
      </c>
      <c r="F54" s="72">
        <f t="shared" si="0"/>
        <v>0.48799999999999955</v>
      </c>
      <c r="G54" s="82">
        <f t="shared" si="1"/>
        <v>0.41958239999999963</v>
      </c>
      <c r="H54" s="82">
        <f t="shared" si="2"/>
        <v>0.10385286058767354</v>
      </c>
      <c r="I54" s="82">
        <f t="shared" si="3"/>
        <v>0.5234352605876732</v>
      </c>
      <c r="K54" s="25"/>
      <c r="L54" s="7"/>
      <c r="M54" s="7"/>
      <c r="N54" s="7"/>
      <c r="O54" s="21"/>
      <c r="P54" s="21"/>
    </row>
    <row r="55" spans="1:16" s="1" customFormat="1" x14ac:dyDescent="0.25">
      <c r="A55" s="80">
        <v>30</v>
      </c>
      <c r="B55" s="16">
        <v>43441265</v>
      </c>
      <c r="C55" s="83">
        <v>101.4</v>
      </c>
      <c r="D55" s="8">
        <v>27.808</v>
      </c>
      <c r="E55" s="8">
        <v>28.067</v>
      </c>
      <c r="F55" s="72">
        <f t="shared" si="0"/>
        <v>0.25900000000000034</v>
      </c>
      <c r="G55" s="82">
        <f t="shared" si="1"/>
        <v>0.22268820000000031</v>
      </c>
      <c r="H55" s="82">
        <f t="shared" si="2"/>
        <v>0.19944469817405486</v>
      </c>
      <c r="I55" s="82">
        <f t="shared" si="3"/>
        <v>0.42213289817405519</v>
      </c>
      <c r="K55" s="25"/>
      <c r="L55" s="7"/>
      <c r="M55" s="7"/>
      <c r="N55" s="7"/>
      <c r="O55" s="21"/>
      <c r="P55" s="21"/>
    </row>
    <row r="56" spans="1:16" s="1" customFormat="1" x14ac:dyDescent="0.25">
      <c r="A56" s="80">
        <v>31</v>
      </c>
      <c r="B56" s="16">
        <v>43441277</v>
      </c>
      <c r="C56" s="83">
        <v>112.5</v>
      </c>
      <c r="D56" s="8">
        <v>44.226999999999997</v>
      </c>
      <c r="E56" s="8">
        <v>46.16</v>
      </c>
      <c r="F56" s="72">
        <f t="shared" si="0"/>
        <v>1.9329999999999998</v>
      </c>
      <c r="G56" s="82">
        <f t="shared" si="1"/>
        <v>1.6619933999999998</v>
      </c>
      <c r="H56" s="82">
        <f t="shared" si="2"/>
        <v>0.22127740182032715</v>
      </c>
      <c r="I56" s="82">
        <f t="shared" si="3"/>
        <v>1.883270801820327</v>
      </c>
      <c r="J56" s="5"/>
      <c r="K56" s="25"/>
      <c r="L56" s="7"/>
      <c r="M56" s="7"/>
      <c r="N56" s="7"/>
      <c r="O56" s="21"/>
      <c r="P56" s="21"/>
    </row>
    <row r="57" spans="1:16" s="1" customFormat="1" x14ac:dyDescent="0.25">
      <c r="A57" s="80">
        <v>32</v>
      </c>
      <c r="B57" s="16">
        <v>43441276</v>
      </c>
      <c r="C57" s="83">
        <v>63.1</v>
      </c>
      <c r="D57" s="8">
        <v>33.658999999999999</v>
      </c>
      <c r="E57" s="8">
        <v>34.265000000000001</v>
      </c>
      <c r="F57" s="72">
        <f t="shared" si="0"/>
        <v>0.60600000000000165</v>
      </c>
      <c r="G57" s="82">
        <f t="shared" si="1"/>
        <v>0.52103880000000147</v>
      </c>
      <c r="H57" s="82">
        <f t="shared" si="2"/>
        <v>0.12411203604322349</v>
      </c>
      <c r="I57" s="82">
        <f t="shared" si="3"/>
        <v>0.64515083604322498</v>
      </c>
      <c r="K57" s="25"/>
      <c r="L57" s="7"/>
      <c r="M57" s="7"/>
      <c r="N57" s="7"/>
      <c r="O57" s="21"/>
      <c r="P57" s="21"/>
    </row>
    <row r="58" spans="1:16" s="1" customFormat="1" x14ac:dyDescent="0.25">
      <c r="A58" s="80">
        <v>33</v>
      </c>
      <c r="B58" s="16">
        <v>43441279</v>
      </c>
      <c r="C58" s="83">
        <v>50.9</v>
      </c>
      <c r="D58" s="8">
        <v>27.085000000000001</v>
      </c>
      <c r="E58" s="8">
        <v>27.96</v>
      </c>
      <c r="F58" s="72">
        <f t="shared" si="0"/>
        <v>0.875</v>
      </c>
      <c r="G58" s="82">
        <f t="shared" si="1"/>
        <v>0.75232500000000002</v>
      </c>
      <c r="H58" s="82">
        <f t="shared" si="2"/>
        <v>0.10011573113470801</v>
      </c>
      <c r="I58" s="82">
        <f t="shared" si="3"/>
        <v>0.85244073113470797</v>
      </c>
      <c r="K58" s="25"/>
      <c r="L58" s="7"/>
      <c r="M58" s="7"/>
      <c r="N58" s="7"/>
      <c r="O58" s="21"/>
      <c r="P58" s="21"/>
    </row>
    <row r="59" spans="1:16" s="1" customFormat="1" x14ac:dyDescent="0.25">
      <c r="A59" s="80">
        <v>34</v>
      </c>
      <c r="B59" s="16">
        <v>43441281</v>
      </c>
      <c r="C59" s="83">
        <v>52.2</v>
      </c>
      <c r="D59" s="8">
        <v>25.271999999999998</v>
      </c>
      <c r="E59" s="8">
        <v>26.238</v>
      </c>
      <c r="F59" s="72">
        <f t="shared" si="0"/>
        <v>0.96600000000000108</v>
      </c>
      <c r="G59" s="82">
        <f t="shared" si="1"/>
        <v>0.83056680000000094</v>
      </c>
      <c r="H59" s="82">
        <f t="shared" si="2"/>
        <v>0.10267271444463182</v>
      </c>
      <c r="I59" s="82">
        <f t="shared" si="3"/>
        <v>0.93323951444463271</v>
      </c>
      <c r="K59" s="25"/>
      <c r="L59" s="7"/>
      <c r="M59" s="7"/>
      <c r="N59" s="7"/>
      <c r="O59" s="21"/>
      <c r="P59" s="21"/>
    </row>
    <row r="60" spans="1:16" s="1" customFormat="1" x14ac:dyDescent="0.25">
      <c r="A60" s="80">
        <v>35</v>
      </c>
      <c r="B60" s="16">
        <v>43441282</v>
      </c>
      <c r="C60" s="83">
        <v>53</v>
      </c>
      <c r="D60" s="8">
        <v>21.009</v>
      </c>
      <c r="E60" s="8">
        <v>21.405999999999999</v>
      </c>
      <c r="F60" s="72">
        <f t="shared" si="0"/>
        <v>0.39699999999999847</v>
      </c>
      <c r="G60" s="82">
        <f t="shared" si="1"/>
        <v>0.34134059999999866</v>
      </c>
      <c r="H60" s="82">
        <f t="shared" si="2"/>
        <v>0.10424624263535412</v>
      </c>
      <c r="I60" s="82">
        <f t="shared" si="3"/>
        <v>0.44558684263535275</v>
      </c>
      <c r="K60" s="25"/>
      <c r="L60" s="7"/>
      <c r="M60" s="7"/>
      <c r="N60" s="7"/>
      <c r="O60" s="21"/>
      <c r="P60" s="21"/>
    </row>
    <row r="61" spans="1:16" s="1" customFormat="1" x14ac:dyDescent="0.25">
      <c r="A61" s="80">
        <v>36</v>
      </c>
      <c r="B61" s="16">
        <v>43441280</v>
      </c>
      <c r="C61" s="83">
        <v>103.1</v>
      </c>
      <c r="D61" s="8">
        <v>34.722999999999999</v>
      </c>
      <c r="E61" s="8">
        <v>35.786000000000001</v>
      </c>
      <c r="F61" s="72">
        <f t="shared" si="0"/>
        <v>1.0630000000000024</v>
      </c>
      <c r="G61" s="82">
        <f t="shared" si="1"/>
        <v>0.91396740000000209</v>
      </c>
      <c r="H61" s="82">
        <f t="shared" si="2"/>
        <v>0.20278844557933981</v>
      </c>
      <c r="I61" s="82">
        <f t="shared" si="3"/>
        <v>1.1167558455793418</v>
      </c>
      <c r="K61" s="25"/>
      <c r="L61" s="7"/>
      <c r="M61" s="7"/>
      <c r="N61" s="7"/>
      <c r="O61" s="21"/>
      <c r="P61" s="21"/>
    </row>
    <row r="62" spans="1:16" s="5" customFormat="1" x14ac:dyDescent="0.25">
      <c r="A62" s="4">
        <v>37</v>
      </c>
      <c r="B62" s="16">
        <v>43441346</v>
      </c>
      <c r="C62" s="83">
        <v>112.4</v>
      </c>
      <c r="D62" s="8">
        <v>20.838999999999999</v>
      </c>
      <c r="E62" s="8">
        <v>21.692</v>
      </c>
      <c r="F62" s="72">
        <f t="shared" si="0"/>
        <v>0.85300000000000153</v>
      </c>
      <c r="G62" s="82">
        <f t="shared" si="1"/>
        <v>0.73340940000000132</v>
      </c>
      <c r="H62" s="82">
        <f t="shared" si="2"/>
        <v>0.22108071079648689</v>
      </c>
      <c r="I62" s="82">
        <f t="shared" si="3"/>
        <v>0.95449011079648827</v>
      </c>
      <c r="K62" s="25"/>
      <c r="L62" s="7"/>
      <c r="M62" s="7"/>
      <c r="N62" s="7"/>
      <c r="O62" s="21"/>
      <c r="P62" s="21"/>
    </row>
    <row r="63" spans="1:16" s="1" customFormat="1" x14ac:dyDescent="0.25">
      <c r="A63" s="80">
        <v>38</v>
      </c>
      <c r="B63" s="16">
        <v>43441344</v>
      </c>
      <c r="C63" s="83">
        <v>62.8</v>
      </c>
      <c r="D63" s="8">
        <v>14.314</v>
      </c>
      <c r="E63" s="8">
        <v>15.03</v>
      </c>
      <c r="F63" s="72">
        <f t="shared" si="0"/>
        <v>0.7159999999999993</v>
      </c>
      <c r="G63" s="82">
        <f t="shared" si="1"/>
        <v>0.61561679999999941</v>
      </c>
      <c r="H63" s="82">
        <f t="shared" si="2"/>
        <v>0.12352196297170262</v>
      </c>
      <c r="I63" s="82">
        <f t="shared" si="3"/>
        <v>0.739138762971702</v>
      </c>
      <c r="K63" s="25"/>
      <c r="L63" s="7"/>
      <c r="M63" s="7"/>
      <c r="N63" s="7"/>
      <c r="O63" s="21"/>
      <c r="P63" s="21"/>
    </row>
    <row r="64" spans="1:16" s="1" customFormat="1" x14ac:dyDescent="0.25">
      <c r="A64" s="80">
        <v>39</v>
      </c>
      <c r="B64" s="16">
        <v>43441341</v>
      </c>
      <c r="C64" s="83">
        <v>50.5</v>
      </c>
      <c r="D64" s="8">
        <v>1.661</v>
      </c>
      <c r="E64" s="8">
        <v>1.661</v>
      </c>
      <c r="F64" s="72">
        <f t="shared" si="0"/>
        <v>0</v>
      </c>
      <c r="G64" s="82">
        <f t="shared" si="1"/>
        <v>0</v>
      </c>
      <c r="H64" s="82">
        <f t="shared" si="2"/>
        <v>9.9328967039346863E-2</v>
      </c>
      <c r="I64" s="82">
        <f t="shared" si="3"/>
        <v>9.9328967039346863E-2</v>
      </c>
      <c r="K64" s="25"/>
      <c r="L64" s="7"/>
      <c r="M64" s="7"/>
      <c r="N64" s="7"/>
      <c r="O64" s="21"/>
      <c r="P64" s="21"/>
    </row>
    <row r="65" spans="1:16" s="1" customFormat="1" x14ac:dyDescent="0.25">
      <c r="A65" s="80">
        <v>40</v>
      </c>
      <c r="B65" s="16">
        <v>43441347</v>
      </c>
      <c r="C65" s="83">
        <v>52.3</v>
      </c>
      <c r="D65" s="8">
        <v>7.0369999999999999</v>
      </c>
      <c r="E65" s="8">
        <v>7.0860000000000003</v>
      </c>
      <c r="F65" s="72">
        <f t="shared" si="0"/>
        <v>4.9000000000000377E-2</v>
      </c>
      <c r="G65" s="82">
        <f t="shared" si="1"/>
        <v>4.2130200000000326E-2</v>
      </c>
      <c r="H65" s="82">
        <f t="shared" si="2"/>
        <v>0.10286940546847209</v>
      </c>
      <c r="I65" s="82">
        <f t="shared" si="3"/>
        <v>0.1449996054684724</v>
      </c>
      <c r="K65" s="25"/>
      <c r="L65" s="7"/>
      <c r="M65" s="7"/>
      <c r="N65" s="7"/>
      <c r="O65" s="21"/>
      <c r="P65" s="21"/>
    </row>
    <row r="66" spans="1:16" s="1" customFormat="1" x14ac:dyDescent="0.25">
      <c r="A66" s="80">
        <v>41</v>
      </c>
      <c r="B66" s="16">
        <v>43441283</v>
      </c>
      <c r="C66" s="83">
        <v>53</v>
      </c>
      <c r="D66" s="8">
        <v>9.2100000000000009</v>
      </c>
      <c r="E66" s="8">
        <v>9.2100000000000009</v>
      </c>
      <c r="F66" s="72">
        <f t="shared" si="0"/>
        <v>0</v>
      </c>
      <c r="G66" s="82">
        <f t="shared" si="1"/>
        <v>0</v>
      </c>
      <c r="H66" s="82">
        <f t="shared" si="2"/>
        <v>0.10424624263535412</v>
      </c>
      <c r="I66" s="82">
        <f t="shared" si="3"/>
        <v>0.10424624263535412</v>
      </c>
      <c r="K66" s="25"/>
      <c r="L66" s="7"/>
      <c r="M66" s="7"/>
      <c r="N66" s="7"/>
      <c r="O66" s="21"/>
      <c r="P66" s="21"/>
    </row>
    <row r="67" spans="1:16" s="1" customFormat="1" x14ac:dyDescent="0.25">
      <c r="A67" s="80">
        <v>42</v>
      </c>
      <c r="B67" s="16">
        <v>43441284</v>
      </c>
      <c r="C67" s="83">
        <v>100.1</v>
      </c>
      <c r="D67" s="8">
        <v>33.075000000000003</v>
      </c>
      <c r="E67" s="8">
        <v>34.822000000000003</v>
      </c>
      <c r="F67" s="72">
        <f t="shared" si="0"/>
        <v>1.7469999999999999</v>
      </c>
      <c r="G67" s="82">
        <f t="shared" si="1"/>
        <v>1.5020705999999999</v>
      </c>
      <c r="H67" s="82">
        <f t="shared" si="2"/>
        <v>0.19688771486413109</v>
      </c>
      <c r="I67" s="82">
        <f t="shared" si="3"/>
        <v>1.698958314864131</v>
      </c>
      <c r="K67" s="25"/>
      <c r="L67" s="7"/>
      <c r="M67" s="7"/>
      <c r="N67" s="7"/>
      <c r="O67" s="21"/>
      <c r="P67" s="21"/>
    </row>
    <row r="68" spans="1:16" s="5" customFormat="1" x14ac:dyDescent="0.25">
      <c r="A68" s="4">
        <v>43</v>
      </c>
      <c r="B68" s="16">
        <v>43441342</v>
      </c>
      <c r="C68" s="83">
        <v>69.3</v>
      </c>
      <c r="D68" s="8">
        <v>7.0640000000000001</v>
      </c>
      <c r="E68" s="8">
        <v>7.0640000000000001</v>
      </c>
      <c r="F68" s="72">
        <f t="shared" si="0"/>
        <v>0</v>
      </c>
      <c r="G68" s="82">
        <f t="shared" si="1"/>
        <v>0</v>
      </c>
      <c r="H68" s="82">
        <f t="shared" si="2"/>
        <v>0.13630687952132153</v>
      </c>
      <c r="I68" s="82">
        <f t="shared" si="3"/>
        <v>0.13630687952132153</v>
      </c>
      <c r="K68" s="25"/>
      <c r="L68" s="7"/>
      <c r="M68" s="7"/>
      <c r="N68" s="7"/>
      <c r="O68" s="21"/>
      <c r="P68" s="21"/>
    </row>
    <row r="69" spans="1:16" s="1" customFormat="1" x14ac:dyDescent="0.25">
      <c r="A69" s="80">
        <v>44</v>
      </c>
      <c r="B69" s="16">
        <v>43441345</v>
      </c>
      <c r="C69" s="83">
        <v>53.3</v>
      </c>
      <c r="D69" s="8">
        <v>14.442</v>
      </c>
      <c r="E69" s="8">
        <v>14.709</v>
      </c>
      <c r="F69" s="72">
        <f t="shared" si="0"/>
        <v>0.26699999999999946</v>
      </c>
      <c r="G69" s="82">
        <f t="shared" si="1"/>
        <v>0.22956659999999954</v>
      </c>
      <c r="H69" s="82">
        <f t="shared" si="2"/>
        <v>0.10483631570687499</v>
      </c>
      <c r="I69" s="82">
        <f t="shared" si="3"/>
        <v>0.33440291570687453</v>
      </c>
      <c r="K69" s="25"/>
      <c r="L69" s="7"/>
      <c r="M69" s="7"/>
      <c r="N69" s="7"/>
      <c r="O69" s="21"/>
      <c r="P69" s="21"/>
    </row>
    <row r="70" spans="1:16" s="1" customFormat="1" x14ac:dyDescent="0.25">
      <c r="A70" s="80">
        <v>45</v>
      </c>
      <c r="B70" s="16">
        <v>43441348</v>
      </c>
      <c r="C70" s="83">
        <v>52.9</v>
      </c>
      <c r="D70" s="8">
        <v>33.107999999999997</v>
      </c>
      <c r="E70" s="8">
        <v>34.450000000000003</v>
      </c>
      <c r="F70" s="72">
        <f t="shared" si="0"/>
        <v>1.3420000000000059</v>
      </c>
      <c r="G70" s="82">
        <f t="shared" si="1"/>
        <v>1.153851600000005</v>
      </c>
      <c r="H70" s="82">
        <f t="shared" si="2"/>
        <v>0.10404955161151384</v>
      </c>
      <c r="I70" s="82">
        <f t="shared" si="3"/>
        <v>1.2579011516115188</v>
      </c>
      <c r="K70" s="25"/>
      <c r="L70" s="7"/>
      <c r="M70" s="7"/>
      <c r="N70" s="7"/>
      <c r="O70" s="21"/>
      <c r="P70" s="21"/>
    </row>
    <row r="71" spans="1:16" s="1" customFormat="1" x14ac:dyDescent="0.25">
      <c r="A71" s="80">
        <v>46</v>
      </c>
      <c r="B71" s="16">
        <v>43441349</v>
      </c>
      <c r="C71" s="83">
        <v>100.9</v>
      </c>
      <c r="D71" s="8">
        <v>20.640999999999998</v>
      </c>
      <c r="E71" s="8">
        <v>20.808</v>
      </c>
      <c r="F71" s="72">
        <f t="shared" si="0"/>
        <v>0.16700000000000159</v>
      </c>
      <c r="G71" s="82">
        <f t="shared" si="1"/>
        <v>0.14358660000000137</v>
      </c>
      <c r="H71" s="82">
        <f t="shared" si="2"/>
        <v>0.19846124305485344</v>
      </c>
      <c r="I71" s="82">
        <f t="shared" si="3"/>
        <v>0.34204784305485481</v>
      </c>
      <c r="K71" s="25"/>
      <c r="L71" s="7"/>
      <c r="M71" s="24"/>
      <c r="N71" s="7"/>
      <c r="O71" s="5"/>
      <c r="P71" s="21"/>
    </row>
    <row r="72" spans="1:16" s="1" customFormat="1" x14ac:dyDescent="0.25">
      <c r="A72" s="4">
        <v>47</v>
      </c>
      <c r="B72" s="16">
        <v>43441351</v>
      </c>
      <c r="C72" s="78">
        <v>85.4</v>
      </c>
      <c r="D72" s="8">
        <v>25.510999999999999</v>
      </c>
      <c r="E72" s="8">
        <f>25.511+0.603</f>
        <v>26.114000000000001</v>
      </c>
      <c r="F72" s="72">
        <f t="shared" si="0"/>
        <v>0.60300000000000153</v>
      </c>
      <c r="G72" s="34">
        <f t="shared" si="1"/>
        <v>0.51845940000000135</v>
      </c>
      <c r="H72" s="34">
        <f t="shared" si="2"/>
        <v>0.16797413435960834</v>
      </c>
      <c r="I72" s="34">
        <f t="shared" si="3"/>
        <v>0.68643353435960974</v>
      </c>
      <c r="K72" s="25"/>
      <c r="L72" s="24"/>
      <c r="M72" s="24"/>
      <c r="N72" s="14"/>
      <c r="O72" s="24"/>
      <c r="P72" s="24"/>
    </row>
    <row r="73" spans="1:16" s="1" customFormat="1" x14ac:dyDescent="0.25">
      <c r="A73" s="84">
        <v>48</v>
      </c>
      <c r="B73" s="16">
        <v>43441356</v>
      </c>
      <c r="C73" s="83">
        <v>53.2</v>
      </c>
      <c r="D73" s="8">
        <v>17.809000000000001</v>
      </c>
      <c r="E73" s="8">
        <v>18.885999999999999</v>
      </c>
      <c r="F73" s="72">
        <f t="shared" si="0"/>
        <v>1.0769999999999982</v>
      </c>
      <c r="G73" s="82">
        <f t="shared" si="1"/>
        <v>0.9260045999999984</v>
      </c>
      <c r="H73" s="82">
        <f t="shared" si="2"/>
        <v>0.10463962468303471</v>
      </c>
      <c r="I73" s="82">
        <f t="shared" si="3"/>
        <v>1.0306442246830332</v>
      </c>
      <c r="K73" s="25"/>
      <c r="L73" s="7"/>
      <c r="M73" s="7"/>
      <c r="P73" s="21"/>
    </row>
    <row r="74" spans="1:16" s="1" customFormat="1" x14ac:dyDescent="0.25">
      <c r="A74" s="84">
        <v>49</v>
      </c>
      <c r="B74" s="16">
        <v>43441343</v>
      </c>
      <c r="C74" s="83">
        <v>53.3</v>
      </c>
      <c r="D74" s="8">
        <v>7.367</v>
      </c>
      <c r="E74" s="8">
        <v>7.3769999999999998</v>
      </c>
      <c r="F74" s="72">
        <f t="shared" si="0"/>
        <v>9.9999999999997868E-3</v>
      </c>
      <c r="G74" s="82">
        <f t="shared" si="1"/>
        <v>8.5979999999998176E-3</v>
      </c>
      <c r="H74" s="82">
        <f t="shared" si="2"/>
        <v>0.10483631570687499</v>
      </c>
      <c r="I74" s="82">
        <f t="shared" si="3"/>
        <v>0.1134343157068748</v>
      </c>
      <c r="J74" s="68"/>
      <c r="K74" s="25"/>
      <c r="L74" s="7"/>
      <c r="M74" s="7"/>
      <c r="N74" s="7"/>
      <c r="O74" s="21"/>
      <c r="P74" s="21"/>
    </row>
    <row r="75" spans="1:16" s="5" customFormat="1" x14ac:dyDescent="0.25">
      <c r="A75" s="4">
        <v>50</v>
      </c>
      <c r="B75" s="16">
        <v>43441352</v>
      </c>
      <c r="C75" s="78">
        <v>100.5</v>
      </c>
      <c r="D75" s="8">
        <v>52.348999999999997</v>
      </c>
      <c r="E75" s="8">
        <v>54.09</v>
      </c>
      <c r="F75" s="72">
        <f t="shared" si="0"/>
        <v>1.7410000000000068</v>
      </c>
      <c r="G75" s="34">
        <f t="shared" si="1"/>
        <v>1.4969118000000059</v>
      </c>
      <c r="H75" s="34">
        <f t="shared" si="2"/>
        <v>0.19767447895949225</v>
      </c>
      <c r="I75" s="34">
        <f t="shared" si="3"/>
        <v>1.6945862789594981</v>
      </c>
      <c r="J75" s="101"/>
      <c r="K75" s="25"/>
      <c r="L75" s="7"/>
      <c r="M75" s="7"/>
      <c r="N75" s="7"/>
    </row>
    <row r="76" spans="1:16" s="5" customFormat="1" x14ac:dyDescent="0.25">
      <c r="A76" s="4">
        <v>51</v>
      </c>
      <c r="B76" s="16">
        <v>43441357</v>
      </c>
      <c r="C76" s="78">
        <v>84.8</v>
      </c>
      <c r="D76" s="8">
        <v>67.09</v>
      </c>
      <c r="E76" s="8">
        <f>68.8</f>
        <v>68.8</v>
      </c>
      <c r="F76" s="72">
        <f>E76-D76</f>
        <v>1.7099999999999937</v>
      </c>
      <c r="G76" s="34">
        <f t="shared" si="1"/>
        <v>1.4702579999999947</v>
      </c>
      <c r="H76" s="34">
        <f t="shared" si="2"/>
        <v>0.1667939882165666</v>
      </c>
      <c r="I76" s="34">
        <f t="shared" si="3"/>
        <v>1.6370519882165613</v>
      </c>
      <c r="J76" s="101"/>
      <c r="K76" s="25"/>
      <c r="M76" s="111"/>
      <c r="N76" s="37"/>
    </row>
    <row r="77" spans="1:16" s="1" customFormat="1" x14ac:dyDescent="0.25">
      <c r="A77" s="84">
        <v>52</v>
      </c>
      <c r="B77" s="16">
        <v>43441355</v>
      </c>
      <c r="C77" s="83">
        <v>52.9</v>
      </c>
      <c r="D77" s="8">
        <v>27.716000000000001</v>
      </c>
      <c r="E77" s="8">
        <v>28.895</v>
      </c>
      <c r="F77" s="72">
        <f t="shared" si="0"/>
        <v>1.1789999999999985</v>
      </c>
      <c r="G77" s="82">
        <f>F77*0.8598</f>
        <v>1.0137041999999987</v>
      </c>
      <c r="H77" s="82">
        <f t="shared" si="2"/>
        <v>0.10404955161151384</v>
      </c>
      <c r="I77" s="82">
        <f t="shared" si="3"/>
        <v>1.1177537516115126</v>
      </c>
      <c r="J77" s="68"/>
      <c r="K77" s="25"/>
      <c r="L77" s="24"/>
      <c r="M77" s="14"/>
      <c r="N77" s="7"/>
      <c r="O77" s="21"/>
      <c r="P77" s="21"/>
    </row>
    <row r="78" spans="1:16" s="1" customFormat="1" x14ac:dyDescent="0.25">
      <c r="A78" s="84">
        <v>53</v>
      </c>
      <c r="B78" s="16">
        <v>43441054</v>
      </c>
      <c r="C78" s="83">
        <v>52.8</v>
      </c>
      <c r="D78" s="8">
        <v>17.96</v>
      </c>
      <c r="E78" s="8">
        <v>18.047999999999998</v>
      </c>
      <c r="F78" s="72">
        <f t="shared" si="0"/>
        <v>8.7999999999997414E-2</v>
      </c>
      <c r="G78" s="82">
        <f t="shared" si="1"/>
        <v>7.566239999999777E-2</v>
      </c>
      <c r="H78" s="82">
        <f t="shared" si="2"/>
        <v>0.10385286058767354</v>
      </c>
      <c r="I78" s="82">
        <f t="shared" si="3"/>
        <v>0.17951526058767131</v>
      </c>
      <c r="J78" s="68"/>
      <c r="K78" s="25"/>
      <c r="L78" s="24"/>
      <c r="M78" s="14"/>
      <c r="N78" s="7"/>
      <c r="O78" s="21"/>
      <c r="P78" s="21"/>
    </row>
    <row r="79" spans="1:16" s="1" customFormat="1" x14ac:dyDescent="0.25">
      <c r="A79" s="80">
        <v>54</v>
      </c>
      <c r="B79" s="16">
        <v>43441359</v>
      </c>
      <c r="C79" s="137">
        <v>101</v>
      </c>
      <c r="D79" s="8">
        <v>27.497</v>
      </c>
      <c r="E79" s="8">
        <v>28.015000000000001</v>
      </c>
      <c r="F79" s="72">
        <f t="shared" si="0"/>
        <v>0.51800000000000068</v>
      </c>
      <c r="G79" s="82">
        <f t="shared" si="1"/>
        <v>0.44537640000000062</v>
      </c>
      <c r="H79" s="82">
        <f t="shared" si="2"/>
        <v>0.19865793407869373</v>
      </c>
      <c r="I79" s="82">
        <f t="shared" si="3"/>
        <v>0.64403433407869437</v>
      </c>
      <c r="J79" s="68"/>
      <c r="L79" s="24"/>
      <c r="M79" s="14"/>
      <c r="N79" s="7"/>
      <c r="O79" s="21"/>
      <c r="P79" s="21"/>
    </row>
    <row r="80" spans="1:16" s="1" customFormat="1" x14ac:dyDescent="0.25">
      <c r="A80" s="80">
        <v>55</v>
      </c>
      <c r="B80" s="16">
        <v>43441053</v>
      </c>
      <c r="C80" s="83">
        <v>85.2</v>
      </c>
      <c r="D80" s="8">
        <f>27.198+1.635</f>
        <v>28.833000000000002</v>
      </c>
      <c r="E80" s="8">
        <f>27.198+1.635+1.463</f>
        <v>30.296000000000003</v>
      </c>
      <c r="F80" s="72">
        <f>E80-D80</f>
        <v>1.463000000000001</v>
      </c>
      <c r="G80" s="82">
        <f t="shared" si="1"/>
        <v>1.2578874000000009</v>
      </c>
      <c r="H80" s="82">
        <f t="shared" si="2"/>
        <v>0.16758075231192779</v>
      </c>
      <c r="I80" s="82">
        <f t="shared" si="3"/>
        <v>1.4254681523119286</v>
      </c>
      <c r="J80" s="68"/>
      <c r="K80" s="25"/>
      <c r="L80" s="24"/>
      <c r="M80" s="24"/>
      <c r="O80" s="24"/>
      <c r="P80" s="24"/>
    </row>
    <row r="81" spans="1:16" s="1" customFormat="1" x14ac:dyDescent="0.25">
      <c r="A81" s="84">
        <v>56</v>
      </c>
      <c r="B81" s="16">
        <v>43441050</v>
      </c>
      <c r="C81" s="83">
        <v>52.5</v>
      </c>
      <c r="D81" s="8">
        <v>19.623999999999999</v>
      </c>
      <c r="E81" s="8">
        <v>20.335000000000001</v>
      </c>
      <c r="F81" s="72">
        <f t="shared" si="0"/>
        <v>0.71100000000000207</v>
      </c>
      <c r="G81" s="82">
        <f t="shared" si="1"/>
        <v>0.6113178000000018</v>
      </c>
      <c r="H81" s="82">
        <f t="shared" si="2"/>
        <v>0.10326278751615267</v>
      </c>
      <c r="I81" s="82">
        <f t="shared" si="3"/>
        <v>0.7145805875161545</v>
      </c>
      <c r="J81" s="68"/>
      <c r="K81" s="25"/>
      <c r="L81" s="7"/>
      <c r="M81" s="7"/>
      <c r="N81" s="7"/>
      <c r="O81" s="21"/>
      <c r="P81" s="21"/>
    </row>
    <row r="82" spans="1:16" s="1" customFormat="1" x14ac:dyDescent="0.25">
      <c r="A82" s="80">
        <v>57</v>
      </c>
      <c r="B82" s="16">
        <v>43441051</v>
      </c>
      <c r="C82" s="83">
        <v>52.4</v>
      </c>
      <c r="D82" s="8">
        <v>22.292999999999999</v>
      </c>
      <c r="E82" s="8">
        <v>22.588000000000001</v>
      </c>
      <c r="F82" s="72">
        <f t="shared" si="0"/>
        <v>0.29500000000000171</v>
      </c>
      <c r="G82" s="82">
        <f t="shared" si="1"/>
        <v>0.25364100000000145</v>
      </c>
      <c r="H82" s="82">
        <f t="shared" si="2"/>
        <v>0.10306609649231237</v>
      </c>
      <c r="I82" s="82">
        <f t="shared" si="3"/>
        <v>0.3567070964923138</v>
      </c>
      <c r="J82" s="68"/>
      <c r="K82" s="25"/>
      <c r="L82" s="7"/>
      <c r="M82" s="7"/>
      <c r="N82" s="7"/>
      <c r="O82" s="21"/>
      <c r="P82" s="21"/>
    </row>
    <row r="83" spans="1:16" s="1" customFormat="1" x14ac:dyDescent="0.25">
      <c r="A83" s="80">
        <v>58</v>
      </c>
      <c r="B83" s="16">
        <v>43441052</v>
      </c>
      <c r="C83" s="83">
        <v>101.3</v>
      </c>
      <c r="D83" s="8">
        <v>29.343</v>
      </c>
      <c r="E83" s="8">
        <v>30.545000000000002</v>
      </c>
      <c r="F83" s="72">
        <f t="shared" si="0"/>
        <v>1.2020000000000017</v>
      </c>
      <c r="G83" s="82">
        <f t="shared" si="1"/>
        <v>1.0334796000000015</v>
      </c>
      <c r="H83" s="82">
        <f t="shared" si="2"/>
        <v>0.1992480071502146</v>
      </c>
      <c r="I83" s="82">
        <f t="shared" si="3"/>
        <v>1.232727607150216</v>
      </c>
      <c r="J83" s="68"/>
      <c r="K83" s="25"/>
      <c r="L83" s="7"/>
      <c r="M83" s="7"/>
      <c r="N83" s="7"/>
      <c r="O83" s="21"/>
      <c r="P83" s="21"/>
    </row>
    <row r="84" spans="1:16" s="1" customFormat="1" x14ac:dyDescent="0.25">
      <c r="A84" s="80">
        <v>59</v>
      </c>
      <c r="B84" s="16">
        <v>43441057</v>
      </c>
      <c r="C84" s="83">
        <v>85.3</v>
      </c>
      <c r="D84" s="8">
        <v>7.008</v>
      </c>
      <c r="E84" s="8">
        <v>7.008</v>
      </c>
      <c r="F84" s="72">
        <f t="shared" si="0"/>
        <v>0</v>
      </c>
      <c r="G84" s="82">
        <f t="shared" si="1"/>
        <v>0</v>
      </c>
      <c r="H84" s="82">
        <f t="shared" si="2"/>
        <v>0.16777744333576805</v>
      </c>
      <c r="I84" s="82">
        <f t="shared" si="3"/>
        <v>0.16777744333576805</v>
      </c>
      <c r="J84" s="68"/>
      <c r="K84" s="25"/>
      <c r="L84" s="7"/>
      <c r="M84" s="7"/>
      <c r="N84" s="7"/>
      <c r="O84" s="21"/>
      <c r="P84" s="21"/>
    </row>
    <row r="85" spans="1:16" s="1" customFormat="1" x14ac:dyDescent="0.25">
      <c r="A85" s="80">
        <v>60</v>
      </c>
      <c r="B85" s="16">
        <v>43441058</v>
      </c>
      <c r="C85" s="83">
        <v>52.5</v>
      </c>
      <c r="D85" s="8">
        <v>3.2509999999999999</v>
      </c>
      <c r="E85" s="8">
        <v>3.2509999999999999</v>
      </c>
      <c r="F85" s="72">
        <f t="shared" si="0"/>
        <v>0</v>
      </c>
      <c r="G85" s="82">
        <f t="shared" si="1"/>
        <v>0</v>
      </c>
      <c r="H85" s="82">
        <f t="shared" si="2"/>
        <v>0.10326278751615267</v>
      </c>
      <c r="I85" s="82">
        <f t="shared" si="3"/>
        <v>0.10326278751615267</v>
      </c>
      <c r="K85" s="25"/>
      <c r="L85" s="7"/>
      <c r="M85" s="7"/>
      <c r="N85" s="7"/>
      <c r="O85" s="21"/>
      <c r="P85" s="21"/>
    </row>
    <row r="86" spans="1:16" s="1" customFormat="1" x14ac:dyDescent="0.25">
      <c r="A86" s="80">
        <v>61</v>
      </c>
      <c r="B86" s="16">
        <v>43441358</v>
      </c>
      <c r="C86" s="83">
        <v>52.3</v>
      </c>
      <c r="D86" s="8">
        <v>10.147</v>
      </c>
      <c r="E86" s="8">
        <v>10.166</v>
      </c>
      <c r="F86" s="72">
        <f t="shared" si="0"/>
        <v>1.9000000000000128E-2</v>
      </c>
      <c r="G86" s="82">
        <f t="shared" si="1"/>
        <v>1.633620000000011E-2</v>
      </c>
      <c r="H86" s="82">
        <f t="shared" si="2"/>
        <v>0.10286940546847209</v>
      </c>
      <c r="I86" s="82">
        <f t="shared" si="3"/>
        <v>0.1192056054684722</v>
      </c>
      <c r="K86" s="25"/>
      <c r="L86" s="7"/>
      <c r="M86" s="7"/>
      <c r="N86" s="7"/>
      <c r="O86" s="21"/>
      <c r="P86" s="21"/>
    </row>
    <row r="87" spans="1:16" s="1" customFormat="1" x14ac:dyDescent="0.25">
      <c r="A87" s="80">
        <v>62</v>
      </c>
      <c r="B87" s="16">
        <v>43441056</v>
      </c>
      <c r="C87" s="83">
        <v>100.5</v>
      </c>
      <c r="D87" s="8">
        <v>25.309000000000001</v>
      </c>
      <c r="E87" s="8">
        <v>25.975999999999999</v>
      </c>
      <c r="F87" s="72">
        <f t="shared" si="0"/>
        <v>0.66699999999999804</v>
      </c>
      <c r="G87" s="82">
        <f t="shared" si="1"/>
        <v>0.57348659999999829</v>
      </c>
      <c r="H87" s="82">
        <f t="shared" si="2"/>
        <v>0.19767447895949225</v>
      </c>
      <c r="I87" s="82">
        <f t="shared" si="3"/>
        <v>0.77116107895949049</v>
      </c>
      <c r="K87" s="25"/>
      <c r="L87" s="7"/>
      <c r="M87" s="7"/>
      <c r="N87" s="7"/>
      <c r="O87" s="21"/>
      <c r="P87" s="21"/>
    </row>
    <row r="88" spans="1:16" s="1" customFormat="1" x14ac:dyDescent="0.25">
      <c r="A88" s="80">
        <v>63</v>
      </c>
      <c r="B88" s="16">
        <v>43441064</v>
      </c>
      <c r="C88" s="83">
        <v>85.2</v>
      </c>
      <c r="D88" s="8">
        <v>11.071</v>
      </c>
      <c r="E88" s="8">
        <v>12.202</v>
      </c>
      <c r="F88" s="72">
        <f t="shared" si="0"/>
        <v>1.1310000000000002</v>
      </c>
      <c r="G88" s="82">
        <f t="shared" si="1"/>
        <v>0.97243380000000024</v>
      </c>
      <c r="H88" s="82">
        <f t="shared" si="2"/>
        <v>0.16758075231192779</v>
      </c>
      <c r="I88" s="82">
        <f>G88+H88</f>
        <v>1.1400145523119281</v>
      </c>
      <c r="K88" s="25"/>
      <c r="L88" s="7"/>
      <c r="M88" s="7"/>
      <c r="N88" s="7"/>
      <c r="O88" s="21"/>
      <c r="P88" s="21"/>
    </row>
    <row r="89" spans="1:16" s="5" customFormat="1" x14ac:dyDescent="0.25">
      <c r="A89" s="4">
        <v>64</v>
      </c>
      <c r="B89" s="16">
        <v>43441061</v>
      </c>
      <c r="C89" s="83">
        <v>52.7</v>
      </c>
      <c r="D89" s="8">
        <v>18.541</v>
      </c>
      <c r="E89" s="8">
        <v>18.712</v>
      </c>
      <c r="F89" s="72">
        <f t="shared" si="0"/>
        <v>0.17099999999999937</v>
      </c>
      <c r="G89" s="82">
        <f t="shared" si="1"/>
        <v>0.14702579999999946</v>
      </c>
      <c r="H89" s="82">
        <f t="shared" si="2"/>
        <v>0.10365616956383326</v>
      </c>
      <c r="I89" s="82">
        <f t="shared" si="3"/>
        <v>0.25068196956383271</v>
      </c>
      <c r="K89" s="25"/>
      <c r="L89" s="7"/>
      <c r="M89" s="7"/>
      <c r="N89" s="7"/>
      <c r="O89" s="21"/>
      <c r="P89" s="21"/>
    </row>
    <row r="90" spans="1:16" s="1" customFormat="1" x14ac:dyDescent="0.25">
      <c r="A90" s="80">
        <v>65</v>
      </c>
      <c r="B90" s="16">
        <v>43441055</v>
      </c>
      <c r="C90" s="83">
        <v>53.1</v>
      </c>
      <c r="D90" s="8">
        <v>14.672000000000001</v>
      </c>
      <c r="E90" s="8">
        <v>15</v>
      </c>
      <c r="F90" s="72">
        <f t="shared" ref="F90:F153" si="4">E90-D90</f>
        <v>0.3279999999999994</v>
      </c>
      <c r="G90" s="82">
        <f t="shared" si="1"/>
        <v>0.2820143999999995</v>
      </c>
      <c r="H90" s="82">
        <f t="shared" si="2"/>
        <v>0.10444293365919441</v>
      </c>
      <c r="I90" s="82">
        <f t="shared" si="3"/>
        <v>0.38645733365919388</v>
      </c>
      <c r="K90" s="25"/>
      <c r="L90" s="7"/>
      <c r="M90" s="7"/>
      <c r="N90" s="7"/>
      <c r="O90" s="21"/>
      <c r="P90" s="21"/>
    </row>
    <row r="91" spans="1:16" s="5" customFormat="1" x14ac:dyDescent="0.25">
      <c r="A91" s="4">
        <v>66</v>
      </c>
      <c r="B91" s="16">
        <v>43441063</v>
      </c>
      <c r="C91" s="83">
        <v>101.1</v>
      </c>
      <c r="D91" s="8">
        <v>7.5579999999999998</v>
      </c>
      <c r="E91" s="8">
        <v>7.5579999999999998</v>
      </c>
      <c r="F91" s="72">
        <f t="shared" si="4"/>
        <v>0</v>
      </c>
      <c r="G91" s="82">
        <f t="shared" ref="G91:G105" si="5">F91*0.8598</f>
        <v>0</v>
      </c>
      <c r="H91" s="82">
        <f t="shared" ref="H91:H99" si="6">C91/5339.7*$H$10</f>
        <v>0.19885462510253399</v>
      </c>
      <c r="I91" s="82">
        <f t="shared" ref="I91:I154" si="7">G91+H91</f>
        <v>0.19885462510253399</v>
      </c>
      <c r="K91" s="25"/>
      <c r="L91" s="7"/>
      <c r="M91" s="7"/>
      <c r="N91" s="7"/>
      <c r="O91" s="21"/>
      <c r="P91" s="21"/>
    </row>
    <row r="92" spans="1:16" s="1" customFormat="1" x14ac:dyDescent="0.25">
      <c r="A92" s="80">
        <v>67</v>
      </c>
      <c r="B92" s="16">
        <v>43441067</v>
      </c>
      <c r="C92" s="83">
        <v>84.7</v>
      </c>
      <c r="D92" s="8">
        <v>9.7040000000000006</v>
      </c>
      <c r="E92" s="8">
        <v>9.7040000000000006</v>
      </c>
      <c r="F92" s="72">
        <f t="shared" si="4"/>
        <v>0</v>
      </c>
      <c r="G92" s="82">
        <f t="shared" si="5"/>
        <v>0</v>
      </c>
      <c r="H92" s="82">
        <f t="shared" si="6"/>
        <v>0.16659729719272631</v>
      </c>
      <c r="I92" s="82">
        <f t="shared" si="7"/>
        <v>0.16659729719272631</v>
      </c>
      <c r="K92" s="25"/>
      <c r="L92" s="7"/>
      <c r="M92" s="7"/>
      <c r="N92" s="7"/>
      <c r="O92" s="21"/>
      <c r="P92" s="21"/>
    </row>
    <row r="93" spans="1:16" s="1" customFormat="1" x14ac:dyDescent="0.25">
      <c r="A93" s="80">
        <v>68</v>
      </c>
      <c r="B93" s="16">
        <v>43441065</v>
      </c>
      <c r="C93" s="83">
        <v>52.7</v>
      </c>
      <c r="D93" s="8">
        <v>16.303000000000001</v>
      </c>
      <c r="E93" s="8">
        <v>16.725000000000001</v>
      </c>
      <c r="F93" s="72">
        <f t="shared" si="4"/>
        <v>0.4220000000000006</v>
      </c>
      <c r="G93" s="82">
        <f t="shared" si="5"/>
        <v>0.36283560000000054</v>
      </c>
      <c r="H93" s="82">
        <f t="shared" si="6"/>
        <v>0.10365616956383326</v>
      </c>
      <c r="I93" s="82">
        <f t="shared" si="7"/>
        <v>0.46649176956383381</v>
      </c>
      <c r="J93" s="5"/>
      <c r="K93" s="25"/>
      <c r="L93" s="24"/>
      <c r="M93" s="24"/>
      <c r="N93" s="24"/>
      <c r="O93" s="24"/>
      <c r="P93" s="24"/>
    </row>
    <row r="94" spans="1:16" s="1" customFormat="1" x14ac:dyDescent="0.25">
      <c r="A94" s="80">
        <v>69</v>
      </c>
      <c r="B94" s="16">
        <v>43441060</v>
      </c>
      <c r="C94" s="83">
        <v>53.3</v>
      </c>
      <c r="D94" s="8">
        <v>14.233000000000001</v>
      </c>
      <c r="E94" s="8">
        <v>14.9</v>
      </c>
      <c r="F94" s="72">
        <f t="shared" si="4"/>
        <v>0.66699999999999982</v>
      </c>
      <c r="G94" s="82">
        <f t="shared" si="5"/>
        <v>0.57348659999999985</v>
      </c>
      <c r="H94" s="82">
        <f t="shared" si="6"/>
        <v>0.10483631570687499</v>
      </c>
      <c r="I94" s="82">
        <f t="shared" si="7"/>
        <v>0.67832291570687486</v>
      </c>
      <c r="K94" s="25"/>
      <c r="L94" s="7"/>
      <c r="M94" s="7"/>
      <c r="N94" s="7"/>
      <c r="O94" s="21"/>
      <c r="P94" s="21"/>
    </row>
    <row r="95" spans="1:16" s="1" customFormat="1" x14ac:dyDescent="0.25">
      <c r="A95" s="80">
        <v>70</v>
      </c>
      <c r="B95" s="16">
        <v>43441066</v>
      </c>
      <c r="C95" s="83">
        <v>101.3</v>
      </c>
      <c r="D95" s="8">
        <v>40.725999999999999</v>
      </c>
      <c r="E95" s="8">
        <v>41.933999999999997</v>
      </c>
      <c r="F95" s="72">
        <f t="shared" si="4"/>
        <v>1.2079999999999984</v>
      </c>
      <c r="G95" s="82">
        <f t="shared" si="5"/>
        <v>1.0386383999999986</v>
      </c>
      <c r="H95" s="82">
        <f t="shared" si="6"/>
        <v>0.1992480071502146</v>
      </c>
      <c r="I95" s="82">
        <f t="shared" si="7"/>
        <v>1.2378864071502131</v>
      </c>
      <c r="K95" s="25"/>
      <c r="L95" s="7"/>
      <c r="M95" s="24"/>
      <c r="N95" s="7"/>
      <c r="O95" s="5"/>
      <c r="P95" s="21"/>
    </row>
    <row r="96" spans="1:16" s="1" customFormat="1" x14ac:dyDescent="0.25">
      <c r="A96" s="80">
        <v>71</v>
      </c>
      <c r="B96" s="16">
        <v>43441350</v>
      </c>
      <c r="C96" s="83">
        <v>85.7</v>
      </c>
      <c r="D96" s="8">
        <v>46.6</v>
      </c>
      <c r="E96" s="8">
        <f>47.87</f>
        <v>47.87</v>
      </c>
      <c r="F96" s="72">
        <f t="shared" si="4"/>
        <v>1.269999999999996</v>
      </c>
      <c r="G96" s="82">
        <f t="shared" si="5"/>
        <v>1.0919459999999965</v>
      </c>
      <c r="H96" s="82">
        <f t="shared" si="6"/>
        <v>0.16856420743112921</v>
      </c>
      <c r="I96" s="82">
        <f t="shared" si="7"/>
        <v>1.2605102074311256</v>
      </c>
      <c r="K96" s="25"/>
      <c r="L96" s="14"/>
      <c r="M96" s="14"/>
      <c r="N96" s="14"/>
      <c r="O96" s="106"/>
      <c r="P96" s="21"/>
    </row>
    <row r="97" spans="1:16" s="1" customFormat="1" x14ac:dyDescent="0.25">
      <c r="A97" s="80">
        <v>72</v>
      </c>
      <c r="B97" s="16">
        <v>43441353</v>
      </c>
      <c r="C97" s="83">
        <v>52.8</v>
      </c>
      <c r="D97" s="8">
        <v>14.127000000000001</v>
      </c>
      <c r="E97" s="8">
        <v>14.874000000000001</v>
      </c>
      <c r="F97" s="72">
        <f t="shared" si="4"/>
        <v>0.74699999999999989</v>
      </c>
      <c r="G97" s="82">
        <f t="shared" si="5"/>
        <v>0.64227059999999991</v>
      </c>
      <c r="H97" s="82">
        <f t="shared" si="6"/>
        <v>0.10385286058767354</v>
      </c>
      <c r="I97" s="82">
        <f t="shared" si="7"/>
        <v>0.74612346058767343</v>
      </c>
      <c r="K97" s="25"/>
      <c r="L97" s="7"/>
      <c r="M97" s="7"/>
      <c r="N97" s="7"/>
      <c r="O97" s="21"/>
      <c r="P97" s="21"/>
    </row>
    <row r="98" spans="1:16" s="1" customFormat="1" x14ac:dyDescent="0.25">
      <c r="A98" s="80">
        <v>73</v>
      </c>
      <c r="B98" s="16">
        <v>43441062</v>
      </c>
      <c r="C98" s="81">
        <v>52.8</v>
      </c>
      <c r="D98" s="8">
        <v>7.4859999999999998</v>
      </c>
      <c r="E98" s="8">
        <v>7.5309999999999997</v>
      </c>
      <c r="F98" s="8">
        <f t="shared" si="4"/>
        <v>4.4999999999999929E-2</v>
      </c>
      <c r="G98" s="82">
        <f t="shared" si="5"/>
        <v>3.8690999999999941E-2</v>
      </c>
      <c r="H98" s="82">
        <f t="shared" si="6"/>
        <v>0.10385286058767354</v>
      </c>
      <c r="I98" s="82">
        <f t="shared" si="7"/>
        <v>0.14254386058767349</v>
      </c>
      <c r="K98" s="25"/>
      <c r="L98" s="7"/>
      <c r="M98" s="7"/>
      <c r="N98" s="7"/>
      <c r="O98" s="21"/>
      <c r="P98" s="21"/>
    </row>
    <row r="99" spans="1:16" s="5" customFormat="1" ht="15.75" thickBot="1" x14ac:dyDescent="0.3">
      <c r="A99" s="33">
        <v>74</v>
      </c>
      <c r="B99" s="20">
        <v>43441059</v>
      </c>
      <c r="C99" s="87">
        <v>100.6</v>
      </c>
      <c r="D99" s="12">
        <v>25.815000000000001</v>
      </c>
      <c r="E99" s="12">
        <v>26.591999999999999</v>
      </c>
      <c r="F99" s="12">
        <f t="shared" si="4"/>
        <v>0.77699999999999747</v>
      </c>
      <c r="G99" s="88">
        <f t="shared" si="5"/>
        <v>0.66806459999999779</v>
      </c>
      <c r="H99" s="88">
        <f t="shared" si="6"/>
        <v>0.19787116998333251</v>
      </c>
      <c r="I99" s="88">
        <f t="shared" si="7"/>
        <v>0.86593576998333033</v>
      </c>
      <c r="K99" s="25"/>
      <c r="L99" s="14"/>
      <c r="M99" s="7"/>
      <c r="N99" s="7"/>
      <c r="O99" s="21"/>
      <c r="P99" s="21"/>
    </row>
    <row r="100" spans="1:16" s="1" customFormat="1" x14ac:dyDescent="0.25">
      <c r="A100" s="89">
        <v>75</v>
      </c>
      <c r="B100" s="19">
        <v>43441332</v>
      </c>
      <c r="C100" s="90">
        <v>85</v>
      </c>
      <c r="D100" s="9">
        <v>42.552</v>
      </c>
      <c r="E100" s="9">
        <v>44.18</v>
      </c>
      <c r="F100" s="9">
        <f t="shared" si="4"/>
        <v>1.6280000000000001</v>
      </c>
      <c r="G100" s="91">
        <f t="shared" si="5"/>
        <v>1.3997544000000002</v>
      </c>
      <c r="H100" s="91">
        <f t="shared" ref="H100:H155" si="8">C100/3919*$H$13</f>
        <v>0.26847449323807115</v>
      </c>
      <c r="I100" s="91">
        <f t="shared" si="7"/>
        <v>1.6682288932380713</v>
      </c>
      <c r="K100" s="25"/>
      <c r="L100" s="7"/>
      <c r="M100" s="7"/>
      <c r="N100" s="7"/>
      <c r="O100" s="21"/>
      <c r="P100" s="21"/>
    </row>
    <row r="101" spans="1:16" s="1" customFormat="1" x14ac:dyDescent="0.25">
      <c r="A101" s="80">
        <v>76</v>
      </c>
      <c r="B101" s="16">
        <v>43441335</v>
      </c>
      <c r="C101" s="81">
        <v>58.3</v>
      </c>
      <c r="D101" s="8">
        <v>23.696000000000002</v>
      </c>
      <c r="E101" s="8">
        <v>24.754999999999999</v>
      </c>
      <c r="F101" s="8">
        <f t="shared" si="4"/>
        <v>1.0589999999999975</v>
      </c>
      <c r="G101" s="82">
        <f t="shared" si="5"/>
        <v>0.9105281999999979</v>
      </c>
      <c r="H101" s="91">
        <f t="shared" si="8"/>
        <v>0.18414191712681821</v>
      </c>
      <c r="I101" s="82">
        <f t="shared" si="7"/>
        <v>1.0946701171268161</v>
      </c>
      <c r="K101" s="25"/>
      <c r="L101" s="7"/>
      <c r="M101" s="7"/>
      <c r="N101" s="7"/>
      <c r="O101" s="21"/>
      <c r="P101" s="21"/>
    </row>
    <row r="102" spans="1:16" s="5" customFormat="1" x14ac:dyDescent="0.25">
      <c r="A102" s="4">
        <v>77</v>
      </c>
      <c r="B102" s="16">
        <v>43441338</v>
      </c>
      <c r="C102" s="81">
        <v>58.5</v>
      </c>
      <c r="D102" s="8">
        <v>33.604999999999997</v>
      </c>
      <c r="E102" s="8">
        <v>34.750999999999998</v>
      </c>
      <c r="F102" s="8">
        <f t="shared" si="4"/>
        <v>1.1460000000000008</v>
      </c>
      <c r="G102" s="34">
        <f t="shared" si="5"/>
        <v>0.98533080000000073</v>
      </c>
      <c r="H102" s="40">
        <f t="shared" si="8"/>
        <v>0.18477362181679013</v>
      </c>
      <c r="I102" s="34">
        <f t="shared" si="7"/>
        <v>1.1701044218167909</v>
      </c>
      <c r="K102" s="25"/>
      <c r="L102" s="7"/>
      <c r="M102" s="7"/>
      <c r="N102" s="7"/>
      <c r="O102" s="21"/>
      <c r="P102" s="21"/>
    </row>
    <row r="103" spans="1:16" s="5" customFormat="1" x14ac:dyDescent="0.25">
      <c r="A103" s="4">
        <v>78</v>
      </c>
      <c r="B103" s="16">
        <v>43441333</v>
      </c>
      <c r="C103" s="81">
        <v>76.599999999999994</v>
      </c>
      <c r="D103" s="8">
        <v>30.974</v>
      </c>
      <c r="E103" s="8">
        <v>32.125</v>
      </c>
      <c r="F103" s="8">
        <f t="shared" si="4"/>
        <v>1.1509999999999998</v>
      </c>
      <c r="G103" s="82">
        <f t="shared" si="5"/>
        <v>0.98962979999999989</v>
      </c>
      <c r="H103" s="91">
        <f t="shared" si="8"/>
        <v>0.24194289625924997</v>
      </c>
      <c r="I103" s="82">
        <f t="shared" si="7"/>
        <v>1.2315726962592499</v>
      </c>
      <c r="K103" s="25"/>
      <c r="L103" s="7"/>
      <c r="M103" s="7"/>
      <c r="N103" s="7"/>
      <c r="O103" s="21"/>
      <c r="P103" s="21"/>
    </row>
    <row r="104" spans="1:16" s="1" customFormat="1" x14ac:dyDescent="0.25">
      <c r="A104" s="80">
        <v>79</v>
      </c>
      <c r="B104" s="16">
        <v>43441336</v>
      </c>
      <c r="C104" s="81">
        <v>85.7</v>
      </c>
      <c r="D104" s="8">
        <v>12.91</v>
      </c>
      <c r="E104" s="8">
        <v>13.38</v>
      </c>
      <c r="F104" s="8">
        <f t="shared" si="4"/>
        <v>0.47000000000000064</v>
      </c>
      <c r="G104" s="82">
        <f t="shared" si="5"/>
        <v>0.40410600000000058</v>
      </c>
      <c r="H104" s="91">
        <f t="shared" si="8"/>
        <v>0.27068545965297292</v>
      </c>
      <c r="I104" s="82">
        <f t="shared" si="7"/>
        <v>0.67479145965297349</v>
      </c>
      <c r="J104" s="5"/>
      <c r="K104" s="25"/>
      <c r="L104" s="7"/>
      <c r="M104" s="7"/>
      <c r="N104" s="7"/>
      <c r="O104" s="21"/>
      <c r="P104" s="21"/>
    </row>
    <row r="105" spans="1:16" s="1" customFormat="1" x14ac:dyDescent="0.25">
      <c r="A105" s="80">
        <v>80</v>
      </c>
      <c r="B105" s="16">
        <v>43441339</v>
      </c>
      <c r="C105" s="81">
        <v>58.3</v>
      </c>
      <c r="D105" s="8">
        <v>23.827999999999999</v>
      </c>
      <c r="E105" s="8">
        <v>24.367000000000001</v>
      </c>
      <c r="F105" s="8">
        <f t="shared" si="4"/>
        <v>0.53900000000000148</v>
      </c>
      <c r="G105" s="82">
        <f t="shared" si="5"/>
        <v>0.46343220000000129</v>
      </c>
      <c r="H105" s="91">
        <f t="shared" si="8"/>
        <v>0.18414191712681821</v>
      </c>
      <c r="I105" s="82">
        <f t="shared" si="7"/>
        <v>0.64757411712681945</v>
      </c>
      <c r="J105" s="5"/>
      <c r="K105" s="25"/>
      <c r="L105" s="7"/>
      <c r="M105" s="7"/>
      <c r="N105" s="7"/>
      <c r="O105" s="21"/>
      <c r="P105" s="21"/>
    </row>
    <row r="106" spans="1:16" s="1" customFormat="1" x14ac:dyDescent="0.25">
      <c r="A106" s="80">
        <v>81</v>
      </c>
      <c r="B106" s="16">
        <v>43441337</v>
      </c>
      <c r="C106" s="81">
        <v>58.4</v>
      </c>
      <c r="D106" s="8">
        <v>18.05</v>
      </c>
      <c r="E106" s="8">
        <v>18.442</v>
      </c>
      <c r="F106" s="8">
        <f t="shared" si="4"/>
        <v>0.39199999999999946</v>
      </c>
      <c r="G106" s="82">
        <f>F106*0.8598</f>
        <v>0.33704159999999955</v>
      </c>
      <c r="H106" s="91">
        <f t="shared" si="8"/>
        <v>0.18445776947180417</v>
      </c>
      <c r="I106" s="82">
        <f t="shared" si="7"/>
        <v>0.52149936947180375</v>
      </c>
      <c r="J106" s="5"/>
      <c r="K106" s="25"/>
      <c r="L106" s="7"/>
      <c r="M106" s="7"/>
      <c r="N106" s="7"/>
      <c r="O106" s="21"/>
      <c r="P106" s="21"/>
    </row>
    <row r="107" spans="1:16" s="1" customFormat="1" x14ac:dyDescent="0.25">
      <c r="A107" s="80">
        <v>82</v>
      </c>
      <c r="B107" s="16">
        <v>43441334</v>
      </c>
      <c r="C107" s="81">
        <v>76.400000000000006</v>
      </c>
      <c r="D107" s="8">
        <v>7.7460000000000004</v>
      </c>
      <c r="E107" s="8">
        <v>7.7460000000000004</v>
      </c>
      <c r="F107" s="8">
        <f t="shared" si="4"/>
        <v>0</v>
      </c>
      <c r="G107" s="82">
        <f t="shared" ref="G107:G135" si="9">F107*0.8598</f>
        <v>0</v>
      </c>
      <c r="H107" s="91">
        <f t="shared" si="8"/>
        <v>0.24131119156927805</v>
      </c>
      <c r="I107" s="82">
        <f t="shared" si="7"/>
        <v>0.24131119156927805</v>
      </c>
      <c r="J107" s="5"/>
      <c r="K107" s="25"/>
      <c r="L107" s="7"/>
      <c r="M107" s="7"/>
      <c r="N107" s="7"/>
      <c r="O107" s="21"/>
      <c r="P107" s="21"/>
    </row>
    <row r="108" spans="1:16" s="1" customFormat="1" x14ac:dyDescent="0.25">
      <c r="A108" s="80">
        <v>83</v>
      </c>
      <c r="B108" s="16">
        <v>43441340</v>
      </c>
      <c r="C108" s="81">
        <v>85.5</v>
      </c>
      <c r="D108" s="8">
        <v>32.093000000000004</v>
      </c>
      <c r="E108" s="8">
        <v>33.036999999999999</v>
      </c>
      <c r="F108" s="8">
        <f t="shared" si="4"/>
        <v>0.94399999999999551</v>
      </c>
      <c r="G108" s="82">
        <f t="shared" si="9"/>
        <v>0.81165119999999613</v>
      </c>
      <c r="H108" s="91">
        <f t="shared" si="8"/>
        <v>0.27005375496300094</v>
      </c>
      <c r="I108" s="82">
        <f t="shared" si="7"/>
        <v>1.0817049549629971</v>
      </c>
      <c r="J108" s="5"/>
      <c r="K108" s="25"/>
      <c r="L108" s="7"/>
      <c r="M108" s="7"/>
      <c r="N108" s="7"/>
      <c r="O108" s="21"/>
      <c r="P108" s="21"/>
    </row>
    <row r="109" spans="1:16" s="1" customFormat="1" x14ac:dyDescent="0.25">
      <c r="A109" s="80">
        <v>84</v>
      </c>
      <c r="B109" s="16">
        <v>43441326</v>
      </c>
      <c r="C109" s="81">
        <v>58.6</v>
      </c>
      <c r="D109" s="8">
        <v>6.22</v>
      </c>
      <c r="E109" s="8">
        <v>6.22</v>
      </c>
      <c r="F109" s="8">
        <f t="shared" si="4"/>
        <v>0</v>
      </c>
      <c r="G109" s="82">
        <f t="shared" si="9"/>
        <v>0</v>
      </c>
      <c r="H109" s="91">
        <f t="shared" si="8"/>
        <v>0.1850894741617761</v>
      </c>
      <c r="I109" s="82">
        <f t="shared" si="7"/>
        <v>0.1850894741617761</v>
      </c>
      <c r="K109" s="25"/>
      <c r="L109" s="7"/>
      <c r="M109" s="7"/>
      <c r="N109" s="7"/>
      <c r="O109" s="21"/>
      <c r="P109" s="21"/>
    </row>
    <row r="110" spans="1:16" s="5" customFormat="1" x14ac:dyDescent="0.25">
      <c r="A110" s="4">
        <v>85</v>
      </c>
      <c r="B110" s="16">
        <v>43441323</v>
      </c>
      <c r="C110" s="81">
        <v>59.6</v>
      </c>
      <c r="D110" s="8">
        <v>11.22</v>
      </c>
      <c r="E110" s="8">
        <v>11.645</v>
      </c>
      <c r="F110" s="8">
        <f t="shared" si="4"/>
        <v>0.42499999999999893</v>
      </c>
      <c r="G110" s="82">
        <f t="shared" si="9"/>
        <v>0.3654149999999991</v>
      </c>
      <c r="H110" s="91">
        <f t="shared" si="8"/>
        <v>0.18824799761163577</v>
      </c>
      <c r="I110" s="82">
        <f t="shared" si="7"/>
        <v>0.55366299761163484</v>
      </c>
      <c r="K110" s="25"/>
      <c r="L110" s="7"/>
      <c r="M110" s="7"/>
      <c r="N110" s="7"/>
      <c r="O110" s="21"/>
      <c r="P110" s="21"/>
    </row>
    <row r="111" spans="1:16" s="1" customFormat="1" x14ac:dyDescent="0.25">
      <c r="A111" s="80">
        <v>86</v>
      </c>
      <c r="B111" s="16">
        <v>43441329</v>
      </c>
      <c r="C111" s="81">
        <v>76.5</v>
      </c>
      <c r="D111" s="8">
        <v>7.4379999999999997</v>
      </c>
      <c r="E111" s="8">
        <v>7.4379999999999997</v>
      </c>
      <c r="F111" s="8">
        <f t="shared" si="4"/>
        <v>0</v>
      </c>
      <c r="G111" s="82">
        <f t="shared" si="9"/>
        <v>0</v>
      </c>
      <c r="H111" s="91">
        <f>C111/3919*$H$13</f>
        <v>0.24162704391426401</v>
      </c>
      <c r="I111" s="82">
        <f t="shared" si="7"/>
        <v>0.24162704391426401</v>
      </c>
      <c r="J111" s="5"/>
      <c r="K111" s="25"/>
      <c r="L111" s="7"/>
      <c r="M111" s="7"/>
      <c r="N111" s="7"/>
      <c r="O111" s="21"/>
      <c r="P111" s="21"/>
    </row>
    <row r="112" spans="1:16" s="1" customFormat="1" x14ac:dyDescent="0.25">
      <c r="A112" s="80">
        <v>87</v>
      </c>
      <c r="B112" s="16">
        <v>43441330</v>
      </c>
      <c r="C112" s="81">
        <v>85.1</v>
      </c>
      <c r="D112" s="8">
        <v>30.309000000000001</v>
      </c>
      <c r="E112" s="8">
        <v>31.507999999999999</v>
      </c>
      <c r="F112" s="8">
        <f t="shared" si="4"/>
        <v>1.1989999999999981</v>
      </c>
      <c r="G112" s="82">
        <f t="shared" si="9"/>
        <v>1.0309001999999983</v>
      </c>
      <c r="H112" s="91">
        <f t="shared" si="8"/>
        <v>0.26879034558305709</v>
      </c>
      <c r="I112" s="82">
        <f t="shared" si="7"/>
        <v>1.2996905455830554</v>
      </c>
      <c r="J112" s="5"/>
      <c r="K112" s="25"/>
      <c r="L112" s="7"/>
      <c r="M112" s="7"/>
      <c r="N112" s="7"/>
      <c r="O112" s="21"/>
      <c r="P112" s="21"/>
    </row>
    <row r="113" spans="1:25" s="1" customFormat="1" x14ac:dyDescent="0.25">
      <c r="A113" s="80">
        <v>88</v>
      </c>
      <c r="B113" s="16">
        <v>43441327</v>
      </c>
      <c r="C113" s="81">
        <v>58.4</v>
      </c>
      <c r="D113" s="8">
        <v>18.359000000000002</v>
      </c>
      <c r="E113" s="8">
        <v>18.927</v>
      </c>
      <c r="F113" s="8">
        <f t="shared" si="4"/>
        <v>0.56799999999999784</v>
      </c>
      <c r="G113" s="82">
        <f t="shared" si="9"/>
        <v>0.48836639999999815</v>
      </c>
      <c r="H113" s="91">
        <f t="shared" si="8"/>
        <v>0.18445776947180417</v>
      </c>
      <c r="I113" s="82">
        <f t="shared" si="7"/>
        <v>0.67282416947180235</v>
      </c>
      <c r="J113" s="5"/>
      <c r="K113" s="25"/>
      <c r="L113" s="7"/>
      <c r="M113" s="7"/>
      <c r="N113" s="7"/>
      <c r="O113" s="21"/>
      <c r="P113" s="21"/>
    </row>
    <row r="114" spans="1:25" s="1" customFormat="1" x14ac:dyDescent="0.25">
      <c r="A114" s="80">
        <v>89</v>
      </c>
      <c r="B114" s="16">
        <v>43441324</v>
      </c>
      <c r="C114" s="81">
        <v>58.7</v>
      </c>
      <c r="D114" s="8">
        <v>15.353999999999999</v>
      </c>
      <c r="E114" s="8">
        <v>15.858000000000001</v>
      </c>
      <c r="F114" s="8">
        <f t="shared" si="4"/>
        <v>0.50400000000000134</v>
      </c>
      <c r="G114" s="82">
        <f t="shared" si="9"/>
        <v>0.43333920000000115</v>
      </c>
      <c r="H114" s="91">
        <f t="shared" si="8"/>
        <v>0.18540532650676209</v>
      </c>
      <c r="I114" s="82">
        <f t="shared" si="7"/>
        <v>0.61874452650676326</v>
      </c>
      <c r="K114" s="25"/>
      <c r="L114" s="7"/>
      <c r="M114" s="7"/>
      <c r="N114" s="7"/>
      <c r="O114" s="5"/>
      <c r="P114" s="5"/>
      <c r="Q114" s="5"/>
      <c r="R114" s="5"/>
      <c r="S114" s="5"/>
      <c r="T114" s="5"/>
      <c r="U114" s="5"/>
      <c r="V114" s="5"/>
      <c r="W114" s="5"/>
      <c r="X114" s="21"/>
      <c r="Y114" s="21"/>
    </row>
    <row r="115" spans="1:25" s="1" customFormat="1" x14ac:dyDescent="0.25">
      <c r="A115" s="80">
        <v>90</v>
      </c>
      <c r="B115" s="16">
        <v>43441325</v>
      </c>
      <c r="C115" s="81">
        <v>77.7</v>
      </c>
      <c r="D115" s="8">
        <v>24.073</v>
      </c>
      <c r="E115" s="8">
        <v>24.873999999999999</v>
      </c>
      <c r="F115" s="8">
        <f t="shared" si="4"/>
        <v>0.80099999999999838</v>
      </c>
      <c r="G115" s="82">
        <f t="shared" si="9"/>
        <v>0.68869979999999864</v>
      </c>
      <c r="H115" s="91">
        <f t="shared" si="8"/>
        <v>0.24541727205409564</v>
      </c>
      <c r="I115" s="82">
        <f t="shared" si="7"/>
        <v>0.93411707205409433</v>
      </c>
      <c r="K115" s="25"/>
      <c r="L115" s="7"/>
      <c r="M115" s="7"/>
      <c r="N115" s="7"/>
      <c r="O115" s="5"/>
      <c r="P115" s="5"/>
      <c r="Q115" s="5"/>
      <c r="R115" s="5"/>
      <c r="S115" s="5"/>
      <c r="T115" s="5"/>
      <c r="U115" s="5"/>
      <c r="V115" s="5"/>
      <c r="W115" s="5"/>
      <c r="X115" s="21"/>
      <c r="Y115" s="21"/>
    </row>
    <row r="116" spans="1:25" s="5" customFormat="1" x14ac:dyDescent="0.25">
      <c r="A116" s="4">
        <v>91</v>
      </c>
      <c r="B116" s="16">
        <v>43441328</v>
      </c>
      <c r="C116" s="81">
        <v>85.3</v>
      </c>
      <c r="D116" s="8">
        <v>14.247999999999999</v>
      </c>
      <c r="E116" s="8">
        <v>14.247999999999999</v>
      </c>
      <c r="F116" s="8">
        <f t="shared" si="4"/>
        <v>0</v>
      </c>
      <c r="G116" s="82">
        <f t="shared" si="9"/>
        <v>0</v>
      </c>
      <c r="H116" s="91">
        <f t="shared" si="8"/>
        <v>0.26942205027302901</v>
      </c>
      <c r="I116" s="82">
        <f t="shared" si="7"/>
        <v>0.26942205027302901</v>
      </c>
      <c r="K116" s="25"/>
      <c r="L116" s="7"/>
      <c r="M116" s="7"/>
      <c r="N116" s="7"/>
      <c r="X116" s="21"/>
      <c r="Y116" s="21"/>
    </row>
    <row r="117" spans="1:25" s="1" customFormat="1" x14ac:dyDescent="0.25">
      <c r="A117" s="80">
        <v>92</v>
      </c>
      <c r="B117" s="16">
        <v>43441331</v>
      </c>
      <c r="C117" s="81">
        <v>58.5</v>
      </c>
      <c r="D117" s="8">
        <v>26.103999999999999</v>
      </c>
      <c r="E117" s="8">
        <v>26.651</v>
      </c>
      <c r="F117" s="8">
        <f t="shared" si="4"/>
        <v>0.5470000000000006</v>
      </c>
      <c r="G117" s="82">
        <f t="shared" si="9"/>
        <v>0.47031060000000052</v>
      </c>
      <c r="H117" s="91">
        <f t="shared" si="8"/>
        <v>0.18477362181679013</v>
      </c>
      <c r="I117" s="82">
        <f t="shared" si="7"/>
        <v>0.65508422181679071</v>
      </c>
      <c r="K117" s="25"/>
      <c r="L117" s="7"/>
      <c r="M117" s="7"/>
      <c r="N117" s="7"/>
      <c r="O117" s="5"/>
      <c r="P117" s="5"/>
      <c r="Q117" s="5"/>
      <c r="R117" s="5"/>
      <c r="S117" s="5"/>
      <c r="T117" s="5"/>
      <c r="U117" s="5"/>
      <c r="V117" s="5"/>
      <c r="W117" s="5"/>
      <c r="X117" s="21"/>
      <c r="Y117" s="21"/>
    </row>
    <row r="118" spans="1:25" s="5" customFormat="1" x14ac:dyDescent="0.25">
      <c r="A118" s="4">
        <v>93</v>
      </c>
      <c r="B118" s="16">
        <v>34242164</v>
      </c>
      <c r="C118" s="81">
        <v>59.3</v>
      </c>
      <c r="D118" s="8">
        <v>15.019</v>
      </c>
      <c r="E118" s="8">
        <v>15.619</v>
      </c>
      <c r="F118" s="8">
        <f t="shared" si="4"/>
        <v>0.59999999999999964</v>
      </c>
      <c r="G118" s="82">
        <f t="shared" si="9"/>
        <v>0.51587999999999967</v>
      </c>
      <c r="H118" s="91">
        <f t="shared" si="8"/>
        <v>0.18730044057667786</v>
      </c>
      <c r="I118" s="82">
        <f t="shared" si="7"/>
        <v>0.7031804405766775</v>
      </c>
      <c r="K118" s="25"/>
      <c r="L118" s="7"/>
      <c r="M118" s="7"/>
      <c r="N118" s="7"/>
      <c r="X118" s="21"/>
      <c r="Y118" s="21"/>
    </row>
    <row r="119" spans="1:25" s="1" customFormat="1" x14ac:dyDescent="0.25">
      <c r="A119" s="80">
        <v>94</v>
      </c>
      <c r="B119" s="16">
        <v>34242158</v>
      </c>
      <c r="C119" s="81">
        <v>76.8</v>
      </c>
      <c r="D119" s="8">
        <v>20.303000000000001</v>
      </c>
      <c r="E119" s="8">
        <v>21.18</v>
      </c>
      <c r="F119" s="8">
        <f t="shared" si="4"/>
        <v>0.87699999999999889</v>
      </c>
      <c r="G119" s="82">
        <f t="shared" si="9"/>
        <v>0.75404459999999907</v>
      </c>
      <c r="H119" s="91">
        <f t="shared" si="8"/>
        <v>0.24257460094922192</v>
      </c>
      <c r="I119" s="82">
        <f t="shared" si="7"/>
        <v>0.99661920094922096</v>
      </c>
      <c r="K119" s="25"/>
      <c r="L119" s="7"/>
      <c r="M119" s="7"/>
      <c r="N119" s="7"/>
      <c r="O119" s="5"/>
      <c r="P119" s="5"/>
      <c r="Q119" s="5"/>
      <c r="R119" s="5"/>
      <c r="S119" s="5"/>
      <c r="T119" s="5"/>
      <c r="U119" s="5"/>
      <c r="V119" s="5"/>
      <c r="W119" s="5"/>
      <c r="X119" s="21"/>
      <c r="Y119" s="21"/>
    </row>
    <row r="120" spans="1:25" s="1" customFormat="1" x14ac:dyDescent="0.25">
      <c r="A120" s="80">
        <v>95</v>
      </c>
      <c r="B120" s="16">
        <v>34242124</v>
      </c>
      <c r="C120" s="81">
        <v>85.2</v>
      </c>
      <c r="D120" s="8">
        <v>26.75</v>
      </c>
      <c r="E120" s="8">
        <v>27.896999999999998</v>
      </c>
      <c r="F120" s="8">
        <f t="shared" si="4"/>
        <v>1.1469999999999985</v>
      </c>
      <c r="G120" s="82">
        <f t="shared" si="9"/>
        <v>0.9861905999999987</v>
      </c>
      <c r="H120" s="91">
        <f t="shared" si="8"/>
        <v>0.26910619792804308</v>
      </c>
      <c r="I120" s="82">
        <f t="shared" si="7"/>
        <v>1.2552967979280418</v>
      </c>
      <c r="J120" s="5"/>
      <c r="K120" s="25"/>
      <c r="L120" s="7"/>
      <c r="M120" s="7"/>
      <c r="N120" s="7"/>
      <c r="O120" s="5"/>
      <c r="P120" s="5"/>
      <c r="Q120" s="5"/>
      <c r="R120" s="5"/>
      <c r="S120" s="5"/>
      <c r="T120" s="5"/>
      <c r="U120" s="5"/>
      <c r="V120" s="5"/>
      <c r="W120" s="5"/>
      <c r="X120" s="21"/>
      <c r="Y120" s="21"/>
    </row>
    <row r="121" spans="1:25" s="1" customFormat="1" x14ac:dyDescent="0.25">
      <c r="A121" s="4">
        <v>96</v>
      </c>
      <c r="B121" s="16">
        <v>34242122</v>
      </c>
      <c r="C121" s="81">
        <v>58.1</v>
      </c>
      <c r="D121" s="8">
        <v>8.4290000000000003</v>
      </c>
      <c r="E121" s="8">
        <v>8.4290000000000003</v>
      </c>
      <c r="F121" s="8">
        <f t="shared" si="4"/>
        <v>0</v>
      </c>
      <c r="G121" s="34">
        <f t="shared" si="9"/>
        <v>0</v>
      </c>
      <c r="H121" s="40">
        <f t="shared" si="8"/>
        <v>0.18351021243684626</v>
      </c>
      <c r="I121" s="34">
        <f t="shared" si="7"/>
        <v>0.18351021243684626</v>
      </c>
      <c r="K121" s="25"/>
      <c r="L121" s="7"/>
      <c r="M121" s="7"/>
      <c r="N121" s="7"/>
      <c r="O121" s="5"/>
      <c r="P121" s="5"/>
      <c r="Q121" s="5"/>
      <c r="R121" s="5"/>
      <c r="S121" s="5"/>
      <c r="T121" s="5"/>
      <c r="U121" s="5"/>
      <c r="V121" s="5"/>
      <c r="W121" s="5"/>
      <c r="X121" s="21"/>
      <c r="Y121" s="21"/>
    </row>
    <row r="122" spans="1:25" s="5" customFormat="1" x14ac:dyDescent="0.25">
      <c r="A122" s="4">
        <v>97</v>
      </c>
      <c r="B122" s="16">
        <v>34242128</v>
      </c>
      <c r="C122" s="81">
        <v>57.5</v>
      </c>
      <c r="D122" s="8">
        <v>24.968</v>
      </c>
      <c r="E122" s="8">
        <v>25.904</v>
      </c>
      <c r="F122" s="8">
        <f t="shared" si="4"/>
        <v>0.93599999999999994</v>
      </c>
      <c r="G122" s="82">
        <f t="shared" si="9"/>
        <v>0.80477279999999995</v>
      </c>
      <c r="H122" s="91">
        <f t="shared" si="8"/>
        <v>0.18161509836693049</v>
      </c>
      <c r="I122" s="82">
        <f t="shared" si="7"/>
        <v>0.98638789836693042</v>
      </c>
      <c r="K122" s="25"/>
      <c r="L122" s="7"/>
      <c r="M122" s="7"/>
      <c r="N122" s="7"/>
      <c r="X122" s="21"/>
      <c r="Y122" s="21"/>
    </row>
    <row r="123" spans="1:25" s="1" customFormat="1" x14ac:dyDescent="0.25">
      <c r="A123" s="80">
        <v>98</v>
      </c>
      <c r="B123" s="16">
        <v>34242159</v>
      </c>
      <c r="C123" s="81">
        <v>77</v>
      </c>
      <c r="D123" s="8">
        <v>22.712</v>
      </c>
      <c r="E123" s="8">
        <v>23.571000000000002</v>
      </c>
      <c r="F123" s="8">
        <f t="shared" si="4"/>
        <v>0.85900000000000176</v>
      </c>
      <c r="G123" s="82">
        <f t="shared" si="9"/>
        <v>0.73856820000000156</v>
      </c>
      <c r="H123" s="91">
        <f t="shared" si="8"/>
        <v>0.24320630563919385</v>
      </c>
      <c r="I123" s="82">
        <f t="shared" si="7"/>
        <v>0.98177450563919544</v>
      </c>
      <c r="K123" s="25"/>
      <c r="L123" s="7"/>
      <c r="M123" s="7"/>
      <c r="N123" s="7"/>
      <c r="O123" s="5"/>
      <c r="P123" s="5"/>
      <c r="Q123" s="5"/>
      <c r="R123" s="5"/>
      <c r="S123" s="5"/>
      <c r="T123" s="5"/>
      <c r="U123" s="5"/>
      <c r="V123" s="5"/>
      <c r="W123" s="5"/>
      <c r="X123" s="21"/>
      <c r="Y123" s="21"/>
    </row>
    <row r="124" spans="1:25" s="5" customFormat="1" x14ac:dyDescent="0.25">
      <c r="A124" s="4">
        <v>99</v>
      </c>
      <c r="B124" s="16">
        <v>34242441</v>
      </c>
      <c r="C124" s="81">
        <v>85.4</v>
      </c>
      <c r="D124" s="8">
        <v>13.282999999999999</v>
      </c>
      <c r="E124" s="8">
        <v>13.282999999999999</v>
      </c>
      <c r="F124" s="8">
        <f t="shared" si="4"/>
        <v>0</v>
      </c>
      <c r="G124" s="82">
        <f t="shared" si="9"/>
        <v>0</v>
      </c>
      <c r="H124" s="91">
        <f t="shared" si="8"/>
        <v>0.269737902618015</v>
      </c>
      <c r="I124" s="82">
        <f t="shared" si="7"/>
        <v>0.269737902618015</v>
      </c>
      <c r="K124" s="25"/>
      <c r="L124" s="7"/>
      <c r="M124" s="7"/>
      <c r="N124" s="7"/>
      <c r="X124" s="21"/>
      <c r="Y124" s="21"/>
    </row>
    <row r="125" spans="1:25" s="1" customFormat="1" x14ac:dyDescent="0.25">
      <c r="A125" s="4">
        <v>100</v>
      </c>
      <c r="B125" s="16">
        <v>34242395</v>
      </c>
      <c r="C125" s="75">
        <v>58.2</v>
      </c>
      <c r="D125" s="8">
        <v>13.241</v>
      </c>
      <c r="E125" s="8">
        <v>14.122999999999999</v>
      </c>
      <c r="F125" s="8">
        <f t="shared" si="4"/>
        <v>0.88199999999999967</v>
      </c>
      <c r="G125" s="34">
        <f t="shared" si="9"/>
        <v>0.75834359999999967</v>
      </c>
      <c r="H125" s="40">
        <f t="shared" si="8"/>
        <v>0.18382606478183225</v>
      </c>
      <c r="I125" s="34">
        <f t="shared" si="7"/>
        <v>0.94216966478183195</v>
      </c>
      <c r="K125" s="25"/>
      <c r="L125" s="7"/>
      <c r="M125" s="7"/>
      <c r="N125" s="7"/>
      <c r="O125" s="5"/>
      <c r="P125" s="5"/>
      <c r="Q125" s="5"/>
      <c r="R125" s="5"/>
      <c r="S125" s="5"/>
      <c r="T125" s="5"/>
      <c r="U125" s="5"/>
      <c r="V125" s="5"/>
      <c r="W125" s="5"/>
      <c r="X125" s="21"/>
      <c r="Y125" s="21"/>
    </row>
    <row r="126" spans="1:25" s="5" customFormat="1" x14ac:dyDescent="0.25">
      <c r="A126" s="4">
        <v>101</v>
      </c>
      <c r="B126" s="16">
        <v>34242120</v>
      </c>
      <c r="C126" s="81">
        <v>59</v>
      </c>
      <c r="D126" s="8">
        <v>16.382999999999999</v>
      </c>
      <c r="E126" s="8">
        <v>16.7</v>
      </c>
      <c r="F126" s="8">
        <f t="shared" si="4"/>
        <v>0.31700000000000017</v>
      </c>
      <c r="G126" s="82">
        <f t="shared" si="9"/>
        <v>0.27255660000000015</v>
      </c>
      <c r="H126" s="91">
        <f t="shared" si="8"/>
        <v>0.18635288354171994</v>
      </c>
      <c r="I126" s="82">
        <f t="shared" si="7"/>
        <v>0.45890948354172012</v>
      </c>
      <c r="K126" s="25"/>
      <c r="L126" s="7"/>
      <c r="M126" s="7"/>
      <c r="N126" s="7"/>
      <c r="X126" s="21"/>
      <c r="Y126" s="21"/>
    </row>
    <row r="127" spans="1:25" s="1" customFormat="1" x14ac:dyDescent="0.25">
      <c r="A127" s="80">
        <v>102</v>
      </c>
      <c r="B127" s="16">
        <v>34242123</v>
      </c>
      <c r="C127" s="81">
        <v>77.599999999999994</v>
      </c>
      <c r="D127" s="8">
        <v>12.763999999999999</v>
      </c>
      <c r="E127" s="8">
        <v>12.853999999999999</v>
      </c>
      <c r="F127" s="8">
        <f t="shared" si="4"/>
        <v>8.9999999999999858E-2</v>
      </c>
      <c r="G127" s="82">
        <f t="shared" si="9"/>
        <v>7.7381999999999881E-2</v>
      </c>
      <c r="H127" s="91">
        <f t="shared" si="8"/>
        <v>0.24510141970910965</v>
      </c>
      <c r="I127" s="82">
        <f t="shared" si="7"/>
        <v>0.32248341970910954</v>
      </c>
      <c r="K127" s="25"/>
      <c r="L127" s="7"/>
      <c r="M127" s="7"/>
      <c r="N127" s="7"/>
      <c r="O127" s="5"/>
      <c r="P127" s="5"/>
      <c r="Q127" s="5"/>
      <c r="R127" s="5"/>
      <c r="S127" s="5"/>
      <c r="T127" s="5"/>
      <c r="U127" s="5"/>
      <c r="V127" s="5"/>
      <c r="W127" s="5"/>
      <c r="X127" s="21"/>
      <c r="Y127" s="21"/>
    </row>
    <row r="128" spans="1:25" s="85" customFormat="1" x14ac:dyDescent="0.25">
      <c r="A128" s="4">
        <v>103</v>
      </c>
      <c r="B128" s="16">
        <v>34242126</v>
      </c>
      <c r="C128" s="75">
        <v>85.4</v>
      </c>
      <c r="D128" s="8">
        <v>34.816000000000003</v>
      </c>
      <c r="E128" s="8">
        <v>35.427999999999997</v>
      </c>
      <c r="F128" s="8">
        <f t="shared" si="4"/>
        <v>0.61199999999999477</v>
      </c>
      <c r="G128" s="34">
        <f t="shared" si="9"/>
        <v>0.52619759999999549</v>
      </c>
      <c r="H128" s="40">
        <f t="shared" si="8"/>
        <v>0.269737902618015</v>
      </c>
      <c r="I128" s="34">
        <f t="shared" si="7"/>
        <v>0.79593550261801049</v>
      </c>
      <c r="J128" s="5"/>
      <c r="K128" s="69"/>
      <c r="L128" s="24"/>
      <c r="M128" s="24"/>
      <c r="N128" s="24"/>
      <c r="O128" s="24"/>
      <c r="P128" s="24"/>
    </row>
    <row r="129" spans="1:25" s="85" customFormat="1" x14ac:dyDescent="0.25">
      <c r="A129" s="4">
        <v>104</v>
      </c>
      <c r="B129" s="18">
        <v>34242116</v>
      </c>
      <c r="C129" s="75">
        <v>58.8</v>
      </c>
      <c r="D129" s="8">
        <v>40.930999999999997</v>
      </c>
      <c r="E129" s="8">
        <f>40.931+1.197</f>
        <v>42.128</v>
      </c>
      <c r="F129" s="8">
        <f t="shared" si="4"/>
        <v>1.1970000000000027</v>
      </c>
      <c r="G129" s="34">
        <f t="shared" si="9"/>
        <v>1.0291806000000023</v>
      </c>
      <c r="H129" s="40">
        <f t="shared" si="8"/>
        <v>0.18572117885174802</v>
      </c>
      <c r="I129" s="34">
        <f t="shared" si="7"/>
        <v>1.2149017788517504</v>
      </c>
      <c r="J129" s="5"/>
      <c r="K129" s="25"/>
      <c r="L129" s="92"/>
      <c r="M129" s="24"/>
      <c r="N129" s="106"/>
    </row>
    <row r="130" spans="1:25" s="1" customFormat="1" x14ac:dyDescent="0.25">
      <c r="A130" s="4">
        <v>105</v>
      </c>
      <c r="B130" s="16">
        <v>34242113</v>
      </c>
      <c r="C130" s="75">
        <v>59.2</v>
      </c>
      <c r="D130" s="8">
        <v>19.966999999999999</v>
      </c>
      <c r="E130" s="8">
        <v>20.446999999999999</v>
      </c>
      <c r="F130" s="8">
        <f t="shared" si="4"/>
        <v>0.48000000000000043</v>
      </c>
      <c r="G130" s="34">
        <f t="shared" si="9"/>
        <v>0.41270400000000035</v>
      </c>
      <c r="H130" s="40">
        <f t="shared" si="8"/>
        <v>0.1869845882316919</v>
      </c>
      <c r="I130" s="34">
        <f t="shared" si="7"/>
        <v>0.59968858823169224</v>
      </c>
      <c r="J130" s="5"/>
      <c r="L130" s="7"/>
      <c r="M130" s="24"/>
      <c r="N130" s="106"/>
      <c r="O130" s="5"/>
      <c r="P130" s="5"/>
      <c r="Q130" s="5"/>
      <c r="R130" s="5"/>
      <c r="S130" s="5"/>
      <c r="T130" s="5"/>
      <c r="U130" s="5"/>
      <c r="V130" s="5"/>
      <c r="W130" s="5"/>
      <c r="X130" s="21"/>
      <c r="Y130" s="21"/>
    </row>
    <row r="131" spans="1:25" s="1" customFormat="1" x14ac:dyDescent="0.25">
      <c r="A131" s="4">
        <v>106</v>
      </c>
      <c r="B131" s="17">
        <v>34242119</v>
      </c>
      <c r="C131" s="75">
        <v>76.8</v>
      </c>
      <c r="D131" s="8">
        <f>28.09+1.65</f>
        <v>29.74</v>
      </c>
      <c r="E131" s="8">
        <v>30.63</v>
      </c>
      <c r="F131" s="8">
        <f t="shared" si="4"/>
        <v>0.89000000000000057</v>
      </c>
      <c r="G131" s="34">
        <f t="shared" si="9"/>
        <v>0.76522200000000051</v>
      </c>
      <c r="H131" s="40">
        <f t="shared" si="8"/>
        <v>0.24257460094922192</v>
      </c>
      <c r="I131" s="34">
        <f t="shared" si="7"/>
        <v>1.0077966009492225</v>
      </c>
      <c r="J131" s="101"/>
      <c r="K131" s="69"/>
      <c r="L131" s="24"/>
      <c r="M131" s="24"/>
      <c r="N131" s="24"/>
      <c r="O131" s="24"/>
      <c r="P131" s="24"/>
      <c r="Q131" s="5"/>
      <c r="R131" s="5"/>
      <c r="S131" s="5"/>
      <c r="T131" s="5"/>
      <c r="U131" s="5"/>
      <c r="V131" s="5"/>
      <c r="W131" s="5"/>
      <c r="X131" s="21"/>
      <c r="Y131" s="21"/>
    </row>
    <row r="132" spans="1:25" s="5" customFormat="1" x14ac:dyDescent="0.25">
      <c r="A132" s="4">
        <v>107</v>
      </c>
      <c r="B132" s="16">
        <v>34242112</v>
      </c>
      <c r="C132" s="75">
        <v>85.1</v>
      </c>
      <c r="D132" s="8">
        <v>22.042000000000002</v>
      </c>
      <c r="E132" s="8">
        <v>23.111000000000001</v>
      </c>
      <c r="F132" s="8">
        <f t="shared" si="4"/>
        <v>1.0689999999999991</v>
      </c>
      <c r="G132" s="82">
        <f t="shared" si="9"/>
        <v>0.91912619999999923</v>
      </c>
      <c r="H132" s="91">
        <f t="shared" si="8"/>
        <v>0.26879034558305709</v>
      </c>
      <c r="I132" s="82">
        <f t="shared" si="7"/>
        <v>1.1879165455830563</v>
      </c>
      <c r="K132" s="25"/>
      <c r="X132" s="21"/>
      <c r="Y132" s="21"/>
    </row>
    <row r="133" spans="1:25" s="1" customFormat="1" x14ac:dyDescent="0.25">
      <c r="A133" s="80">
        <v>108</v>
      </c>
      <c r="B133" s="16">
        <v>34242115</v>
      </c>
      <c r="C133" s="75">
        <v>58.5</v>
      </c>
      <c r="D133" s="8">
        <v>13.077</v>
      </c>
      <c r="E133" s="8">
        <v>13.077</v>
      </c>
      <c r="F133" s="8">
        <f t="shared" si="4"/>
        <v>0</v>
      </c>
      <c r="G133" s="82">
        <f t="shared" si="9"/>
        <v>0</v>
      </c>
      <c r="H133" s="91">
        <f t="shared" si="8"/>
        <v>0.18477362181679013</v>
      </c>
      <c r="I133" s="82">
        <f t="shared" si="7"/>
        <v>0.18477362181679013</v>
      </c>
      <c r="J133" s="68"/>
      <c r="K133" s="25"/>
      <c r="L133" s="7"/>
      <c r="M133" s="7"/>
      <c r="N133" s="7"/>
      <c r="O133" s="5"/>
      <c r="P133" s="5"/>
      <c r="Q133" s="5"/>
      <c r="R133" s="5"/>
      <c r="S133" s="5"/>
      <c r="T133" s="5"/>
      <c r="U133" s="5"/>
      <c r="V133" s="5"/>
      <c r="W133" s="5"/>
      <c r="X133" s="21"/>
      <c r="Y133" s="21"/>
    </row>
    <row r="134" spans="1:25" s="5" customFormat="1" x14ac:dyDescent="0.25">
      <c r="A134" s="4">
        <v>109</v>
      </c>
      <c r="B134" s="16">
        <v>34242118</v>
      </c>
      <c r="C134" s="81">
        <v>59.1</v>
      </c>
      <c r="D134" s="8">
        <v>24.306000000000001</v>
      </c>
      <c r="E134" s="8">
        <v>25.152999999999999</v>
      </c>
      <c r="F134" s="8">
        <f t="shared" si="4"/>
        <v>0.84699999999999775</v>
      </c>
      <c r="G134" s="82">
        <f t="shared" si="9"/>
        <v>0.72825059999999808</v>
      </c>
      <c r="H134" s="91">
        <f t="shared" si="8"/>
        <v>0.18666873588670593</v>
      </c>
      <c r="I134" s="82">
        <f t="shared" si="7"/>
        <v>0.91491933588670404</v>
      </c>
      <c r="K134" s="25"/>
      <c r="L134" s="7"/>
      <c r="M134" s="7"/>
      <c r="N134" s="7"/>
      <c r="X134" s="21"/>
      <c r="Y134" s="21"/>
    </row>
    <row r="135" spans="1:25" s="5" customFormat="1" x14ac:dyDescent="0.25">
      <c r="A135" s="4">
        <v>110</v>
      </c>
      <c r="B135" s="16">
        <v>34242111</v>
      </c>
      <c r="C135" s="75">
        <v>77.099999999999994</v>
      </c>
      <c r="D135" s="8">
        <v>13.525</v>
      </c>
      <c r="E135" s="8">
        <v>14.292</v>
      </c>
      <c r="F135" s="8">
        <f t="shared" si="4"/>
        <v>0.76699999999999946</v>
      </c>
      <c r="G135" s="82">
        <f t="shared" si="9"/>
        <v>0.65946659999999957</v>
      </c>
      <c r="H135" s="91">
        <f t="shared" si="8"/>
        <v>0.24352215798417981</v>
      </c>
      <c r="I135" s="82">
        <f t="shared" si="7"/>
        <v>0.90298875798417932</v>
      </c>
      <c r="K135" s="25"/>
      <c r="L135" s="7"/>
      <c r="M135" s="7"/>
      <c r="N135" s="7"/>
      <c r="X135" s="21"/>
      <c r="Y135" s="21"/>
    </row>
    <row r="136" spans="1:25" s="1" customFormat="1" x14ac:dyDescent="0.25">
      <c r="A136" s="80">
        <v>111</v>
      </c>
      <c r="B136" s="16">
        <v>34242114</v>
      </c>
      <c r="C136" s="81">
        <v>85.1</v>
      </c>
      <c r="D136" s="8">
        <v>28.725999999999999</v>
      </c>
      <c r="E136" s="8">
        <v>28.927</v>
      </c>
      <c r="F136" s="8">
        <f t="shared" si="4"/>
        <v>0.20100000000000051</v>
      </c>
      <c r="G136" s="82">
        <f>F136*0.8598</f>
        <v>0.17281980000000044</v>
      </c>
      <c r="H136" s="91">
        <f t="shared" si="8"/>
        <v>0.26879034558305709</v>
      </c>
      <c r="I136" s="82">
        <f t="shared" si="7"/>
        <v>0.44161014558305756</v>
      </c>
      <c r="J136" s="5"/>
      <c r="K136" s="25"/>
      <c r="L136" s="7"/>
      <c r="M136" s="7"/>
      <c r="N136" s="7"/>
      <c r="O136" s="5"/>
      <c r="P136" s="5"/>
      <c r="Q136" s="5"/>
      <c r="R136" s="5"/>
      <c r="S136" s="5"/>
      <c r="T136" s="5"/>
      <c r="U136" s="5"/>
      <c r="V136" s="5"/>
      <c r="W136" s="5"/>
      <c r="X136" s="21"/>
      <c r="Y136" s="21"/>
    </row>
    <row r="137" spans="1:25" s="1" customFormat="1" x14ac:dyDescent="0.25">
      <c r="A137" s="80">
        <v>112</v>
      </c>
      <c r="B137" s="16">
        <v>34242117</v>
      </c>
      <c r="C137" s="81">
        <v>57.5</v>
      </c>
      <c r="D137" s="8">
        <v>8.4849999999999994</v>
      </c>
      <c r="E137" s="8">
        <v>8.6379999999999999</v>
      </c>
      <c r="F137" s="8">
        <f t="shared" si="4"/>
        <v>0.15300000000000047</v>
      </c>
      <c r="G137" s="82">
        <f t="shared" ref="G137:G165" si="10">F137*0.8598</f>
        <v>0.1315494000000004</v>
      </c>
      <c r="H137" s="91">
        <f t="shared" si="8"/>
        <v>0.18161509836693049</v>
      </c>
      <c r="I137" s="82">
        <f t="shared" si="7"/>
        <v>0.31316449836693089</v>
      </c>
      <c r="J137" s="5"/>
      <c r="K137" s="25"/>
      <c r="L137" s="7"/>
      <c r="M137" s="7"/>
      <c r="N137" s="7"/>
      <c r="O137" s="5"/>
      <c r="P137" s="5"/>
      <c r="Q137" s="5"/>
      <c r="R137" s="5"/>
      <c r="S137" s="5"/>
      <c r="T137" s="5"/>
      <c r="U137" s="5"/>
      <c r="V137" s="5"/>
      <c r="W137" s="5"/>
      <c r="X137" s="21"/>
      <c r="Y137" s="21"/>
    </row>
    <row r="138" spans="1:25" s="1" customFormat="1" x14ac:dyDescent="0.25">
      <c r="A138" s="80">
        <v>113</v>
      </c>
      <c r="B138" s="16">
        <v>34242125</v>
      </c>
      <c r="C138" s="81">
        <v>58.9</v>
      </c>
      <c r="D138" s="8">
        <v>16.067</v>
      </c>
      <c r="E138" s="8">
        <v>16.276</v>
      </c>
      <c r="F138" s="8">
        <f t="shared" si="4"/>
        <v>0.20899999999999963</v>
      </c>
      <c r="G138" s="82">
        <f t="shared" si="10"/>
        <v>0.1796981999999997</v>
      </c>
      <c r="H138" s="91">
        <f t="shared" si="8"/>
        <v>0.18603703119673398</v>
      </c>
      <c r="I138" s="82">
        <f t="shared" si="7"/>
        <v>0.36573523119673368</v>
      </c>
      <c r="J138" s="5"/>
      <c r="K138" s="25"/>
      <c r="L138" s="7"/>
      <c r="M138" s="7"/>
      <c r="N138" s="7"/>
      <c r="O138" s="5"/>
      <c r="P138" s="5"/>
      <c r="Q138" s="5"/>
      <c r="R138" s="5"/>
      <c r="S138" s="5"/>
      <c r="T138" s="5"/>
      <c r="U138" s="5"/>
      <c r="V138" s="5"/>
      <c r="W138" s="5"/>
      <c r="X138" s="21"/>
      <c r="Y138" s="21"/>
    </row>
    <row r="139" spans="1:25" s="5" customFormat="1" x14ac:dyDescent="0.25">
      <c r="A139" s="4">
        <v>114</v>
      </c>
      <c r="B139" s="16">
        <v>34242154</v>
      </c>
      <c r="C139" s="81">
        <v>77.099999999999994</v>
      </c>
      <c r="D139" s="8">
        <v>6.423</v>
      </c>
      <c r="E139" s="8">
        <v>6.423</v>
      </c>
      <c r="F139" s="8">
        <f t="shared" si="4"/>
        <v>0</v>
      </c>
      <c r="G139" s="82">
        <f t="shared" si="10"/>
        <v>0</v>
      </c>
      <c r="H139" s="91">
        <f t="shared" si="8"/>
        <v>0.24352215798417981</v>
      </c>
      <c r="I139" s="82">
        <f t="shared" si="7"/>
        <v>0.24352215798417981</v>
      </c>
      <c r="K139" s="25"/>
      <c r="L139" s="7"/>
      <c r="M139" s="7"/>
      <c r="N139" s="7"/>
      <c r="X139" s="21"/>
      <c r="Y139" s="21"/>
    </row>
    <row r="140" spans="1:25" s="5" customFormat="1" x14ac:dyDescent="0.25">
      <c r="A140" s="4">
        <v>115</v>
      </c>
      <c r="B140" s="16">
        <v>34242149</v>
      </c>
      <c r="C140" s="81">
        <v>85.3</v>
      </c>
      <c r="D140" s="8">
        <v>17.141999999999999</v>
      </c>
      <c r="E140" s="8">
        <v>18.045999999999999</v>
      </c>
      <c r="F140" s="8">
        <f t="shared" si="4"/>
        <v>0.90399999999999991</v>
      </c>
      <c r="G140" s="82">
        <f t="shared" si="10"/>
        <v>0.77725919999999993</v>
      </c>
      <c r="H140" s="91">
        <f t="shared" si="8"/>
        <v>0.26942205027302901</v>
      </c>
      <c r="I140" s="82">
        <f t="shared" si="7"/>
        <v>1.0466812502730289</v>
      </c>
      <c r="K140" s="25"/>
      <c r="L140" s="7"/>
      <c r="M140" s="7"/>
      <c r="N140" s="7"/>
      <c r="X140" s="21"/>
      <c r="Y140" s="21"/>
    </row>
    <row r="141" spans="1:25" s="1" customFormat="1" x14ac:dyDescent="0.25">
      <c r="A141" s="80">
        <v>116</v>
      </c>
      <c r="B141" s="16">
        <v>34242157</v>
      </c>
      <c r="C141" s="81">
        <v>59.6</v>
      </c>
      <c r="D141" s="8">
        <v>17.132000000000001</v>
      </c>
      <c r="E141" s="8">
        <v>17.462</v>
      </c>
      <c r="F141" s="8">
        <f t="shared" si="4"/>
        <v>0.32999999999999829</v>
      </c>
      <c r="G141" s="82">
        <f t="shared" si="10"/>
        <v>0.28373399999999854</v>
      </c>
      <c r="H141" s="91">
        <f t="shared" si="8"/>
        <v>0.18824799761163577</v>
      </c>
      <c r="I141" s="82">
        <f t="shared" si="7"/>
        <v>0.47198199761163429</v>
      </c>
      <c r="J141" s="5"/>
      <c r="K141" s="25"/>
      <c r="L141" s="7"/>
      <c r="M141" s="7"/>
      <c r="N141" s="7"/>
      <c r="O141" s="5"/>
      <c r="P141" s="5"/>
      <c r="Q141" s="5"/>
      <c r="R141" s="5"/>
      <c r="S141" s="5"/>
      <c r="T141" s="5"/>
      <c r="U141" s="5"/>
      <c r="V141" s="5"/>
      <c r="W141" s="5"/>
      <c r="X141" s="21"/>
      <c r="Y141" s="21"/>
    </row>
    <row r="142" spans="1:25" s="1" customFormat="1" x14ac:dyDescent="0.25">
      <c r="A142" s="80">
        <v>117</v>
      </c>
      <c r="B142" s="16">
        <v>41341239</v>
      </c>
      <c r="C142" s="81">
        <v>59</v>
      </c>
      <c r="D142" s="8">
        <v>7.6109999999999998</v>
      </c>
      <c r="E142" s="8">
        <v>7.641</v>
      </c>
      <c r="F142" s="8">
        <f t="shared" si="4"/>
        <v>3.0000000000000249E-2</v>
      </c>
      <c r="G142" s="82">
        <f t="shared" si="10"/>
        <v>2.5794000000000213E-2</v>
      </c>
      <c r="H142" s="91">
        <f t="shared" si="8"/>
        <v>0.18635288354171994</v>
      </c>
      <c r="I142" s="82">
        <f t="shared" si="7"/>
        <v>0.21214688354172015</v>
      </c>
      <c r="K142" s="25"/>
      <c r="L142" s="7"/>
      <c r="M142" s="7"/>
      <c r="N142" s="7"/>
      <c r="O142" s="5"/>
      <c r="P142" s="5"/>
      <c r="Q142" s="5"/>
      <c r="R142" s="5"/>
      <c r="S142" s="5"/>
      <c r="T142" s="5"/>
      <c r="U142" s="5"/>
      <c r="V142" s="5"/>
      <c r="W142" s="5"/>
      <c r="X142" s="21"/>
      <c r="Y142" s="21"/>
    </row>
    <row r="143" spans="1:25" s="1" customFormat="1" x14ac:dyDescent="0.25">
      <c r="A143" s="80">
        <v>118</v>
      </c>
      <c r="B143" s="16">
        <v>34242156</v>
      </c>
      <c r="C143" s="81">
        <v>78</v>
      </c>
      <c r="D143" s="8">
        <v>8.5150000000000006</v>
      </c>
      <c r="E143" s="8">
        <v>8.5229999999999997</v>
      </c>
      <c r="F143" s="8">
        <f t="shared" si="4"/>
        <v>7.9999999999991189E-3</v>
      </c>
      <c r="G143" s="82">
        <f t="shared" si="10"/>
        <v>6.8783999999992426E-3</v>
      </c>
      <c r="H143" s="91">
        <f t="shared" si="8"/>
        <v>0.24636482908905349</v>
      </c>
      <c r="I143" s="82">
        <f t="shared" si="7"/>
        <v>0.25324322908905272</v>
      </c>
      <c r="J143" s="5"/>
      <c r="K143" s="25"/>
      <c r="L143" s="7"/>
      <c r="M143" s="7"/>
      <c r="N143" s="7"/>
      <c r="O143" s="5"/>
      <c r="P143" s="5"/>
      <c r="Q143" s="5"/>
      <c r="R143" s="5"/>
      <c r="S143" s="5"/>
      <c r="T143" s="5"/>
      <c r="U143" s="5"/>
      <c r="V143" s="5"/>
      <c r="W143" s="5"/>
      <c r="X143" s="21"/>
      <c r="Y143" s="21"/>
    </row>
    <row r="144" spans="1:25" s="1" customFormat="1" x14ac:dyDescent="0.25">
      <c r="A144" s="80">
        <v>119</v>
      </c>
      <c r="B144" s="16">
        <v>34242162</v>
      </c>
      <c r="C144" s="81">
        <v>85.5</v>
      </c>
      <c r="D144" s="8">
        <v>24.998000000000001</v>
      </c>
      <c r="E144" s="8">
        <v>25.574000000000002</v>
      </c>
      <c r="F144" s="8">
        <f t="shared" si="4"/>
        <v>0.57600000000000051</v>
      </c>
      <c r="G144" s="82">
        <f t="shared" si="10"/>
        <v>0.49524480000000043</v>
      </c>
      <c r="H144" s="91">
        <f t="shared" si="8"/>
        <v>0.27005375496300094</v>
      </c>
      <c r="I144" s="82">
        <f t="shared" si="7"/>
        <v>0.76529855496300137</v>
      </c>
      <c r="K144" s="25"/>
      <c r="L144" s="7"/>
      <c r="M144" s="7"/>
      <c r="N144" s="7"/>
      <c r="O144" s="5"/>
      <c r="P144" s="5"/>
      <c r="Q144" s="5"/>
      <c r="R144" s="5"/>
      <c r="S144" s="5"/>
      <c r="T144" s="5"/>
      <c r="U144" s="5"/>
      <c r="V144" s="5"/>
      <c r="W144" s="5"/>
      <c r="X144" s="21"/>
      <c r="Y144" s="21"/>
    </row>
    <row r="145" spans="1:25" s="5" customFormat="1" x14ac:dyDescent="0.25">
      <c r="A145" s="4">
        <v>120</v>
      </c>
      <c r="B145" s="16">
        <v>20140179</v>
      </c>
      <c r="C145" s="81">
        <v>58.9</v>
      </c>
      <c r="D145" s="8">
        <v>18.550999999999998</v>
      </c>
      <c r="E145" s="8">
        <v>19.364000000000001</v>
      </c>
      <c r="F145" s="8">
        <f t="shared" si="4"/>
        <v>0.81300000000000239</v>
      </c>
      <c r="G145" s="82">
        <f t="shared" si="10"/>
        <v>0.69901740000000201</v>
      </c>
      <c r="H145" s="91">
        <f t="shared" si="8"/>
        <v>0.18603703119673398</v>
      </c>
      <c r="I145" s="82">
        <f t="shared" si="7"/>
        <v>0.88505443119673599</v>
      </c>
      <c r="K145" s="25"/>
      <c r="L145" s="7"/>
      <c r="M145" s="7"/>
      <c r="N145" s="7"/>
      <c r="X145" s="21"/>
      <c r="Y145" s="21"/>
    </row>
    <row r="146" spans="1:25" s="1" customFormat="1" x14ac:dyDescent="0.25">
      <c r="A146" s="80">
        <v>121</v>
      </c>
      <c r="B146" s="16">
        <v>34242161</v>
      </c>
      <c r="C146" s="81">
        <v>59.2</v>
      </c>
      <c r="D146" s="8">
        <v>19.239999999999998</v>
      </c>
      <c r="E146" s="8">
        <v>20.234000000000002</v>
      </c>
      <c r="F146" s="8">
        <f t="shared" si="4"/>
        <v>0.99400000000000333</v>
      </c>
      <c r="G146" s="82">
        <f t="shared" si="10"/>
        <v>0.85464120000000288</v>
      </c>
      <c r="H146" s="91">
        <f t="shared" si="8"/>
        <v>0.1869845882316919</v>
      </c>
      <c r="I146" s="82">
        <f t="shared" si="7"/>
        <v>1.0416257882316948</v>
      </c>
      <c r="K146" s="25"/>
      <c r="L146" s="7"/>
      <c r="M146" s="7"/>
      <c r="N146" s="7"/>
      <c r="O146" s="5"/>
      <c r="P146" s="5"/>
      <c r="Q146" s="5"/>
      <c r="R146" s="5"/>
      <c r="S146" s="5"/>
      <c r="T146" s="5"/>
      <c r="U146" s="5"/>
      <c r="V146" s="5"/>
      <c r="W146" s="5"/>
      <c r="X146" s="21"/>
      <c r="Y146" s="21"/>
    </row>
    <row r="147" spans="1:25" s="1" customFormat="1" x14ac:dyDescent="0.25">
      <c r="A147" s="80">
        <v>122</v>
      </c>
      <c r="B147" s="16">
        <v>34242151</v>
      </c>
      <c r="C147" s="81">
        <v>78.099999999999994</v>
      </c>
      <c r="D147" s="8">
        <v>10.714</v>
      </c>
      <c r="E147" s="8">
        <v>11.760999999999999</v>
      </c>
      <c r="F147" s="8">
        <f t="shared" si="4"/>
        <v>1.0469999999999988</v>
      </c>
      <c r="G147" s="82">
        <f t="shared" si="10"/>
        <v>0.90021059999999897</v>
      </c>
      <c r="H147" s="91">
        <f t="shared" si="8"/>
        <v>0.24668068143403946</v>
      </c>
      <c r="I147" s="82">
        <f t="shared" si="7"/>
        <v>1.1468912814340384</v>
      </c>
      <c r="J147" s="5"/>
      <c r="K147" s="25"/>
      <c r="L147" s="7"/>
      <c r="M147" s="7"/>
      <c r="N147" s="7"/>
      <c r="O147" s="5"/>
      <c r="P147" s="5"/>
      <c r="Q147" s="5"/>
      <c r="R147" s="5"/>
      <c r="S147" s="5"/>
      <c r="T147" s="5"/>
      <c r="U147" s="5"/>
      <c r="V147" s="5"/>
      <c r="W147" s="5"/>
      <c r="X147" s="21"/>
      <c r="Y147" s="21"/>
    </row>
    <row r="148" spans="1:25" s="5" customFormat="1" x14ac:dyDescent="0.25">
      <c r="A148" s="4">
        <v>123</v>
      </c>
      <c r="B148" s="16">
        <v>34242148</v>
      </c>
      <c r="C148" s="81">
        <v>85.2</v>
      </c>
      <c r="D148" s="8">
        <v>10.698</v>
      </c>
      <c r="E148" s="8">
        <v>10.997</v>
      </c>
      <c r="F148" s="8">
        <f>E148-D148</f>
        <v>0.29899999999999949</v>
      </c>
      <c r="G148" s="82">
        <f t="shared" si="10"/>
        <v>0.25708019999999954</v>
      </c>
      <c r="H148" s="91">
        <f>C148/3919*$H$13</f>
        <v>0.26910619792804308</v>
      </c>
      <c r="I148" s="82">
        <f t="shared" si="7"/>
        <v>0.52618639792804256</v>
      </c>
      <c r="K148" s="25"/>
      <c r="L148" s="7"/>
      <c r="M148" s="7"/>
      <c r="N148" s="7"/>
      <c r="X148" s="21"/>
      <c r="Y148" s="21"/>
    </row>
    <row r="149" spans="1:25" s="1" customFormat="1" x14ac:dyDescent="0.25">
      <c r="A149" s="80">
        <v>124</v>
      </c>
      <c r="B149" s="16">
        <v>34242163</v>
      </c>
      <c r="C149" s="81">
        <v>59.3</v>
      </c>
      <c r="D149" s="8">
        <v>23.283000000000001</v>
      </c>
      <c r="E149" s="8">
        <v>24.218</v>
      </c>
      <c r="F149" s="8">
        <f>E149-D149</f>
        <v>0.93499999999999872</v>
      </c>
      <c r="G149" s="82">
        <f t="shared" si="10"/>
        <v>0.80391299999999888</v>
      </c>
      <c r="H149" s="91">
        <f t="shared" si="8"/>
        <v>0.18730044057667786</v>
      </c>
      <c r="I149" s="82">
        <f t="shared" si="7"/>
        <v>0.99121344057667671</v>
      </c>
      <c r="K149" s="25"/>
      <c r="L149" s="7"/>
      <c r="M149" s="7"/>
      <c r="N149" s="7"/>
      <c r="O149" s="5"/>
      <c r="P149" s="5"/>
      <c r="Q149" s="5"/>
      <c r="R149" s="5"/>
      <c r="S149" s="5"/>
      <c r="T149" s="5"/>
      <c r="U149" s="5"/>
      <c r="V149" s="5"/>
      <c r="W149" s="5"/>
      <c r="X149" s="21"/>
      <c r="Y149" s="21"/>
    </row>
    <row r="150" spans="1:25" s="1" customFormat="1" x14ac:dyDescent="0.25">
      <c r="A150" s="80">
        <v>125</v>
      </c>
      <c r="B150" s="16">
        <v>34242153</v>
      </c>
      <c r="C150" s="81">
        <v>59.2</v>
      </c>
      <c r="D150" s="8">
        <f>22.067+1.64</f>
        <v>23.707000000000001</v>
      </c>
      <c r="E150" s="8">
        <f>22.067+1.64+1.75</f>
        <v>25.457000000000001</v>
      </c>
      <c r="F150" s="8">
        <f>E150-D150</f>
        <v>1.75</v>
      </c>
      <c r="G150" s="82">
        <f t="shared" si="10"/>
        <v>1.50465</v>
      </c>
      <c r="H150" s="91">
        <f t="shared" si="8"/>
        <v>0.1869845882316919</v>
      </c>
      <c r="I150" s="82">
        <f t="shared" si="7"/>
        <v>1.6916345882316919</v>
      </c>
      <c r="K150" s="25"/>
      <c r="L150" s="24"/>
      <c r="M150" s="24"/>
      <c r="O150" s="24"/>
      <c r="P150" s="24"/>
      <c r="Q150" s="5"/>
      <c r="R150" s="5"/>
      <c r="S150" s="5"/>
      <c r="T150" s="5"/>
      <c r="U150" s="5"/>
      <c r="V150" s="5"/>
      <c r="W150" s="5"/>
      <c r="X150" s="21"/>
      <c r="Y150" s="21"/>
    </row>
    <row r="151" spans="1:25" s="1" customFormat="1" x14ac:dyDescent="0.25">
      <c r="A151" s="80">
        <v>126</v>
      </c>
      <c r="B151" s="16">
        <v>20140213</v>
      </c>
      <c r="C151" s="81">
        <v>77.599999999999994</v>
      </c>
      <c r="D151" s="8">
        <v>6.8150000000000004</v>
      </c>
      <c r="E151" s="8">
        <v>6.8150000000000004</v>
      </c>
      <c r="F151" s="8">
        <f>E151-D151</f>
        <v>0</v>
      </c>
      <c r="G151" s="82">
        <f t="shared" si="10"/>
        <v>0</v>
      </c>
      <c r="H151" s="91">
        <f t="shared" si="8"/>
        <v>0.24510141970910965</v>
      </c>
      <c r="I151" s="82">
        <f t="shared" si="7"/>
        <v>0.24510141970910965</v>
      </c>
      <c r="K151" s="25"/>
      <c r="L151" s="7"/>
      <c r="M151" s="7"/>
      <c r="N151" s="7"/>
      <c r="O151" s="5"/>
      <c r="P151" s="5"/>
      <c r="Q151" s="5"/>
      <c r="R151" s="5"/>
      <c r="S151" s="5"/>
      <c r="T151" s="5"/>
      <c r="U151" s="5"/>
      <c r="V151" s="5"/>
      <c r="W151" s="5"/>
      <c r="X151" s="21"/>
      <c r="Y151" s="21"/>
    </row>
    <row r="152" spans="1:25" s="5" customFormat="1" x14ac:dyDescent="0.25">
      <c r="A152" s="4">
        <v>127</v>
      </c>
      <c r="B152" s="16">
        <v>34242152</v>
      </c>
      <c r="C152" s="81">
        <v>85.2</v>
      </c>
      <c r="D152" s="8">
        <v>49.387</v>
      </c>
      <c r="E152" s="8">
        <v>51.436</v>
      </c>
      <c r="F152" s="8">
        <f t="shared" si="4"/>
        <v>2.0489999999999995</v>
      </c>
      <c r="G152" s="82">
        <f t="shared" si="10"/>
        <v>1.7617301999999995</v>
      </c>
      <c r="H152" s="91">
        <f t="shared" si="8"/>
        <v>0.26910619792804308</v>
      </c>
      <c r="I152" s="82">
        <f t="shared" si="7"/>
        <v>2.0308363979280424</v>
      </c>
      <c r="K152" s="25"/>
      <c r="L152" s="7"/>
      <c r="M152" s="7"/>
      <c r="N152" s="7"/>
      <c r="X152" s="21"/>
      <c r="Y152" s="21"/>
    </row>
    <row r="153" spans="1:25" s="5" customFormat="1" x14ac:dyDescent="0.25">
      <c r="A153" s="4">
        <v>128</v>
      </c>
      <c r="B153" s="16">
        <v>34242147</v>
      </c>
      <c r="C153" s="81">
        <v>58.9</v>
      </c>
      <c r="D153" s="8">
        <v>15.135</v>
      </c>
      <c r="E153" s="8">
        <v>15.135</v>
      </c>
      <c r="F153" s="8">
        <f t="shared" si="4"/>
        <v>0</v>
      </c>
      <c r="G153" s="82">
        <f t="shared" si="10"/>
        <v>0</v>
      </c>
      <c r="H153" s="91">
        <f t="shared" si="8"/>
        <v>0.18603703119673398</v>
      </c>
      <c r="I153" s="82">
        <f t="shared" si="7"/>
        <v>0.18603703119673398</v>
      </c>
      <c r="K153" s="25"/>
      <c r="L153" s="7"/>
      <c r="M153" s="14"/>
      <c r="N153" s="7"/>
      <c r="X153" s="21"/>
      <c r="Y153" s="21"/>
    </row>
    <row r="154" spans="1:25" s="1" customFormat="1" x14ac:dyDescent="0.25">
      <c r="A154" s="80">
        <v>129</v>
      </c>
      <c r="B154" s="16">
        <v>34242155</v>
      </c>
      <c r="C154" s="81">
        <v>58.6</v>
      </c>
      <c r="D154" s="8">
        <v>19.71</v>
      </c>
      <c r="E154" s="8">
        <v>20.835999999999999</v>
      </c>
      <c r="F154" s="8">
        <f t="shared" ref="F154:F217" si="11">E154-D154</f>
        <v>1.1259999999999977</v>
      </c>
      <c r="G154" s="82">
        <f t="shared" si="10"/>
        <v>0.96813479999999796</v>
      </c>
      <c r="H154" s="91">
        <f t="shared" si="8"/>
        <v>0.1850894741617761</v>
      </c>
      <c r="I154" s="82">
        <f t="shared" si="7"/>
        <v>1.153224274161774</v>
      </c>
      <c r="K154" s="25"/>
      <c r="L154" s="7"/>
      <c r="M154" s="7"/>
      <c r="N154" s="7"/>
      <c r="O154" s="5"/>
      <c r="P154" s="5"/>
      <c r="Q154" s="5"/>
      <c r="R154" s="5"/>
      <c r="S154" s="5"/>
      <c r="T154" s="5"/>
      <c r="U154" s="5"/>
      <c r="V154" s="5"/>
      <c r="W154" s="5"/>
      <c r="X154" s="21"/>
      <c r="Y154" s="21"/>
    </row>
    <row r="155" spans="1:25" s="1" customFormat="1" ht="15.75" thickBot="1" x14ac:dyDescent="0.3">
      <c r="A155" s="93">
        <v>130</v>
      </c>
      <c r="B155" s="20">
        <v>34242150</v>
      </c>
      <c r="C155" s="87">
        <v>77.599999999999994</v>
      </c>
      <c r="D155" s="12">
        <v>6.7809999999999997</v>
      </c>
      <c r="E155" s="12">
        <v>6.7809999999999997</v>
      </c>
      <c r="F155" s="12">
        <f t="shared" si="11"/>
        <v>0</v>
      </c>
      <c r="G155" s="88">
        <f t="shared" si="10"/>
        <v>0</v>
      </c>
      <c r="H155" s="88">
        <f t="shared" si="8"/>
        <v>0.24510141970910965</v>
      </c>
      <c r="I155" s="88">
        <f t="shared" ref="I155:I218" si="12">G155+H155</f>
        <v>0.24510141970910965</v>
      </c>
      <c r="K155" s="25"/>
      <c r="L155" s="14"/>
      <c r="M155" s="7"/>
      <c r="N155" s="7"/>
      <c r="O155" s="5"/>
      <c r="P155" s="5"/>
      <c r="Q155" s="5"/>
      <c r="R155" s="5"/>
      <c r="S155" s="5"/>
      <c r="T155" s="5"/>
      <c r="U155" s="5"/>
      <c r="V155" s="5"/>
      <c r="W155" s="5"/>
      <c r="X155" s="21"/>
      <c r="Y155" s="21"/>
    </row>
    <row r="156" spans="1:25" s="1" customFormat="1" x14ac:dyDescent="0.25">
      <c r="A156" s="89">
        <v>131</v>
      </c>
      <c r="B156" s="19">
        <v>20442446</v>
      </c>
      <c r="C156" s="112">
        <v>84.1</v>
      </c>
      <c r="D156" s="9">
        <v>42.5</v>
      </c>
      <c r="E156" s="9">
        <v>43.350999999999999</v>
      </c>
      <c r="F156" s="9">
        <f t="shared" si="11"/>
        <v>0.85099999999999909</v>
      </c>
      <c r="G156" s="91">
        <f>F156*0.8598</f>
        <v>0.73168979999999928</v>
      </c>
      <c r="H156" s="91">
        <f t="shared" ref="H156:H207" si="13">C156/3672.6*$H$16</f>
        <v>0.19923646313238591</v>
      </c>
      <c r="I156" s="91">
        <f t="shared" si="12"/>
        <v>0.93092626313238513</v>
      </c>
      <c r="K156" s="24"/>
      <c r="L156" s="7"/>
      <c r="M156" s="7"/>
      <c r="N156" s="7"/>
      <c r="O156" s="5"/>
      <c r="P156" s="5"/>
      <c r="Q156" s="5"/>
      <c r="R156" s="5"/>
      <c r="S156" s="5"/>
      <c r="T156" s="5"/>
      <c r="U156" s="5"/>
      <c r="V156" s="5"/>
      <c r="W156" s="5"/>
      <c r="X156" s="21"/>
      <c r="Y156" s="21"/>
    </row>
    <row r="157" spans="1:25" s="1" customFormat="1" x14ac:dyDescent="0.25">
      <c r="A157" s="80">
        <v>132</v>
      </c>
      <c r="B157" s="16">
        <v>43242256</v>
      </c>
      <c r="C157" s="83">
        <v>56.3</v>
      </c>
      <c r="D157" s="8">
        <v>20.399999999999999</v>
      </c>
      <c r="E157" s="8">
        <v>21.289000000000001</v>
      </c>
      <c r="F157" s="8">
        <f t="shared" si="11"/>
        <v>0.8890000000000029</v>
      </c>
      <c r="G157" s="82">
        <f t="shared" si="10"/>
        <v>0.76436220000000255</v>
      </c>
      <c r="H157" s="91">
        <f t="shared" si="13"/>
        <v>0.13337708530741171</v>
      </c>
      <c r="I157" s="82">
        <f t="shared" si="12"/>
        <v>0.8977392853074142</v>
      </c>
      <c r="K157" s="25"/>
      <c r="L157" s="7"/>
      <c r="M157" s="7"/>
      <c r="N157" s="7"/>
      <c r="O157" s="5"/>
      <c r="P157" s="5"/>
      <c r="Q157" s="5"/>
      <c r="R157" s="5"/>
      <c r="S157" s="5"/>
      <c r="T157" s="5"/>
      <c r="U157" s="5"/>
      <c r="V157" s="5"/>
      <c r="W157" s="5"/>
      <c r="X157" s="21"/>
      <c r="Y157" s="21"/>
    </row>
    <row r="158" spans="1:25" s="1" customFormat="1" x14ac:dyDescent="0.25">
      <c r="A158" s="80">
        <v>133</v>
      </c>
      <c r="B158" s="16">
        <v>43242235</v>
      </c>
      <c r="C158" s="83">
        <v>56.1</v>
      </c>
      <c r="D158" s="8">
        <v>12.132999999999999</v>
      </c>
      <c r="E158" s="8">
        <v>12.345000000000001</v>
      </c>
      <c r="F158" s="8">
        <f t="shared" si="11"/>
        <v>0.21200000000000152</v>
      </c>
      <c r="G158" s="82">
        <f t="shared" si="10"/>
        <v>0.18227760000000132</v>
      </c>
      <c r="H158" s="91">
        <f t="shared" si="13"/>
        <v>0.13290327683385075</v>
      </c>
      <c r="I158" s="82">
        <f t="shared" si="12"/>
        <v>0.3151808768338521</v>
      </c>
      <c r="K158" s="25"/>
      <c r="L158" s="7"/>
      <c r="M158" s="7"/>
      <c r="N158" s="7"/>
      <c r="O158" s="5"/>
      <c r="P158" s="5"/>
      <c r="Q158" s="5"/>
      <c r="R158" s="5"/>
      <c r="S158" s="5"/>
      <c r="T158" s="5"/>
      <c r="U158" s="5"/>
      <c r="V158" s="5"/>
      <c r="W158" s="5"/>
      <c r="X158" s="21"/>
      <c r="Y158" s="21"/>
    </row>
    <row r="159" spans="1:25" s="1" customFormat="1" x14ac:dyDescent="0.25">
      <c r="A159" s="80">
        <v>134</v>
      </c>
      <c r="B159" s="16">
        <v>43242250</v>
      </c>
      <c r="C159" s="83">
        <v>85.2</v>
      </c>
      <c r="D159" s="8">
        <v>20.623999999999999</v>
      </c>
      <c r="E159" s="8">
        <v>21.48</v>
      </c>
      <c r="F159" s="8">
        <f t="shared" si="11"/>
        <v>0.85600000000000165</v>
      </c>
      <c r="G159" s="82">
        <f t="shared" si="10"/>
        <v>0.73598880000000144</v>
      </c>
      <c r="H159" s="91">
        <f t="shared" si="13"/>
        <v>0.20184240973697121</v>
      </c>
      <c r="I159" s="82">
        <f t="shared" si="12"/>
        <v>0.93783120973697265</v>
      </c>
      <c r="K159" s="25"/>
      <c r="L159" s="7"/>
      <c r="M159" s="7"/>
      <c r="N159" s="7"/>
      <c r="O159" s="5"/>
      <c r="P159" s="5"/>
      <c r="Q159" s="5"/>
      <c r="R159" s="5"/>
      <c r="S159" s="5"/>
      <c r="T159" s="5"/>
      <c r="U159" s="5"/>
      <c r="V159" s="5"/>
      <c r="W159" s="5"/>
      <c r="X159" s="21"/>
      <c r="Y159" s="21"/>
    </row>
    <row r="160" spans="1:25" s="5" customFormat="1" x14ac:dyDescent="0.25">
      <c r="A160" s="4">
        <v>135</v>
      </c>
      <c r="B160" s="16">
        <v>34242382</v>
      </c>
      <c r="C160" s="83">
        <v>84.4</v>
      </c>
      <c r="D160" s="8">
        <v>35.777000000000001</v>
      </c>
      <c r="E160" s="8">
        <v>37.308</v>
      </c>
      <c r="F160" s="8">
        <f t="shared" si="11"/>
        <v>1.5309999999999988</v>
      </c>
      <c r="G160" s="82">
        <f t="shared" si="10"/>
        <v>1.316353799999999</v>
      </c>
      <c r="H160" s="91">
        <f t="shared" si="13"/>
        <v>0.19994717584272734</v>
      </c>
      <c r="I160" s="82">
        <f t="shared" si="12"/>
        <v>1.5163009758427264</v>
      </c>
      <c r="K160" s="25"/>
      <c r="L160" s="7"/>
      <c r="M160" s="7"/>
      <c r="N160" s="7"/>
      <c r="X160" s="21"/>
      <c r="Y160" s="21"/>
    </row>
    <row r="161" spans="1:25" s="1" customFormat="1" x14ac:dyDescent="0.25">
      <c r="A161" s="80">
        <v>136</v>
      </c>
      <c r="B161" s="16">
        <v>43242379</v>
      </c>
      <c r="C161" s="83">
        <v>56.2</v>
      </c>
      <c r="D161" s="8">
        <v>26.452000000000002</v>
      </c>
      <c r="E161" s="8">
        <v>27.361999999999998</v>
      </c>
      <c r="F161" s="8">
        <f t="shared" si="11"/>
        <v>0.90999999999999659</v>
      </c>
      <c r="G161" s="82">
        <f t="shared" si="10"/>
        <v>0.78241799999999706</v>
      </c>
      <c r="H161" s="91">
        <f t="shared" si="13"/>
        <v>0.13314018107063125</v>
      </c>
      <c r="I161" s="82">
        <f t="shared" si="12"/>
        <v>0.91555818107062836</v>
      </c>
      <c r="K161" s="25"/>
      <c r="L161" s="7"/>
      <c r="M161" s="7"/>
      <c r="N161" s="7"/>
      <c r="O161" s="5"/>
      <c r="P161" s="5"/>
      <c r="Q161" s="5"/>
      <c r="R161" s="5"/>
      <c r="S161" s="5"/>
      <c r="T161" s="5"/>
      <c r="U161" s="5"/>
      <c r="V161" s="5"/>
      <c r="W161" s="5"/>
      <c r="X161" s="21"/>
      <c r="Y161" s="21"/>
    </row>
    <row r="162" spans="1:25" s="1" customFormat="1" x14ac:dyDescent="0.25">
      <c r="A162" s="80">
        <v>137</v>
      </c>
      <c r="B162" s="16">
        <v>43242240</v>
      </c>
      <c r="C162" s="83">
        <v>55.7</v>
      </c>
      <c r="D162" s="8">
        <v>17.558</v>
      </c>
      <c r="E162" s="8">
        <v>18</v>
      </c>
      <c r="F162" s="8">
        <f t="shared" si="11"/>
        <v>0.44200000000000017</v>
      </c>
      <c r="G162" s="82">
        <f t="shared" si="10"/>
        <v>0.38003160000000014</v>
      </c>
      <c r="H162" s="91">
        <f t="shared" si="13"/>
        <v>0.13195565988672883</v>
      </c>
      <c r="I162" s="82">
        <f t="shared" si="12"/>
        <v>0.511987259886729</v>
      </c>
      <c r="K162" s="25"/>
      <c r="L162" s="7"/>
      <c r="M162" s="7"/>
      <c r="N162" s="7"/>
      <c r="O162" s="5"/>
      <c r="P162" s="5"/>
      <c r="Q162" s="5"/>
      <c r="R162" s="5"/>
      <c r="S162" s="5"/>
      <c r="T162" s="5"/>
      <c r="U162" s="5"/>
      <c r="V162" s="5"/>
      <c r="W162" s="5"/>
      <c r="X162" s="21"/>
      <c r="Y162" s="21"/>
    </row>
    <row r="163" spans="1:25" s="1" customFormat="1" x14ac:dyDescent="0.25">
      <c r="A163" s="80">
        <v>138</v>
      </c>
      <c r="B163" s="16">
        <v>43242241</v>
      </c>
      <c r="C163" s="83">
        <v>84.3</v>
      </c>
      <c r="D163" s="8">
        <v>36.722000000000001</v>
      </c>
      <c r="E163" s="8">
        <v>37.65</v>
      </c>
      <c r="F163" s="8">
        <f t="shared" si="11"/>
        <v>0.92799999999999727</v>
      </c>
      <c r="G163" s="82">
        <f t="shared" si="10"/>
        <v>0.79789439999999767</v>
      </c>
      <c r="H163" s="91">
        <f t="shared" si="13"/>
        <v>0.19971027160594684</v>
      </c>
      <c r="I163" s="82">
        <f t="shared" si="12"/>
        <v>0.99760467160594457</v>
      </c>
      <c r="K163" s="25"/>
      <c r="L163" s="7"/>
      <c r="M163" s="7"/>
      <c r="N163" s="7"/>
      <c r="O163" s="5"/>
      <c r="P163" s="5"/>
      <c r="Q163" s="5"/>
      <c r="R163" s="5"/>
      <c r="S163" s="5"/>
      <c r="T163" s="5"/>
      <c r="U163" s="5"/>
      <c r="V163" s="5"/>
      <c r="W163" s="5"/>
      <c r="X163" s="21"/>
      <c r="Y163" s="21"/>
    </row>
    <row r="164" spans="1:25" s="1" customFormat="1" x14ac:dyDescent="0.25">
      <c r="A164" s="4">
        <v>139</v>
      </c>
      <c r="B164" s="16">
        <v>34242385</v>
      </c>
      <c r="C164" s="83">
        <v>84</v>
      </c>
      <c r="D164" s="8">
        <v>10.367000000000001</v>
      </c>
      <c r="E164" s="8">
        <v>10.367000000000001</v>
      </c>
      <c r="F164" s="8">
        <f t="shared" si="11"/>
        <v>0</v>
      </c>
      <c r="G164" s="82">
        <f t="shared" si="10"/>
        <v>0</v>
      </c>
      <c r="H164" s="91">
        <f t="shared" si="13"/>
        <v>0.19899955889560544</v>
      </c>
      <c r="I164" s="82">
        <f t="shared" si="12"/>
        <v>0.19899955889560544</v>
      </c>
      <c r="K164" s="25"/>
      <c r="L164" s="7"/>
      <c r="M164" s="7"/>
      <c r="N164" s="7"/>
      <c r="O164" s="5"/>
      <c r="P164" s="5"/>
      <c r="Q164" s="5"/>
      <c r="R164" s="5"/>
      <c r="S164" s="5"/>
      <c r="T164" s="5"/>
      <c r="U164" s="5"/>
      <c r="V164" s="5"/>
      <c r="W164" s="5"/>
      <c r="X164" s="21"/>
      <c r="Y164" s="21"/>
    </row>
    <row r="165" spans="1:25" s="1" customFormat="1" x14ac:dyDescent="0.25">
      <c r="A165" s="80">
        <v>140</v>
      </c>
      <c r="B165" s="16">
        <v>34242381</v>
      </c>
      <c r="C165" s="83">
        <v>55.6</v>
      </c>
      <c r="D165" s="8">
        <v>18.667000000000002</v>
      </c>
      <c r="E165" s="8">
        <v>19.515999999999998</v>
      </c>
      <c r="F165" s="8">
        <f t="shared" si="11"/>
        <v>0.84899999999999665</v>
      </c>
      <c r="G165" s="82">
        <f t="shared" si="10"/>
        <v>0.72997019999999713</v>
      </c>
      <c r="H165" s="91">
        <f t="shared" si="13"/>
        <v>0.13171875564994837</v>
      </c>
      <c r="I165" s="82">
        <f t="shared" si="12"/>
        <v>0.86168895564994552</v>
      </c>
      <c r="K165" s="25"/>
      <c r="L165" s="7"/>
      <c r="M165" s="7"/>
      <c r="N165" s="7"/>
      <c r="O165" s="5"/>
      <c r="P165" s="5"/>
      <c r="Q165" s="5"/>
      <c r="R165" s="5"/>
      <c r="S165" s="5"/>
      <c r="T165" s="5"/>
      <c r="U165" s="5"/>
      <c r="V165" s="5"/>
      <c r="W165" s="5"/>
      <c r="X165" s="21"/>
      <c r="Y165" s="21"/>
    </row>
    <row r="166" spans="1:25" s="1" customFormat="1" x14ac:dyDescent="0.25">
      <c r="A166" s="80">
        <v>141</v>
      </c>
      <c r="B166" s="16">
        <v>34242390</v>
      </c>
      <c r="C166" s="83">
        <v>56.4</v>
      </c>
      <c r="D166" s="8">
        <v>12.28</v>
      </c>
      <c r="E166" s="8">
        <v>12.617000000000001</v>
      </c>
      <c r="F166" s="8">
        <f t="shared" si="11"/>
        <v>0.33700000000000152</v>
      </c>
      <c r="G166" s="82">
        <f>F166*0.8598</f>
        <v>0.2897526000000013</v>
      </c>
      <c r="H166" s="91">
        <f t="shared" si="13"/>
        <v>0.13361398954419221</v>
      </c>
      <c r="I166" s="82">
        <f t="shared" si="12"/>
        <v>0.42336658954419348</v>
      </c>
      <c r="K166" s="25"/>
      <c r="L166" s="7"/>
      <c r="M166" s="7"/>
      <c r="N166" s="7"/>
      <c r="O166" s="5"/>
      <c r="P166" s="5"/>
      <c r="Q166" s="5"/>
      <c r="R166" s="5"/>
      <c r="S166" s="5"/>
      <c r="T166" s="5"/>
      <c r="U166" s="5"/>
      <c r="V166" s="5"/>
      <c r="W166" s="5"/>
      <c r="X166" s="21"/>
      <c r="Y166" s="21"/>
    </row>
    <row r="167" spans="1:25" s="1" customFormat="1" x14ac:dyDescent="0.25">
      <c r="A167" s="80">
        <v>142</v>
      </c>
      <c r="B167" s="16">
        <v>34242387</v>
      </c>
      <c r="C167" s="83">
        <v>84.1</v>
      </c>
      <c r="D167" s="8">
        <v>22.454999999999998</v>
      </c>
      <c r="E167" s="8">
        <v>22.893000000000001</v>
      </c>
      <c r="F167" s="8">
        <f t="shared" si="11"/>
        <v>0.43800000000000239</v>
      </c>
      <c r="G167" s="82">
        <f t="shared" ref="G167:G196" si="14">F167*0.8598</f>
        <v>0.37659240000000205</v>
      </c>
      <c r="H167" s="91">
        <f t="shared" si="13"/>
        <v>0.19923646313238591</v>
      </c>
      <c r="I167" s="82">
        <f t="shared" si="12"/>
        <v>0.57582886313238801</v>
      </c>
      <c r="K167" s="25"/>
      <c r="L167" s="7"/>
      <c r="M167" s="7"/>
      <c r="N167" s="7"/>
      <c r="O167" s="5"/>
      <c r="P167" s="5"/>
      <c r="Q167" s="5"/>
      <c r="R167" s="5"/>
      <c r="S167" s="5"/>
      <c r="T167" s="5"/>
      <c r="U167" s="5"/>
      <c r="V167" s="5"/>
      <c r="W167" s="5"/>
      <c r="X167" s="21"/>
      <c r="Y167" s="21"/>
    </row>
    <row r="168" spans="1:25" s="1" customFormat="1" x14ac:dyDescent="0.25">
      <c r="A168" s="4">
        <v>143</v>
      </c>
      <c r="B168" s="16">
        <v>34242383</v>
      </c>
      <c r="C168" s="83">
        <v>83.5</v>
      </c>
      <c r="D168" s="8">
        <v>19.684000000000001</v>
      </c>
      <c r="E168" s="8">
        <v>20.329000000000001</v>
      </c>
      <c r="F168" s="8">
        <f t="shared" si="11"/>
        <v>0.64499999999999957</v>
      </c>
      <c r="G168" s="82">
        <f t="shared" si="14"/>
        <v>0.55457099999999959</v>
      </c>
      <c r="H168" s="91">
        <f t="shared" si="13"/>
        <v>0.197815037711703</v>
      </c>
      <c r="I168" s="82">
        <f t="shared" si="12"/>
        <v>0.75238603771170265</v>
      </c>
      <c r="K168" s="25"/>
      <c r="L168" s="7"/>
      <c r="M168" s="7"/>
      <c r="N168" s="7"/>
      <c r="O168" s="5"/>
      <c r="P168" s="5"/>
      <c r="Q168" s="5"/>
      <c r="R168" s="5"/>
      <c r="S168" s="5"/>
      <c r="T168" s="5"/>
      <c r="U168" s="5"/>
      <c r="V168" s="5"/>
      <c r="W168" s="5"/>
      <c r="X168" s="21"/>
      <c r="Y168" s="21"/>
    </row>
    <row r="169" spans="1:25" s="1" customFormat="1" x14ac:dyDescent="0.25">
      <c r="A169" s="4">
        <v>144</v>
      </c>
      <c r="B169" s="16">
        <v>34242379</v>
      </c>
      <c r="C169" s="83">
        <v>56.3</v>
      </c>
      <c r="D169" s="8">
        <v>10.225</v>
      </c>
      <c r="E169" s="8">
        <v>10.644</v>
      </c>
      <c r="F169" s="8">
        <f t="shared" si="11"/>
        <v>0.41900000000000048</v>
      </c>
      <c r="G169" s="82">
        <f t="shared" si="14"/>
        <v>0.36025620000000041</v>
      </c>
      <c r="H169" s="91">
        <f t="shared" si="13"/>
        <v>0.13337708530741171</v>
      </c>
      <c r="I169" s="82">
        <f t="shared" si="12"/>
        <v>0.49363328530741213</v>
      </c>
      <c r="K169" s="25"/>
      <c r="L169" s="7"/>
      <c r="M169" s="25"/>
      <c r="N169" s="7"/>
      <c r="O169" s="5"/>
      <c r="P169" s="5"/>
      <c r="Q169" s="5"/>
      <c r="R169" s="5"/>
      <c r="S169" s="5"/>
      <c r="T169" s="5"/>
      <c r="U169" s="5"/>
      <c r="V169" s="5"/>
      <c r="W169" s="5"/>
      <c r="X169" s="21"/>
      <c r="Y169" s="21"/>
    </row>
    <row r="170" spans="1:25" s="1" customFormat="1" x14ac:dyDescent="0.25">
      <c r="A170" s="80">
        <v>145</v>
      </c>
      <c r="B170" s="16">
        <v>34242386</v>
      </c>
      <c r="C170" s="83">
        <v>56.6</v>
      </c>
      <c r="D170" s="8">
        <v>10.298999999999999</v>
      </c>
      <c r="E170" s="8">
        <v>10.672000000000001</v>
      </c>
      <c r="F170" s="8">
        <f t="shared" si="11"/>
        <v>0.37300000000000111</v>
      </c>
      <c r="G170" s="82">
        <f t="shared" si="14"/>
        <v>0.32070540000000097</v>
      </c>
      <c r="H170" s="91">
        <f t="shared" si="13"/>
        <v>0.13408779801775317</v>
      </c>
      <c r="I170" s="82">
        <f t="shared" si="12"/>
        <v>0.45479319801775414</v>
      </c>
      <c r="K170" s="25"/>
      <c r="L170" s="7"/>
      <c r="M170" s="7"/>
      <c r="N170" s="7"/>
      <c r="O170" s="5"/>
      <c r="P170" s="5"/>
      <c r="Q170" s="5"/>
      <c r="R170" s="5"/>
      <c r="S170" s="5"/>
      <c r="T170" s="5"/>
      <c r="U170" s="5"/>
      <c r="V170" s="5"/>
      <c r="W170" s="5"/>
      <c r="X170" s="21"/>
      <c r="Y170" s="21"/>
    </row>
    <row r="171" spans="1:25" s="1" customFormat="1" x14ac:dyDescent="0.25">
      <c r="A171" s="80">
        <v>146</v>
      </c>
      <c r="B171" s="16">
        <v>34242384</v>
      </c>
      <c r="C171" s="83">
        <v>84.3</v>
      </c>
      <c r="D171" s="8">
        <v>14.147</v>
      </c>
      <c r="E171" s="8">
        <v>14.147</v>
      </c>
      <c r="F171" s="8">
        <f t="shared" si="11"/>
        <v>0</v>
      </c>
      <c r="G171" s="82">
        <f t="shared" si="14"/>
        <v>0</v>
      </c>
      <c r="H171" s="91">
        <f t="shared" si="13"/>
        <v>0.19971027160594684</v>
      </c>
      <c r="I171" s="82">
        <f t="shared" si="12"/>
        <v>0.19971027160594684</v>
      </c>
      <c r="K171" s="25"/>
      <c r="L171" s="7"/>
      <c r="M171" s="7"/>
      <c r="N171" s="7"/>
      <c r="O171" s="5"/>
      <c r="P171" s="5"/>
      <c r="Q171" s="5"/>
      <c r="R171" s="5"/>
      <c r="S171" s="5"/>
      <c r="T171" s="5"/>
      <c r="U171" s="5"/>
      <c r="V171" s="5"/>
      <c r="W171" s="5"/>
      <c r="X171" s="21"/>
      <c r="Y171" s="21"/>
    </row>
    <row r="172" spans="1:25" s="1" customFormat="1" x14ac:dyDescent="0.25">
      <c r="A172" s="4">
        <v>147</v>
      </c>
      <c r="B172" s="16">
        <v>34242301</v>
      </c>
      <c r="C172" s="83">
        <v>84.7</v>
      </c>
      <c r="D172" s="8">
        <v>17.815999999999999</v>
      </c>
      <c r="E172" s="8">
        <v>18.042000000000002</v>
      </c>
      <c r="F172" s="8">
        <f t="shared" si="11"/>
        <v>0.22600000000000264</v>
      </c>
      <c r="G172" s="82">
        <f t="shared" si="14"/>
        <v>0.19431480000000229</v>
      </c>
      <c r="H172" s="91">
        <f t="shared" si="13"/>
        <v>0.20065788855306879</v>
      </c>
      <c r="I172" s="82">
        <f t="shared" si="12"/>
        <v>0.39497268855307111</v>
      </c>
      <c r="K172" s="25"/>
      <c r="L172" s="7"/>
      <c r="M172" s="7"/>
      <c r="N172" s="7"/>
      <c r="O172" s="5"/>
      <c r="P172" s="5"/>
      <c r="Q172" s="5"/>
      <c r="R172" s="5"/>
      <c r="S172" s="5"/>
      <c r="T172" s="5"/>
      <c r="U172" s="5"/>
      <c r="V172" s="5"/>
      <c r="W172" s="5"/>
      <c r="X172" s="21"/>
      <c r="Y172" s="21"/>
    </row>
    <row r="173" spans="1:25" s="1" customFormat="1" x14ac:dyDescent="0.25">
      <c r="A173" s="80">
        <v>148</v>
      </c>
      <c r="B173" s="16">
        <v>34242298</v>
      </c>
      <c r="C173" s="83">
        <v>56.4</v>
      </c>
      <c r="D173" s="8">
        <v>11.631</v>
      </c>
      <c r="E173" s="8">
        <v>12.138999999999999</v>
      </c>
      <c r="F173" s="8">
        <f t="shared" si="11"/>
        <v>0.50799999999999912</v>
      </c>
      <c r="G173" s="82">
        <f t="shared" si="14"/>
        <v>0.43677839999999923</v>
      </c>
      <c r="H173" s="91">
        <f t="shared" si="13"/>
        <v>0.13361398954419221</v>
      </c>
      <c r="I173" s="82">
        <f t="shared" si="12"/>
        <v>0.57039238954419147</v>
      </c>
      <c r="K173" s="25"/>
      <c r="L173" s="7"/>
      <c r="M173" s="7"/>
      <c r="N173" s="7"/>
      <c r="O173" s="5"/>
      <c r="P173" s="5"/>
      <c r="Q173" s="5"/>
      <c r="R173" s="5"/>
      <c r="S173" s="5"/>
      <c r="T173" s="5"/>
      <c r="U173" s="5"/>
      <c r="V173" s="5"/>
      <c r="W173" s="5"/>
      <c r="X173" s="21"/>
      <c r="Y173" s="21"/>
    </row>
    <row r="174" spans="1:25" s="1" customFormat="1" x14ac:dyDescent="0.25">
      <c r="A174" s="80">
        <v>149</v>
      </c>
      <c r="B174" s="16">
        <v>34242302</v>
      </c>
      <c r="C174" s="83">
        <v>56.7</v>
      </c>
      <c r="D174" s="8">
        <v>18.076000000000001</v>
      </c>
      <c r="E174" s="8">
        <v>18.076000000000001</v>
      </c>
      <c r="F174" s="8">
        <f t="shared" si="11"/>
        <v>0</v>
      </c>
      <c r="G174" s="82">
        <f t="shared" si="14"/>
        <v>0</v>
      </c>
      <c r="H174" s="91">
        <f t="shared" si="13"/>
        <v>0.13432470225453366</v>
      </c>
      <c r="I174" s="82">
        <f t="shared" si="12"/>
        <v>0.13432470225453366</v>
      </c>
      <c r="K174" s="25"/>
      <c r="L174" s="7"/>
      <c r="M174" s="7"/>
      <c r="N174" s="7"/>
      <c r="O174" s="5"/>
      <c r="P174" s="5"/>
      <c r="Q174" s="5"/>
      <c r="R174" s="5"/>
      <c r="S174" s="5"/>
      <c r="T174" s="5"/>
      <c r="U174" s="5"/>
      <c r="V174" s="5"/>
      <c r="W174" s="5"/>
      <c r="X174" s="21"/>
      <c r="Y174" s="21"/>
    </row>
    <row r="175" spans="1:25" s="1" customFormat="1" x14ac:dyDescent="0.25">
      <c r="A175" s="80">
        <v>150</v>
      </c>
      <c r="B175" s="16">
        <v>34242299</v>
      </c>
      <c r="C175" s="83">
        <v>84.6</v>
      </c>
      <c r="D175" s="8">
        <v>16.385999999999999</v>
      </c>
      <c r="E175" s="8">
        <v>16.898</v>
      </c>
      <c r="F175" s="8">
        <f t="shared" si="11"/>
        <v>0.51200000000000045</v>
      </c>
      <c r="G175" s="82">
        <f t="shared" si="14"/>
        <v>0.44021760000000038</v>
      </c>
      <c r="H175" s="91">
        <f t="shared" si="13"/>
        <v>0.2004209843162883</v>
      </c>
      <c r="I175" s="82">
        <f t="shared" si="12"/>
        <v>0.64063858431628873</v>
      </c>
      <c r="K175" s="25"/>
      <c r="L175" s="7"/>
      <c r="M175" s="7"/>
      <c r="N175" s="7"/>
      <c r="O175" s="5"/>
      <c r="P175" s="5"/>
      <c r="Q175" s="5"/>
      <c r="R175" s="5"/>
      <c r="S175" s="5"/>
      <c r="T175" s="5"/>
      <c r="U175" s="5"/>
      <c r="V175" s="5"/>
      <c r="W175" s="5"/>
      <c r="X175" s="21"/>
      <c r="Y175" s="21"/>
    </row>
    <row r="176" spans="1:25" s="1" customFormat="1" x14ac:dyDescent="0.25">
      <c r="A176" s="4">
        <v>151</v>
      </c>
      <c r="B176" s="16">
        <v>34242300</v>
      </c>
      <c r="C176" s="78">
        <v>84.6</v>
      </c>
      <c r="D176" s="8">
        <v>24.367999999999999</v>
      </c>
      <c r="E176" s="8">
        <v>24.891999999999999</v>
      </c>
      <c r="F176" s="8">
        <f t="shared" si="11"/>
        <v>0.52400000000000091</v>
      </c>
      <c r="G176" s="34">
        <f t="shared" si="14"/>
        <v>0.4505352000000008</v>
      </c>
      <c r="H176" s="40">
        <f t="shared" si="13"/>
        <v>0.2004209843162883</v>
      </c>
      <c r="I176" s="34">
        <f t="shared" si="12"/>
        <v>0.6509561843162891</v>
      </c>
      <c r="K176" s="25"/>
      <c r="L176" s="7"/>
      <c r="M176" s="7"/>
      <c r="N176" s="7"/>
      <c r="O176" s="5"/>
      <c r="P176" s="5"/>
      <c r="Q176" s="5"/>
      <c r="R176" s="5"/>
      <c r="S176" s="5"/>
      <c r="T176" s="5"/>
      <c r="U176" s="5"/>
      <c r="V176" s="5"/>
      <c r="W176" s="5"/>
      <c r="X176" s="21"/>
      <c r="Y176" s="21"/>
    </row>
    <row r="177" spans="1:25" s="1" customFormat="1" x14ac:dyDescent="0.25">
      <c r="A177" s="80">
        <v>152</v>
      </c>
      <c r="B177" s="16">
        <v>34242303</v>
      </c>
      <c r="C177" s="83">
        <v>56.3</v>
      </c>
      <c r="D177" s="8">
        <v>3.7589999999999999</v>
      </c>
      <c r="E177" s="8">
        <v>3.7589999999999999</v>
      </c>
      <c r="F177" s="8">
        <f t="shared" si="11"/>
        <v>0</v>
      </c>
      <c r="G177" s="82">
        <f t="shared" si="14"/>
        <v>0</v>
      </c>
      <c r="H177" s="91">
        <f t="shared" si="13"/>
        <v>0.13337708530741171</v>
      </c>
      <c r="I177" s="82">
        <f t="shared" si="12"/>
        <v>0.13337708530741171</v>
      </c>
      <c r="K177" s="25"/>
      <c r="L177" s="7"/>
      <c r="M177" s="7"/>
      <c r="N177" s="7"/>
      <c r="O177" s="5"/>
      <c r="P177" s="5"/>
      <c r="Q177" s="5"/>
      <c r="R177" s="5"/>
      <c r="S177" s="5"/>
      <c r="T177" s="5"/>
      <c r="U177" s="5"/>
      <c r="V177" s="5"/>
      <c r="W177" s="5"/>
      <c r="X177" s="21"/>
      <c r="Y177" s="21"/>
    </row>
    <row r="178" spans="1:25" s="1" customFormat="1" x14ac:dyDescent="0.25">
      <c r="A178" s="80">
        <v>153</v>
      </c>
      <c r="B178" s="16">
        <v>34242306</v>
      </c>
      <c r="C178" s="83">
        <v>56.9</v>
      </c>
      <c r="D178" s="8">
        <v>15.831</v>
      </c>
      <c r="E178" s="8">
        <v>16.698</v>
      </c>
      <c r="F178" s="8">
        <f t="shared" si="11"/>
        <v>0.86700000000000088</v>
      </c>
      <c r="G178" s="82">
        <f t="shared" si="14"/>
        <v>0.74544660000000074</v>
      </c>
      <c r="H178" s="91">
        <f t="shared" si="13"/>
        <v>0.13479851072809462</v>
      </c>
      <c r="I178" s="82">
        <f t="shared" si="12"/>
        <v>0.8802451107280953</v>
      </c>
      <c r="K178" s="25"/>
      <c r="L178" s="7"/>
      <c r="M178" s="7"/>
      <c r="N178" s="7"/>
      <c r="O178" s="5"/>
      <c r="P178" s="5"/>
      <c r="Q178" s="5"/>
      <c r="R178" s="5"/>
      <c r="S178" s="5"/>
      <c r="T178" s="5"/>
      <c r="U178" s="5"/>
      <c r="V178" s="5"/>
      <c r="W178" s="5"/>
      <c r="X178" s="21"/>
      <c r="Y178" s="21"/>
    </row>
    <row r="179" spans="1:25" s="1" customFormat="1" x14ac:dyDescent="0.25">
      <c r="A179" s="80">
        <v>154</v>
      </c>
      <c r="B179" s="16">
        <v>34242305</v>
      </c>
      <c r="C179" s="83">
        <v>85.7</v>
      </c>
      <c r="D179" s="8">
        <v>27.4</v>
      </c>
      <c r="E179" s="8">
        <v>27.67</v>
      </c>
      <c r="F179" s="8">
        <f t="shared" si="11"/>
        <v>0.27000000000000313</v>
      </c>
      <c r="G179" s="82">
        <f t="shared" si="14"/>
        <v>0.23214600000000268</v>
      </c>
      <c r="H179" s="91">
        <f t="shared" si="13"/>
        <v>0.20302693092087362</v>
      </c>
      <c r="I179" s="82">
        <f t="shared" si="12"/>
        <v>0.43517293092087628</v>
      </c>
      <c r="K179" s="25"/>
      <c r="L179" s="7"/>
      <c r="M179" s="7"/>
      <c r="N179" s="7"/>
      <c r="O179" s="5"/>
      <c r="P179" s="5"/>
      <c r="Q179" s="5"/>
      <c r="R179" s="5"/>
      <c r="S179" s="5"/>
      <c r="T179" s="5"/>
      <c r="U179" s="5"/>
      <c r="V179" s="5"/>
      <c r="W179" s="5"/>
      <c r="X179" s="21"/>
      <c r="Y179" s="21"/>
    </row>
    <row r="180" spans="1:25" s="1" customFormat="1" x14ac:dyDescent="0.25">
      <c r="A180" s="4">
        <v>155</v>
      </c>
      <c r="B180" s="16">
        <v>34242323</v>
      </c>
      <c r="C180" s="83">
        <v>84.9</v>
      </c>
      <c r="D180" s="8">
        <v>33.530999999999999</v>
      </c>
      <c r="E180" s="8">
        <v>34.802</v>
      </c>
      <c r="F180" s="8">
        <f t="shared" si="11"/>
        <v>1.2710000000000008</v>
      </c>
      <c r="G180" s="82">
        <f t="shared" si="14"/>
        <v>1.0928058000000007</v>
      </c>
      <c r="H180" s="91">
        <f t="shared" si="13"/>
        <v>0.20113169702662978</v>
      </c>
      <c r="I180" s="82">
        <f t="shared" si="12"/>
        <v>1.2939374970266304</v>
      </c>
      <c r="K180" s="25"/>
      <c r="L180" s="24"/>
      <c r="M180" s="24"/>
      <c r="N180" s="24"/>
      <c r="O180" s="24"/>
      <c r="P180" s="24"/>
      <c r="Q180" s="5"/>
      <c r="R180" s="5"/>
      <c r="S180" s="5"/>
      <c r="T180" s="5"/>
      <c r="U180" s="5"/>
      <c r="V180" s="5"/>
      <c r="W180" s="5"/>
      <c r="X180" s="21"/>
      <c r="Y180" s="21"/>
    </row>
    <row r="181" spans="1:25" s="1" customFormat="1" x14ac:dyDescent="0.25">
      <c r="A181" s="80">
        <v>156</v>
      </c>
      <c r="B181" s="16">
        <v>34242320</v>
      </c>
      <c r="C181" s="83">
        <v>56.8</v>
      </c>
      <c r="D181" s="8">
        <v>25.893000000000001</v>
      </c>
      <c r="E181" s="8">
        <v>26.780999999999999</v>
      </c>
      <c r="F181" s="8">
        <f t="shared" si="11"/>
        <v>0.88799999999999812</v>
      </c>
      <c r="G181" s="82">
        <f t="shared" si="14"/>
        <v>0.76350239999999836</v>
      </c>
      <c r="H181" s="91">
        <f t="shared" si="13"/>
        <v>0.13456160649131413</v>
      </c>
      <c r="I181" s="82">
        <f t="shared" si="12"/>
        <v>0.89806400649131246</v>
      </c>
      <c r="K181" s="25"/>
      <c r="L181" s="24"/>
      <c r="M181" s="24"/>
      <c r="N181" s="24"/>
      <c r="O181" s="24"/>
      <c r="P181" s="24"/>
      <c r="Q181" s="5"/>
      <c r="R181" s="5"/>
      <c r="S181" s="5"/>
      <c r="T181" s="5"/>
      <c r="U181" s="5"/>
      <c r="V181" s="5"/>
      <c r="W181" s="5"/>
      <c r="X181" s="21"/>
      <c r="Y181" s="21"/>
    </row>
    <row r="182" spans="1:25" s="1" customFormat="1" x14ac:dyDescent="0.25">
      <c r="A182" s="80">
        <v>157</v>
      </c>
      <c r="B182" s="16">
        <v>34242321</v>
      </c>
      <c r="C182" s="83">
        <v>57.1</v>
      </c>
      <c r="D182" s="8">
        <v>19.809000000000001</v>
      </c>
      <c r="E182" s="8">
        <v>20.706</v>
      </c>
      <c r="F182" s="8">
        <f t="shared" si="11"/>
        <v>0.89699999999999847</v>
      </c>
      <c r="G182" s="82">
        <f t="shared" si="14"/>
        <v>0.77124059999999872</v>
      </c>
      <c r="H182" s="91">
        <f t="shared" si="13"/>
        <v>0.13527231920165558</v>
      </c>
      <c r="I182" s="82">
        <f t="shared" si="12"/>
        <v>0.90651291920165433</v>
      </c>
      <c r="K182" s="25"/>
      <c r="L182" s="24"/>
      <c r="M182" s="24"/>
      <c r="N182" s="24"/>
      <c r="O182" s="24"/>
      <c r="P182" s="24"/>
      <c r="Q182" s="5"/>
      <c r="R182" s="5"/>
      <c r="S182" s="5"/>
      <c r="T182" s="5"/>
      <c r="U182" s="5"/>
      <c r="V182" s="5"/>
      <c r="W182" s="5"/>
      <c r="X182" s="21"/>
      <c r="Y182" s="21"/>
    </row>
    <row r="183" spans="1:25" s="1" customFormat="1" x14ac:dyDescent="0.25">
      <c r="A183" s="80">
        <v>158</v>
      </c>
      <c r="B183" s="16">
        <v>34242304</v>
      </c>
      <c r="C183" s="83">
        <v>85.5</v>
      </c>
      <c r="D183" s="8">
        <v>26.164000000000001</v>
      </c>
      <c r="E183" s="8">
        <v>27.238</v>
      </c>
      <c r="F183" s="8">
        <f t="shared" si="11"/>
        <v>1.0739999999999981</v>
      </c>
      <c r="G183" s="82">
        <f t="shared" si="14"/>
        <v>0.92342519999999839</v>
      </c>
      <c r="H183" s="91">
        <f t="shared" si="13"/>
        <v>0.20255312244731266</v>
      </c>
      <c r="I183" s="82">
        <f t="shared" si="12"/>
        <v>1.125978322447311</v>
      </c>
      <c r="K183" s="25"/>
      <c r="L183" s="24"/>
      <c r="M183" s="24"/>
      <c r="N183" s="24"/>
      <c r="O183" s="24"/>
      <c r="P183" s="24"/>
      <c r="Q183" s="5"/>
      <c r="R183" s="5"/>
      <c r="S183" s="5"/>
      <c r="T183" s="5"/>
      <c r="U183" s="5"/>
      <c r="V183" s="5"/>
      <c r="W183" s="5"/>
      <c r="X183" s="21"/>
      <c r="Y183" s="21"/>
    </row>
    <row r="184" spans="1:25" s="1" customFormat="1" x14ac:dyDescent="0.25">
      <c r="A184" s="4">
        <v>159</v>
      </c>
      <c r="B184" s="16">
        <v>34242308</v>
      </c>
      <c r="C184" s="81">
        <v>84.6</v>
      </c>
      <c r="D184" s="119">
        <v>28.507999999999999</v>
      </c>
      <c r="E184" s="119">
        <v>29.396999999999998</v>
      </c>
      <c r="F184" s="8">
        <f t="shared" si="11"/>
        <v>0.88899999999999935</v>
      </c>
      <c r="G184" s="82">
        <f t="shared" si="14"/>
        <v>0.76436219999999944</v>
      </c>
      <c r="H184" s="82">
        <f t="shared" si="13"/>
        <v>0.2004209843162883</v>
      </c>
      <c r="I184" s="105">
        <f>G184+H184</f>
        <v>0.96478318431628773</v>
      </c>
      <c r="K184" s="25"/>
      <c r="L184" s="7"/>
      <c r="N184" s="7"/>
      <c r="O184" s="5"/>
      <c r="P184" s="5"/>
      <c r="Q184" s="5"/>
      <c r="R184" s="5"/>
      <c r="S184" s="5"/>
      <c r="T184" s="5"/>
      <c r="U184" s="5"/>
      <c r="V184" s="5"/>
      <c r="W184" s="5"/>
      <c r="X184" s="21"/>
      <c r="Y184" s="21"/>
    </row>
    <row r="185" spans="1:25" s="1" customFormat="1" x14ac:dyDescent="0.25">
      <c r="A185" s="4">
        <v>160</v>
      </c>
      <c r="B185" s="16">
        <v>34242307</v>
      </c>
      <c r="C185" s="81">
        <v>56.3</v>
      </c>
      <c r="D185" s="8">
        <v>0.26800000000000002</v>
      </c>
      <c r="E185" s="8">
        <v>0.26800000000000002</v>
      </c>
      <c r="F185" s="8">
        <f t="shared" si="11"/>
        <v>0</v>
      </c>
      <c r="G185" s="82">
        <f t="shared" si="14"/>
        <v>0</v>
      </c>
      <c r="H185" s="82">
        <f t="shared" si="13"/>
        <v>0.13337708530741171</v>
      </c>
      <c r="I185" s="104">
        <f>G185+H185</f>
        <v>0.13337708530741171</v>
      </c>
      <c r="K185" s="25"/>
      <c r="L185" s="7"/>
      <c r="N185" s="7"/>
      <c r="O185" s="5"/>
      <c r="P185" s="5"/>
      <c r="Q185" s="5"/>
      <c r="R185" s="5"/>
      <c r="S185" s="5"/>
      <c r="T185" s="5"/>
      <c r="U185" s="5"/>
      <c r="V185" s="5"/>
      <c r="W185" s="5"/>
      <c r="X185" s="21"/>
      <c r="Y185" s="21"/>
    </row>
    <row r="186" spans="1:25" s="1" customFormat="1" x14ac:dyDescent="0.25">
      <c r="A186" s="80">
        <v>161</v>
      </c>
      <c r="B186" s="16">
        <v>34242312</v>
      </c>
      <c r="C186" s="81">
        <v>56.8</v>
      </c>
      <c r="D186" s="8">
        <v>7.6849999999999996</v>
      </c>
      <c r="E186" s="8">
        <v>7.7370000000000001</v>
      </c>
      <c r="F186" s="8">
        <f t="shared" si="11"/>
        <v>5.200000000000049E-2</v>
      </c>
      <c r="G186" s="82">
        <f t="shared" si="14"/>
        <v>4.4709600000000425E-2</v>
      </c>
      <c r="H186" s="82">
        <f t="shared" si="13"/>
        <v>0.13456160649131413</v>
      </c>
      <c r="I186" s="82">
        <f t="shared" si="12"/>
        <v>0.17927120649131456</v>
      </c>
      <c r="K186" s="25"/>
      <c r="L186" s="7"/>
      <c r="N186" s="7"/>
      <c r="O186" s="5"/>
      <c r="P186" s="5"/>
      <c r="Q186" s="5"/>
      <c r="R186" s="5"/>
      <c r="S186" s="5"/>
      <c r="T186" s="5"/>
      <c r="U186" s="5"/>
      <c r="V186" s="5"/>
      <c r="W186" s="5"/>
      <c r="X186" s="21"/>
      <c r="Y186" s="21"/>
    </row>
    <row r="187" spans="1:25" s="1" customFormat="1" x14ac:dyDescent="0.25">
      <c r="A187" s="80">
        <v>162</v>
      </c>
      <c r="B187" s="16">
        <v>34242309</v>
      </c>
      <c r="C187" s="81">
        <v>85.2</v>
      </c>
      <c r="D187" s="8">
        <v>21.46</v>
      </c>
      <c r="E187" s="8">
        <v>21.838999999999999</v>
      </c>
      <c r="F187" s="8">
        <f t="shared" si="11"/>
        <v>0.37899999999999778</v>
      </c>
      <c r="G187" s="82">
        <f t="shared" si="14"/>
        <v>0.32586419999999811</v>
      </c>
      <c r="H187" s="82">
        <f>C187/3672.6*$H$16</f>
        <v>0.20184240973697121</v>
      </c>
      <c r="I187" s="82">
        <f t="shared" si="12"/>
        <v>0.52770660973696937</v>
      </c>
      <c r="K187" s="25"/>
      <c r="L187" s="7"/>
      <c r="N187" s="7"/>
      <c r="O187" s="5"/>
      <c r="P187" s="5"/>
      <c r="Q187" s="5"/>
      <c r="R187" s="5"/>
      <c r="S187" s="5"/>
      <c r="T187" s="5"/>
      <c r="U187" s="5"/>
      <c r="V187" s="5"/>
      <c r="W187" s="5"/>
      <c r="X187" s="21"/>
      <c r="Y187" s="21"/>
    </row>
    <row r="188" spans="1:25" s="1" customFormat="1" x14ac:dyDescent="0.25">
      <c r="A188" s="4">
        <v>163</v>
      </c>
      <c r="B188" s="16">
        <v>34242188</v>
      </c>
      <c r="C188" s="81">
        <v>84.4</v>
      </c>
      <c r="D188" s="8">
        <v>5.8150000000000004</v>
      </c>
      <c r="E188" s="8">
        <v>5.8150000000000004</v>
      </c>
      <c r="F188" s="8">
        <f t="shared" si="11"/>
        <v>0</v>
      </c>
      <c r="G188" s="82">
        <f>F188*0.8598</f>
        <v>0</v>
      </c>
      <c r="H188" s="82">
        <f t="shared" si="13"/>
        <v>0.19994717584272734</v>
      </c>
      <c r="I188" s="82">
        <f>G188+H188</f>
        <v>0.19994717584272734</v>
      </c>
      <c r="K188" s="25"/>
      <c r="L188" s="7"/>
      <c r="N188" s="7"/>
      <c r="O188" s="5"/>
      <c r="P188" s="5"/>
      <c r="Q188" s="5"/>
      <c r="R188" s="5"/>
      <c r="S188" s="5"/>
      <c r="T188" s="5"/>
      <c r="U188" s="5"/>
      <c r="V188" s="5"/>
      <c r="W188" s="5"/>
      <c r="X188" s="21"/>
      <c r="Y188" s="21"/>
    </row>
    <row r="189" spans="1:25" s="1" customFormat="1" x14ac:dyDescent="0.25">
      <c r="A189" s="80">
        <v>164</v>
      </c>
      <c r="B189" s="16">
        <v>34242185</v>
      </c>
      <c r="C189" s="81">
        <v>55.9</v>
      </c>
      <c r="D189" s="8">
        <v>11.879</v>
      </c>
      <c r="E189" s="8">
        <v>12.144</v>
      </c>
      <c r="F189" s="8">
        <f t="shared" si="11"/>
        <v>0.26500000000000057</v>
      </c>
      <c r="G189" s="82">
        <f>F189*0.8598</f>
        <v>0.22784700000000049</v>
      </c>
      <c r="H189" s="82">
        <f t="shared" si="13"/>
        <v>0.13242946836028979</v>
      </c>
      <c r="I189" s="82">
        <f t="shared" si="12"/>
        <v>0.36027646836029026</v>
      </c>
      <c r="K189" s="25"/>
      <c r="L189" s="7"/>
      <c r="N189" s="7"/>
      <c r="O189" s="5"/>
      <c r="P189" s="5"/>
      <c r="Q189" s="5"/>
      <c r="R189" s="5"/>
      <c r="S189" s="5"/>
      <c r="T189" s="5"/>
      <c r="U189" s="5"/>
      <c r="V189" s="5"/>
      <c r="W189" s="5"/>
      <c r="X189" s="21"/>
      <c r="Y189" s="21"/>
    </row>
    <row r="190" spans="1:25" s="1" customFormat="1" x14ac:dyDescent="0.25">
      <c r="A190" s="80">
        <v>165</v>
      </c>
      <c r="B190" s="16">
        <v>43441088</v>
      </c>
      <c r="C190" s="81">
        <v>56.7</v>
      </c>
      <c r="D190" s="8">
        <v>11.275</v>
      </c>
      <c r="E190" s="8">
        <v>11.526</v>
      </c>
      <c r="F190" s="8">
        <f t="shared" si="11"/>
        <v>0.25099999999999945</v>
      </c>
      <c r="G190" s="82">
        <f t="shared" si="14"/>
        <v>0.21580979999999952</v>
      </c>
      <c r="H190" s="82">
        <f t="shared" si="13"/>
        <v>0.13432470225453366</v>
      </c>
      <c r="I190" s="82">
        <f t="shared" si="12"/>
        <v>0.35013450225453319</v>
      </c>
      <c r="K190" s="25"/>
      <c r="L190" s="7"/>
      <c r="N190" s="7"/>
      <c r="O190" s="5"/>
      <c r="P190" s="5"/>
      <c r="Q190" s="5"/>
      <c r="R190" s="5"/>
      <c r="S190" s="5"/>
      <c r="T190" s="5"/>
      <c r="U190" s="5"/>
      <c r="V190" s="5"/>
      <c r="W190" s="5"/>
      <c r="X190" s="21"/>
      <c r="Y190" s="21"/>
    </row>
    <row r="191" spans="1:25" s="1" customFormat="1" x14ac:dyDescent="0.25">
      <c r="A191" s="80">
        <v>166</v>
      </c>
      <c r="B191" s="16">
        <v>34242310</v>
      </c>
      <c r="C191" s="81">
        <v>85.2</v>
      </c>
      <c r="D191" s="8">
        <v>23.42</v>
      </c>
      <c r="E191" s="8">
        <v>24.1</v>
      </c>
      <c r="F191" s="8">
        <f t="shared" si="11"/>
        <v>0.67999999999999972</v>
      </c>
      <c r="G191" s="82">
        <f t="shared" si="14"/>
        <v>0.58466399999999974</v>
      </c>
      <c r="H191" s="82">
        <f t="shared" si="13"/>
        <v>0.20184240973697121</v>
      </c>
      <c r="I191" s="82">
        <f t="shared" si="12"/>
        <v>0.78650640973697095</v>
      </c>
      <c r="K191" s="25"/>
      <c r="L191" s="7"/>
      <c r="N191" s="7"/>
      <c r="O191" s="5"/>
      <c r="P191" s="5"/>
      <c r="Q191" s="5"/>
      <c r="R191" s="5"/>
      <c r="S191" s="5"/>
      <c r="T191" s="5"/>
      <c r="U191" s="5"/>
      <c r="V191" s="5"/>
      <c r="W191" s="5"/>
      <c r="X191" s="21"/>
      <c r="Y191" s="21"/>
    </row>
    <row r="192" spans="1:25" s="1" customFormat="1" x14ac:dyDescent="0.25">
      <c r="A192" s="4">
        <v>167</v>
      </c>
      <c r="B192" s="16">
        <v>34242187</v>
      </c>
      <c r="C192" s="81">
        <v>84.9</v>
      </c>
      <c r="D192" s="8">
        <v>25.015000000000001</v>
      </c>
      <c r="E192" s="8">
        <v>26.225999999999999</v>
      </c>
      <c r="F192" s="8">
        <f t="shared" si="11"/>
        <v>1.2109999999999985</v>
      </c>
      <c r="G192" s="82">
        <f t="shared" si="14"/>
        <v>1.0412177999999987</v>
      </c>
      <c r="H192" s="82">
        <f t="shared" si="13"/>
        <v>0.20113169702662978</v>
      </c>
      <c r="I192" s="82">
        <f t="shared" si="12"/>
        <v>1.2423494970266284</v>
      </c>
      <c r="K192" s="25"/>
      <c r="L192" s="7"/>
      <c r="N192" s="7"/>
      <c r="O192" s="5"/>
      <c r="P192" s="5"/>
      <c r="Q192" s="5"/>
      <c r="R192" s="5"/>
      <c r="S192" s="5"/>
      <c r="T192" s="5"/>
      <c r="U192" s="5"/>
      <c r="V192" s="5"/>
      <c r="W192" s="5"/>
      <c r="X192" s="21"/>
      <c r="Y192" s="21"/>
    </row>
    <row r="193" spans="1:25" s="1" customFormat="1" x14ac:dyDescent="0.25">
      <c r="A193" s="80">
        <v>168</v>
      </c>
      <c r="B193" s="16">
        <v>34242189</v>
      </c>
      <c r="C193" s="81">
        <v>56.4</v>
      </c>
      <c r="D193" s="8">
        <v>5.01</v>
      </c>
      <c r="E193" s="8">
        <v>5.01</v>
      </c>
      <c r="F193" s="8">
        <f t="shared" si="11"/>
        <v>0</v>
      </c>
      <c r="G193" s="82">
        <f t="shared" si="14"/>
        <v>0</v>
      </c>
      <c r="H193" s="82">
        <f t="shared" si="13"/>
        <v>0.13361398954419221</v>
      </c>
      <c r="I193" s="82">
        <f t="shared" si="12"/>
        <v>0.13361398954419221</v>
      </c>
      <c r="K193" s="25"/>
      <c r="L193" s="7"/>
      <c r="N193" s="7"/>
      <c r="O193" s="5"/>
      <c r="P193" s="5"/>
      <c r="Q193" s="5"/>
      <c r="R193" s="5"/>
      <c r="S193" s="5"/>
      <c r="T193" s="5"/>
      <c r="U193" s="5"/>
      <c r="V193" s="5"/>
      <c r="W193" s="5"/>
      <c r="X193" s="21"/>
      <c r="Y193" s="21"/>
    </row>
    <row r="194" spans="1:25" s="1" customFormat="1" x14ac:dyDescent="0.25">
      <c r="A194" s="80">
        <v>169</v>
      </c>
      <c r="B194" s="16">
        <v>34242191</v>
      </c>
      <c r="C194" s="81">
        <v>57</v>
      </c>
      <c r="D194" s="8">
        <v>19.885000000000002</v>
      </c>
      <c r="E194" s="8">
        <v>20.248999999999999</v>
      </c>
      <c r="F194" s="8">
        <f t="shared" si="11"/>
        <v>0.36399999999999721</v>
      </c>
      <c r="G194" s="82">
        <f t="shared" si="14"/>
        <v>0.31296719999999761</v>
      </c>
      <c r="H194" s="82">
        <f t="shared" si="13"/>
        <v>0.13503541496487512</v>
      </c>
      <c r="I194" s="82">
        <f t="shared" si="12"/>
        <v>0.4480026149648727</v>
      </c>
      <c r="K194" s="25"/>
      <c r="L194" s="7"/>
      <c r="N194" s="7"/>
      <c r="O194" s="5"/>
      <c r="P194" s="5"/>
      <c r="Q194" s="5"/>
      <c r="R194" s="5"/>
      <c r="S194" s="5"/>
      <c r="T194" s="5"/>
      <c r="U194" s="5"/>
      <c r="V194" s="5"/>
      <c r="W194" s="5"/>
      <c r="X194" s="21"/>
      <c r="Y194" s="21"/>
    </row>
    <row r="195" spans="1:25" s="1" customFormat="1" x14ac:dyDescent="0.25">
      <c r="A195" s="80">
        <v>170</v>
      </c>
      <c r="B195" s="16">
        <v>34242190</v>
      </c>
      <c r="C195" s="81">
        <v>85.3</v>
      </c>
      <c r="D195" s="8">
        <v>26.373999999999999</v>
      </c>
      <c r="E195" s="8">
        <v>26.916</v>
      </c>
      <c r="F195" s="8">
        <f t="shared" si="11"/>
        <v>0.54200000000000159</v>
      </c>
      <c r="G195" s="82">
        <f t="shared" si="14"/>
        <v>0.46601160000000136</v>
      </c>
      <c r="H195" s="82">
        <f t="shared" si="13"/>
        <v>0.20207931397375167</v>
      </c>
      <c r="I195" s="82">
        <f t="shared" si="12"/>
        <v>0.66809091397375298</v>
      </c>
      <c r="K195" s="25"/>
      <c r="L195" s="7"/>
      <c r="N195" s="7"/>
      <c r="O195" s="5"/>
      <c r="P195" s="5"/>
      <c r="Q195" s="5"/>
      <c r="R195" s="5"/>
      <c r="S195" s="5"/>
      <c r="T195" s="5"/>
      <c r="U195" s="5"/>
      <c r="V195" s="5"/>
      <c r="W195" s="5"/>
      <c r="X195" s="21"/>
      <c r="Y195" s="21"/>
    </row>
    <row r="196" spans="1:25" s="1" customFormat="1" x14ac:dyDescent="0.25">
      <c r="A196" s="4">
        <v>171</v>
      </c>
      <c r="B196" s="16">
        <v>34242184</v>
      </c>
      <c r="C196" s="81">
        <v>84.3</v>
      </c>
      <c r="D196" s="8">
        <v>7.93</v>
      </c>
      <c r="E196" s="8">
        <v>7.93</v>
      </c>
      <c r="F196" s="8">
        <f t="shared" si="11"/>
        <v>0</v>
      </c>
      <c r="G196" s="82">
        <f t="shared" si="14"/>
        <v>0</v>
      </c>
      <c r="H196" s="82">
        <f t="shared" si="13"/>
        <v>0.19971027160594684</v>
      </c>
      <c r="I196" s="82">
        <f t="shared" si="12"/>
        <v>0.19971027160594684</v>
      </c>
      <c r="K196" s="25"/>
      <c r="L196" s="128"/>
      <c r="M196" s="68"/>
      <c r="N196" s="130"/>
      <c r="O196" s="131"/>
      <c r="P196" s="131"/>
      <c r="Q196" s="131"/>
      <c r="R196" s="101"/>
      <c r="S196" s="101"/>
      <c r="T196" s="5"/>
      <c r="U196" s="5"/>
      <c r="V196" s="5"/>
      <c r="W196" s="5"/>
      <c r="X196" s="21"/>
      <c r="Y196" s="21"/>
    </row>
    <row r="197" spans="1:25" s="1" customFormat="1" x14ac:dyDescent="0.25">
      <c r="A197" s="80">
        <v>172</v>
      </c>
      <c r="B197" s="16">
        <v>34242195</v>
      </c>
      <c r="C197" s="81">
        <v>56.4</v>
      </c>
      <c r="D197" s="8">
        <v>9.6910000000000007</v>
      </c>
      <c r="E197" s="8">
        <v>9.7029999999999994</v>
      </c>
      <c r="F197" s="8">
        <f t="shared" si="11"/>
        <v>1.1999999999998678E-2</v>
      </c>
      <c r="G197" s="82">
        <f>F197*0.8598</f>
        <v>1.0317599999998863E-2</v>
      </c>
      <c r="H197" s="82">
        <f t="shared" si="13"/>
        <v>0.13361398954419221</v>
      </c>
      <c r="I197" s="82">
        <f t="shared" si="12"/>
        <v>0.14393158954419108</v>
      </c>
      <c r="K197" s="25"/>
      <c r="L197" s="132"/>
      <c r="M197" s="68"/>
      <c r="N197" s="130"/>
      <c r="O197" s="131"/>
      <c r="P197" s="131"/>
      <c r="Q197" s="131"/>
      <c r="R197" s="101"/>
      <c r="S197" s="101"/>
      <c r="T197" s="5"/>
      <c r="U197" s="5"/>
      <c r="V197" s="5"/>
      <c r="W197" s="5"/>
      <c r="X197" s="21"/>
      <c r="Y197" s="21"/>
    </row>
    <row r="198" spans="1:25" s="1" customFormat="1" x14ac:dyDescent="0.25">
      <c r="A198" s="80">
        <v>173</v>
      </c>
      <c r="B198" s="16">
        <v>34242186</v>
      </c>
      <c r="C198" s="81">
        <v>56.9</v>
      </c>
      <c r="D198" s="8">
        <f>9.003+0.853+0.298+0.854</f>
        <v>11.007999999999999</v>
      </c>
      <c r="E198" s="8">
        <f>9.003+0.853+0.298+0.854+0.854</f>
        <v>11.861999999999998</v>
      </c>
      <c r="F198" s="8">
        <f t="shared" si="11"/>
        <v>0.8539999999999992</v>
      </c>
      <c r="G198" s="82">
        <f t="shared" ref="G198:G219" si="15">F198*0.8598</f>
        <v>0.73426919999999929</v>
      </c>
      <c r="H198" s="82">
        <f t="shared" si="13"/>
        <v>0.13479851072809462</v>
      </c>
      <c r="I198" s="82">
        <f t="shared" si="12"/>
        <v>0.86906771072809397</v>
      </c>
      <c r="L198" s="132"/>
      <c r="M198" s="133"/>
      <c r="N198" s="130"/>
      <c r="O198" s="131"/>
      <c r="P198" s="131"/>
      <c r="Q198" s="131"/>
      <c r="R198" s="101"/>
      <c r="S198" s="101"/>
      <c r="T198" s="5"/>
      <c r="U198" s="5"/>
      <c r="V198" s="5"/>
      <c r="W198" s="5"/>
      <c r="X198" s="21"/>
      <c r="Y198" s="21"/>
    </row>
    <row r="199" spans="1:25" s="1" customFormat="1" x14ac:dyDescent="0.25">
      <c r="A199" s="80">
        <v>174</v>
      </c>
      <c r="B199" s="16">
        <v>34242183</v>
      </c>
      <c r="C199" s="81">
        <v>85.9</v>
      </c>
      <c r="D199" s="8">
        <v>23.821999999999999</v>
      </c>
      <c r="E199" s="8">
        <v>24.667000000000002</v>
      </c>
      <c r="F199" s="8">
        <f t="shared" si="11"/>
        <v>0.84500000000000242</v>
      </c>
      <c r="G199" s="82">
        <f t="shared" si="15"/>
        <v>0.72653100000000204</v>
      </c>
      <c r="H199" s="82">
        <f t="shared" si="13"/>
        <v>0.20350073939443461</v>
      </c>
      <c r="I199" s="82">
        <f t="shared" si="12"/>
        <v>0.93003173939443662</v>
      </c>
      <c r="L199" s="132"/>
      <c r="M199" s="133"/>
      <c r="N199" s="130"/>
      <c r="O199" s="131"/>
      <c r="P199" s="131"/>
      <c r="Q199" s="131"/>
      <c r="R199" s="101"/>
      <c r="S199" s="101"/>
      <c r="T199" s="101"/>
      <c r="U199" s="5"/>
      <c r="V199" s="5"/>
      <c r="W199" s="5"/>
      <c r="X199" s="21"/>
      <c r="Y199" s="21"/>
    </row>
    <row r="200" spans="1:25" s="1" customFormat="1" x14ac:dyDescent="0.25">
      <c r="A200" s="4">
        <v>175</v>
      </c>
      <c r="B200" s="16">
        <v>34242196</v>
      </c>
      <c r="C200" s="81">
        <v>84.5</v>
      </c>
      <c r="D200" s="8">
        <v>25.097000000000001</v>
      </c>
      <c r="E200" s="8">
        <f>25.097+1.268</f>
        <v>26.365000000000002</v>
      </c>
      <c r="F200" s="8">
        <f t="shared" si="11"/>
        <v>1.2680000000000007</v>
      </c>
      <c r="G200" s="82">
        <f t="shared" si="15"/>
        <v>1.0902264000000006</v>
      </c>
      <c r="H200" s="82">
        <f t="shared" si="13"/>
        <v>0.20018408007950783</v>
      </c>
      <c r="I200" s="82">
        <f t="shared" si="12"/>
        <v>1.2904104800795084</v>
      </c>
      <c r="L200" s="120"/>
      <c r="M200" s="134"/>
      <c r="N200" s="24"/>
      <c r="O200" s="24"/>
      <c r="P200" s="24"/>
      <c r="Q200" s="124"/>
      <c r="R200" s="5"/>
      <c r="S200" s="5"/>
      <c r="T200" s="5"/>
      <c r="U200" s="5"/>
      <c r="V200" s="5"/>
      <c r="W200" s="5"/>
      <c r="X200" s="21"/>
      <c r="Y200" s="21"/>
    </row>
    <row r="201" spans="1:25" s="1" customFormat="1" x14ac:dyDescent="0.25">
      <c r="A201" s="80">
        <v>176</v>
      </c>
      <c r="B201" s="16">
        <v>34242199</v>
      </c>
      <c r="C201" s="81">
        <v>56.5</v>
      </c>
      <c r="D201" s="8">
        <v>14.343999999999999</v>
      </c>
      <c r="E201" s="8">
        <f>14.344+0.848</f>
        <v>15.192</v>
      </c>
      <c r="F201" s="8">
        <f t="shared" si="11"/>
        <v>0.84800000000000075</v>
      </c>
      <c r="G201" s="82">
        <f t="shared" si="15"/>
        <v>0.7291104000000006</v>
      </c>
      <c r="H201" s="82">
        <f t="shared" si="13"/>
        <v>0.1338508937809727</v>
      </c>
      <c r="I201" s="82">
        <f t="shared" si="12"/>
        <v>0.8629612937809733</v>
      </c>
      <c r="L201" s="120"/>
      <c r="M201" s="134"/>
      <c r="N201" s="24"/>
      <c r="O201" s="24"/>
      <c r="P201" s="24"/>
      <c r="Q201" s="124"/>
      <c r="R201" s="5"/>
      <c r="S201" s="5"/>
      <c r="T201" s="5"/>
      <c r="U201" s="5"/>
      <c r="V201" s="5"/>
      <c r="W201" s="5"/>
      <c r="X201" s="21"/>
      <c r="Y201" s="21"/>
    </row>
    <row r="202" spans="1:25" s="1" customFormat="1" x14ac:dyDescent="0.25">
      <c r="A202" s="80">
        <v>177</v>
      </c>
      <c r="B202" s="16">
        <v>34242192</v>
      </c>
      <c r="C202" s="81">
        <v>57</v>
      </c>
      <c r="D202" s="8">
        <f>17.635+0</f>
        <v>17.635000000000002</v>
      </c>
      <c r="E202" s="8">
        <v>17.635000000000002</v>
      </c>
      <c r="F202" s="8">
        <f t="shared" si="11"/>
        <v>0</v>
      </c>
      <c r="G202" s="34">
        <f t="shared" si="15"/>
        <v>0</v>
      </c>
      <c r="H202" s="34">
        <f t="shared" si="13"/>
        <v>0.13503541496487512</v>
      </c>
      <c r="I202" s="34">
        <f>G202+H202</f>
        <v>0.13503541496487512</v>
      </c>
      <c r="L202" s="120"/>
      <c r="M202" s="134"/>
      <c r="N202" s="24"/>
      <c r="O202" s="24"/>
      <c r="P202" s="24"/>
      <c r="Q202" s="124"/>
      <c r="R202" s="5"/>
      <c r="S202" s="5"/>
      <c r="T202" s="5"/>
      <c r="U202" s="5"/>
      <c r="V202" s="5"/>
      <c r="W202" s="5"/>
      <c r="X202" s="21"/>
      <c r="Y202" s="21"/>
    </row>
    <row r="203" spans="1:25" s="1" customFormat="1" x14ac:dyDescent="0.25">
      <c r="A203" s="80">
        <v>178</v>
      </c>
      <c r="B203" s="16">
        <v>34242198</v>
      </c>
      <c r="C203" s="81">
        <v>85.8</v>
      </c>
      <c r="D203" s="8">
        <v>18.989999999999998</v>
      </c>
      <c r="E203" s="8">
        <v>19.617999999999999</v>
      </c>
      <c r="F203" s="8">
        <f>E203-D203</f>
        <v>0.62800000000000011</v>
      </c>
      <c r="G203" s="82">
        <f t="shared" si="15"/>
        <v>0.53995440000000006</v>
      </c>
      <c r="H203" s="82">
        <f t="shared" si="13"/>
        <v>0.20326383515765412</v>
      </c>
      <c r="I203" s="82">
        <f t="shared" si="12"/>
        <v>0.74321823515765417</v>
      </c>
      <c r="K203" s="25"/>
      <c r="L203" s="24"/>
      <c r="M203" s="24"/>
      <c r="N203" s="24"/>
      <c r="O203" s="24"/>
      <c r="P203" s="24"/>
      <c r="Q203" s="5"/>
      <c r="R203" s="5"/>
      <c r="S203" s="5"/>
      <c r="T203" s="5"/>
      <c r="U203" s="5"/>
      <c r="V203" s="5"/>
      <c r="W203" s="5"/>
      <c r="X203" s="21"/>
      <c r="Y203" s="21"/>
    </row>
    <row r="204" spans="1:25" s="1" customFormat="1" x14ac:dyDescent="0.25">
      <c r="A204" s="4">
        <v>179</v>
      </c>
      <c r="B204" s="16">
        <v>34242200</v>
      </c>
      <c r="C204" s="81">
        <v>84.7</v>
      </c>
      <c r="D204" s="8">
        <v>37.183999999999997</v>
      </c>
      <c r="E204" s="8">
        <v>38.506</v>
      </c>
      <c r="F204" s="8">
        <f t="shared" si="11"/>
        <v>1.3220000000000027</v>
      </c>
      <c r="G204" s="82">
        <f t="shared" si="15"/>
        <v>1.1366556000000023</v>
      </c>
      <c r="H204" s="82">
        <f t="shared" si="13"/>
        <v>0.20065788855306879</v>
      </c>
      <c r="I204" s="82">
        <f t="shared" si="12"/>
        <v>1.3373134885530711</v>
      </c>
      <c r="K204" s="25"/>
      <c r="L204" s="7"/>
      <c r="M204" s="7"/>
      <c r="N204" s="7"/>
      <c r="O204" s="5"/>
      <c r="P204" s="5"/>
      <c r="Q204" s="5"/>
      <c r="R204" s="5"/>
      <c r="S204" s="5"/>
      <c r="T204" s="5"/>
      <c r="U204" s="5"/>
      <c r="V204" s="5"/>
      <c r="W204" s="5"/>
      <c r="X204" s="21"/>
      <c r="Y204" s="21"/>
    </row>
    <row r="205" spans="1:25" s="1" customFormat="1" x14ac:dyDescent="0.25">
      <c r="A205" s="4">
        <v>180</v>
      </c>
      <c r="B205" s="16">
        <v>34242197</v>
      </c>
      <c r="C205" s="81">
        <v>55.8</v>
      </c>
      <c r="D205" s="8">
        <v>15.933999999999999</v>
      </c>
      <c r="E205" s="8">
        <v>17.667999999999999</v>
      </c>
      <c r="F205" s="8">
        <f t="shared" si="11"/>
        <v>1.734</v>
      </c>
      <c r="G205" s="82">
        <f t="shared" si="15"/>
        <v>1.4908931999999999</v>
      </c>
      <c r="H205" s="82">
        <f t="shared" si="13"/>
        <v>0.13219256412350933</v>
      </c>
      <c r="I205" s="82">
        <f t="shared" si="12"/>
        <v>1.6230857641235092</v>
      </c>
      <c r="K205" s="7"/>
      <c r="L205" s="7"/>
      <c r="M205" s="25"/>
      <c r="O205" s="5"/>
      <c r="P205" s="5"/>
      <c r="Q205" s="5"/>
      <c r="R205" s="5"/>
      <c r="S205" s="5"/>
      <c r="T205" s="5"/>
      <c r="U205" s="5"/>
      <c r="V205" s="5"/>
      <c r="W205" s="5"/>
      <c r="X205" s="21"/>
      <c r="Y205" s="21"/>
    </row>
    <row r="206" spans="1:25" s="1" customFormat="1" x14ac:dyDescent="0.25">
      <c r="A206" s="80">
        <v>181</v>
      </c>
      <c r="B206" s="16">
        <v>34242193</v>
      </c>
      <c r="C206" s="81">
        <v>57</v>
      </c>
      <c r="D206" s="8">
        <v>5.6559999999999997</v>
      </c>
      <c r="E206" s="8">
        <v>6.0620000000000003</v>
      </c>
      <c r="F206" s="8">
        <f t="shared" si="11"/>
        <v>0.40600000000000058</v>
      </c>
      <c r="G206" s="82">
        <f t="shared" si="15"/>
        <v>0.34907880000000052</v>
      </c>
      <c r="H206" s="91">
        <f t="shared" si="13"/>
        <v>0.13503541496487512</v>
      </c>
      <c r="I206" s="82">
        <f t="shared" si="12"/>
        <v>0.48411421496487561</v>
      </c>
      <c r="K206" s="25"/>
      <c r="O206" s="5"/>
      <c r="P206" s="5"/>
      <c r="Q206" s="5"/>
      <c r="R206" s="5"/>
      <c r="S206" s="5"/>
      <c r="T206" s="5"/>
      <c r="U206" s="5"/>
      <c r="V206" s="5"/>
      <c r="W206" s="5"/>
      <c r="X206" s="21"/>
      <c r="Y206" s="21"/>
    </row>
    <row r="207" spans="1:25" s="1" customFormat="1" ht="15.75" thickBot="1" x14ac:dyDescent="0.3">
      <c r="A207" s="93">
        <v>182</v>
      </c>
      <c r="B207" s="20">
        <v>34242194</v>
      </c>
      <c r="C207" s="87">
        <v>85.8</v>
      </c>
      <c r="D207" s="12">
        <v>22.231000000000002</v>
      </c>
      <c r="E207" s="12">
        <v>23.189</v>
      </c>
      <c r="F207" s="12">
        <f t="shared" si="11"/>
        <v>0.95799999999999841</v>
      </c>
      <c r="G207" s="88">
        <f t="shared" si="15"/>
        <v>0.82368839999999865</v>
      </c>
      <c r="H207" s="88">
        <f t="shared" si="13"/>
        <v>0.20326383515765412</v>
      </c>
      <c r="I207" s="88">
        <f t="shared" si="12"/>
        <v>1.0269522351576528</v>
      </c>
      <c r="K207" s="69"/>
      <c r="O207" s="5"/>
      <c r="P207" s="5"/>
      <c r="Q207" s="5"/>
      <c r="R207" s="5"/>
      <c r="S207" s="5"/>
      <c r="T207" s="5"/>
      <c r="U207" s="5"/>
      <c r="V207" s="5"/>
      <c r="W207" s="5"/>
      <c r="X207" s="21"/>
      <c r="Y207" s="21"/>
    </row>
    <row r="208" spans="1:25" s="1" customFormat="1" x14ac:dyDescent="0.25">
      <c r="A208" s="13">
        <v>183</v>
      </c>
      <c r="B208" s="19">
        <v>34242339</v>
      </c>
      <c r="C208" s="90">
        <v>117.2</v>
      </c>
      <c r="D208" s="9">
        <v>40.216000000000001</v>
      </c>
      <c r="E208" s="9">
        <v>40.920999999999999</v>
      </c>
      <c r="F208" s="9">
        <f t="shared" si="11"/>
        <v>0.70499999999999829</v>
      </c>
      <c r="G208" s="91">
        <f t="shared" si="15"/>
        <v>0.60615899999999856</v>
      </c>
      <c r="H208" s="91">
        <f t="shared" ref="H208:H270" si="16">C208/4660.2*$H$19</f>
        <v>0.27301771436419114</v>
      </c>
      <c r="I208" s="91">
        <f t="shared" si="12"/>
        <v>0.87917671436418976</v>
      </c>
      <c r="K208" s="25"/>
      <c r="O208" s="5"/>
      <c r="P208" s="5"/>
      <c r="Q208" s="5"/>
      <c r="R208" s="5"/>
      <c r="S208" s="5"/>
      <c r="T208" s="5"/>
      <c r="U208" s="5"/>
      <c r="V208" s="5"/>
      <c r="Y208" s="21"/>
    </row>
    <row r="209" spans="1:25" s="1" customFormat="1" x14ac:dyDescent="0.25">
      <c r="A209" s="80">
        <v>184</v>
      </c>
      <c r="B209" s="16">
        <v>34242341</v>
      </c>
      <c r="C209" s="81">
        <v>58.1</v>
      </c>
      <c r="D209" s="8">
        <v>18.306000000000001</v>
      </c>
      <c r="E209" s="8">
        <v>19.047999999999998</v>
      </c>
      <c r="F209" s="8">
        <f t="shared" si="11"/>
        <v>0.74199999999999733</v>
      </c>
      <c r="G209" s="82">
        <f t="shared" si="15"/>
        <v>0.63797159999999775</v>
      </c>
      <c r="H209" s="91">
        <f t="shared" si="16"/>
        <v>0.13534410584095141</v>
      </c>
      <c r="I209" s="82">
        <f t="shared" si="12"/>
        <v>0.77331570584094922</v>
      </c>
      <c r="K209" s="25"/>
      <c r="O209" s="5"/>
      <c r="P209" s="5"/>
      <c r="Q209" s="5"/>
      <c r="R209" s="5"/>
      <c r="S209" s="5"/>
      <c r="T209" s="5"/>
      <c r="U209" s="5"/>
      <c r="V209" s="5"/>
      <c r="Y209" s="21"/>
    </row>
    <row r="210" spans="1:25" s="1" customFormat="1" x14ac:dyDescent="0.25">
      <c r="A210" s="80">
        <v>185</v>
      </c>
      <c r="B210" s="16">
        <v>34242160</v>
      </c>
      <c r="C210" s="81">
        <v>58.4</v>
      </c>
      <c r="D210" s="8">
        <v>11.266</v>
      </c>
      <c r="E210" s="8">
        <v>11.266</v>
      </c>
      <c r="F210" s="8">
        <f t="shared" si="11"/>
        <v>0</v>
      </c>
      <c r="G210" s="82">
        <f t="shared" si="15"/>
        <v>0</v>
      </c>
      <c r="H210" s="91">
        <f t="shared" si="16"/>
        <v>0.13604295664563792</v>
      </c>
      <c r="I210" s="82">
        <f t="shared" si="12"/>
        <v>0.13604295664563792</v>
      </c>
      <c r="K210" s="25"/>
      <c r="O210" s="5"/>
      <c r="P210" s="5"/>
      <c r="Q210" s="5"/>
      <c r="R210" s="5"/>
      <c r="S210" s="5"/>
      <c r="T210" s="5"/>
      <c r="U210" s="5"/>
      <c r="V210" s="5"/>
      <c r="Y210" s="21"/>
    </row>
    <row r="211" spans="1:25" s="1" customFormat="1" x14ac:dyDescent="0.25">
      <c r="A211" s="80">
        <v>186</v>
      </c>
      <c r="B211" s="16">
        <v>43441091</v>
      </c>
      <c r="C211" s="81">
        <v>46.7</v>
      </c>
      <c r="D211" s="8">
        <v>21.37</v>
      </c>
      <c r="E211" s="8">
        <v>22.158999999999999</v>
      </c>
      <c r="F211" s="8">
        <f t="shared" si="11"/>
        <v>0.78899999999999793</v>
      </c>
      <c r="G211" s="82">
        <f t="shared" si="15"/>
        <v>0.67838219999999827</v>
      </c>
      <c r="H211" s="91">
        <f t="shared" si="16"/>
        <v>0.10878777526286458</v>
      </c>
      <c r="I211" s="82">
        <f t="shared" si="12"/>
        <v>0.78716997526286281</v>
      </c>
      <c r="K211" s="25"/>
      <c r="L211" s="7"/>
      <c r="M211" s="7"/>
      <c r="N211" s="7"/>
      <c r="O211" s="5"/>
      <c r="P211" s="5"/>
      <c r="Q211" s="5"/>
      <c r="R211" s="5"/>
      <c r="Y211" s="21"/>
    </row>
    <row r="212" spans="1:25" s="1" customFormat="1" x14ac:dyDescent="0.25">
      <c r="A212" s="4">
        <v>187</v>
      </c>
      <c r="B212" s="16">
        <v>34242342</v>
      </c>
      <c r="C212" s="75">
        <v>77.400000000000006</v>
      </c>
      <c r="D212" s="8">
        <v>32.863</v>
      </c>
      <c r="E212" s="8">
        <v>33.79</v>
      </c>
      <c r="F212" s="8">
        <f t="shared" si="11"/>
        <v>0.9269999999999996</v>
      </c>
      <c r="G212" s="82">
        <f t="shared" si="15"/>
        <v>0.7970345999999997</v>
      </c>
      <c r="H212" s="91">
        <f t="shared" si="16"/>
        <v>0.18030350760911604</v>
      </c>
      <c r="I212" s="82">
        <f t="shared" si="12"/>
        <v>0.97733810760911577</v>
      </c>
      <c r="K212" s="25"/>
      <c r="L212" s="7"/>
      <c r="M212" s="7"/>
      <c r="N212" s="7"/>
      <c r="O212" s="5"/>
      <c r="P212" s="5"/>
      <c r="Q212" s="5"/>
      <c r="R212" s="5"/>
      <c r="Y212" s="21"/>
    </row>
    <row r="213" spans="1:25" s="1" customFormat="1" x14ac:dyDescent="0.25">
      <c r="A213" s="80">
        <v>188</v>
      </c>
      <c r="B213" s="16">
        <v>34242334</v>
      </c>
      <c r="C213" s="81">
        <v>117.2</v>
      </c>
      <c r="D213" s="8">
        <v>15.742000000000001</v>
      </c>
      <c r="E213" s="8">
        <v>17.36</v>
      </c>
      <c r="F213" s="8">
        <f t="shared" si="11"/>
        <v>1.6179999999999986</v>
      </c>
      <c r="G213" s="82">
        <f t="shared" si="15"/>
        <v>1.3911563999999987</v>
      </c>
      <c r="H213" s="91">
        <f t="shared" si="16"/>
        <v>0.27301771436419114</v>
      </c>
      <c r="I213" s="82">
        <f t="shared" si="12"/>
        <v>1.6641741143641899</v>
      </c>
      <c r="K213" s="25"/>
      <c r="L213" s="7"/>
      <c r="M213" s="7"/>
      <c r="N213" s="7"/>
      <c r="O213" s="5"/>
      <c r="P213" s="5"/>
      <c r="Q213" s="5"/>
      <c r="R213" s="5"/>
      <c r="Y213" s="21"/>
    </row>
    <row r="214" spans="1:25" s="1" customFormat="1" x14ac:dyDescent="0.25">
      <c r="A214" s="80">
        <v>189</v>
      </c>
      <c r="B214" s="16">
        <v>34242338</v>
      </c>
      <c r="C214" s="81">
        <v>58.7</v>
      </c>
      <c r="D214" s="8">
        <v>21.366</v>
      </c>
      <c r="E214" s="8">
        <v>22.206</v>
      </c>
      <c r="F214" s="8">
        <f t="shared" si="11"/>
        <v>0.83999999999999986</v>
      </c>
      <c r="G214" s="82">
        <f t="shared" si="15"/>
        <v>0.72223199999999987</v>
      </c>
      <c r="H214" s="91">
        <f t="shared" si="16"/>
        <v>0.13674180745032441</v>
      </c>
      <c r="I214" s="82">
        <f t="shared" si="12"/>
        <v>0.85897380745032426</v>
      </c>
      <c r="K214" s="25"/>
      <c r="L214" s="7"/>
      <c r="M214" s="7"/>
      <c r="N214" s="7"/>
      <c r="O214" s="5"/>
      <c r="P214" s="5"/>
      <c r="Q214" s="5"/>
      <c r="R214" s="5"/>
      <c r="Y214" s="21"/>
    </row>
    <row r="215" spans="1:25" s="1" customFormat="1" x14ac:dyDescent="0.25">
      <c r="A215" s="80">
        <v>190</v>
      </c>
      <c r="B215" s="16">
        <v>34242340</v>
      </c>
      <c r="C215" s="81">
        <v>58.2</v>
      </c>
      <c r="D215" s="8">
        <v>20.376000000000001</v>
      </c>
      <c r="E215" s="8">
        <v>21.326000000000001</v>
      </c>
      <c r="F215" s="8">
        <f t="shared" si="11"/>
        <v>0.94999999999999929</v>
      </c>
      <c r="G215" s="82">
        <f t="shared" si="15"/>
        <v>0.81680999999999937</v>
      </c>
      <c r="H215" s="91">
        <f t="shared" si="16"/>
        <v>0.13557705610918025</v>
      </c>
      <c r="I215" s="82">
        <f t="shared" si="12"/>
        <v>0.95238705610917962</v>
      </c>
      <c r="K215" s="25"/>
      <c r="L215" s="7"/>
      <c r="M215" s="7"/>
      <c r="N215" s="25"/>
      <c r="O215" s="5"/>
      <c r="P215" s="5"/>
      <c r="Q215" s="5"/>
      <c r="R215" s="5"/>
      <c r="Y215" s="21"/>
    </row>
    <row r="216" spans="1:25" s="1" customFormat="1" x14ac:dyDescent="0.25">
      <c r="A216" s="4">
        <v>191</v>
      </c>
      <c r="B216" s="16">
        <v>34242335</v>
      </c>
      <c r="C216" s="81">
        <v>46.6</v>
      </c>
      <c r="D216" s="8">
        <v>3.8279999999999998</v>
      </c>
      <c r="E216" s="8">
        <v>3.8279999999999998</v>
      </c>
      <c r="F216" s="8">
        <f t="shared" si="11"/>
        <v>0</v>
      </c>
      <c r="G216" s="82">
        <f t="shared" si="15"/>
        <v>0</v>
      </c>
      <c r="H216" s="91">
        <f t="shared" si="16"/>
        <v>0.10855482499463574</v>
      </c>
      <c r="I216" s="82">
        <f t="shared" si="12"/>
        <v>0.10855482499463574</v>
      </c>
      <c r="K216" s="25"/>
      <c r="L216" s="7"/>
      <c r="M216" s="7"/>
      <c r="N216" s="7"/>
      <c r="O216" s="5"/>
      <c r="P216" s="5"/>
      <c r="Q216" s="5"/>
      <c r="R216" s="5"/>
      <c r="Y216" s="21"/>
    </row>
    <row r="217" spans="1:25" s="1" customFormat="1" x14ac:dyDescent="0.25">
      <c r="A217" s="80">
        <v>192</v>
      </c>
      <c r="B217" s="16">
        <v>34242337</v>
      </c>
      <c r="C217" s="81">
        <v>77.3</v>
      </c>
      <c r="D217" s="8">
        <v>16.812999999999999</v>
      </c>
      <c r="E217" s="8">
        <v>16.975000000000001</v>
      </c>
      <c r="F217" s="8">
        <f t="shared" si="11"/>
        <v>0.16200000000000259</v>
      </c>
      <c r="G217" s="82">
        <f t="shared" si="15"/>
        <v>0.13928760000000223</v>
      </c>
      <c r="H217" s="91">
        <f t="shared" si="16"/>
        <v>0.18007055734088717</v>
      </c>
      <c r="I217" s="82">
        <f t="shared" si="12"/>
        <v>0.3193581573408894</v>
      </c>
      <c r="K217" s="25"/>
      <c r="L217" s="7"/>
      <c r="M217" s="7"/>
      <c r="N217" s="7"/>
      <c r="O217" s="5"/>
      <c r="P217" s="5"/>
      <c r="Q217" s="5"/>
      <c r="R217" s="5"/>
      <c r="Y217" s="21"/>
    </row>
    <row r="218" spans="1:25" s="1" customFormat="1" x14ac:dyDescent="0.25">
      <c r="A218" s="80">
        <v>193</v>
      </c>
      <c r="B218" s="16">
        <v>34242324</v>
      </c>
      <c r="C218" s="81">
        <v>116.7</v>
      </c>
      <c r="D218" s="8">
        <v>11.023999999999999</v>
      </c>
      <c r="E218" s="8">
        <v>11.034000000000001</v>
      </c>
      <c r="F218" s="8">
        <f t="shared" ref="F218:F273" si="17">E218-D218</f>
        <v>1.0000000000001563E-2</v>
      </c>
      <c r="G218" s="82">
        <f t="shared" si="15"/>
        <v>8.5980000000013442E-3</v>
      </c>
      <c r="H218" s="91">
        <f t="shared" si="16"/>
        <v>0.27185296302304701</v>
      </c>
      <c r="I218" s="82">
        <f t="shared" si="12"/>
        <v>0.28045096302304834</v>
      </c>
      <c r="K218" s="25"/>
      <c r="L218" s="7"/>
      <c r="M218" s="7"/>
      <c r="N218" s="7"/>
      <c r="O218" s="5"/>
      <c r="P218" s="5"/>
      <c r="Q218" s="5"/>
      <c r="R218" s="5"/>
      <c r="Y218" s="21"/>
    </row>
    <row r="219" spans="1:25" s="1" customFormat="1" x14ac:dyDescent="0.25">
      <c r="A219" s="96">
        <v>194</v>
      </c>
      <c r="B219" s="16">
        <v>34242331</v>
      </c>
      <c r="C219" s="81">
        <v>58</v>
      </c>
      <c r="D219" s="8">
        <v>3.89</v>
      </c>
      <c r="E219" s="8">
        <v>3.923</v>
      </c>
      <c r="F219" s="8">
        <f t="shared" si="17"/>
        <v>3.2999999999999918E-2</v>
      </c>
      <c r="G219" s="82">
        <f t="shared" si="15"/>
        <v>2.8373399999999931E-2</v>
      </c>
      <c r="H219" s="91">
        <f t="shared" si="16"/>
        <v>0.1351111555727226</v>
      </c>
      <c r="I219" s="82">
        <f t="shared" ref="I219:I272" si="18">G219+H219</f>
        <v>0.16348455557272254</v>
      </c>
      <c r="K219" s="25"/>
      <c r="L219" s="7"/>
      <c r="M219" s="7"/>
      <c r="N219" s="7"/>
      <c r="O219" s="5"/>
      <c r="P219" s="5"/>
      <c r="Q219" s="5"/>
      <c r="R219" s="5"/>
      <c r="Y219" s="21"/>
    </row>
    <row r="220" spans="1:25" s="1" customFormat="1" x14ac:dyDescent="0.25">
      <c r="A220" s="4">
        <v>195</v>
      </c>
      <c r="B220" s="16">
        <v>34242336</v>
      </c>
      <c r="C220" s="81">
        <v>58.1</v>
      </c>
      <c r="D220" s="8">
        <v>9.9280000000000008</v>
      </c>
      <c r="E220" s="8">
        <v>9.9909999999999997</v>
      </c>
      <c r="F220" s="8">
        <f t="shared" si="17"/>
        <v>6.2999999999998835E-2</v>
      </c>
      <c r="G220" s="82">
        <f>F220*0.8598</f>
        <v>5.4167399999998998E-2</v>
      </c>
      <c r="H220" s="91">
        <f t="shared" si="16"/>
        <v>0.13534410584095141</v>
      </c>
      <c r="I220" s="82">
        <f t="shared" si="18"/>
        <v>0.18951150584095042</v>
      </c>
      <c r="K220" s="25"/>
      <c r="L220" s="7"/>
      <c r="M220" s="7"/>
      <c r="N220" s="7"/>
      <c r="O220" s="5"/>
      <c r="P220" s="5"/>
      <c r="Q220" s="5"/>
      <c r="R220" s="5"/>
      <c r="Y220" s="21"/>
    </row>
    <row r="221" spans="1:25" s="1" customFormat="1" x14ac:dyDescent="0.25">
      <c r="A221" s="84">
        <v>196</v>
      </c>
      <c r="B221" s="16">
        <v>34242332</v>
      </c>
      <c r="C221" s="81">
        <v>46.7</v>
      </c>
      <c r="D221" s="8">
        <v>13.4</v>
      </c>
      <c r="E221" s="8">
        <v>14.301</v>
      </c>
      <c r="F221" s="8">
        <f t="shared" si="17"/>
        <v>0.9009999999999998</v>
      </c>
      <c r="G221" s="82">
        <f t="shared" ref="G221:G244" si="19">F221*0.8598</f>
        <v>0.77467979999999981</v>
      </c>
      <c r="H221" s="91">
        <f t="shared" si="16"/>
        <v>0.10878777526286458</v>
      </c>
      <c r="I221" s="82">
        <f t="shared" si="18"/>
        <v>0.88346757526286435</v>
      </c>
      <c r="J221" s="68"/>
      <c r="K221" s="25"/>
      <c r="L221" s="7"/>
      <c r="M221" s="7"/>
      <c r="N221" s="7"/>
      <c r="O221" s="5"/>
      <c r="P221" s="5"/>
      <c r="Q221" s="5"/>
      <c r="R221" s="5"/>
      <c r="Y221" s="21"/>
    </row>
    <row r="222" spans="1:25" s="1" customFormat="1" x14ac:dyDescent="0.25">
      <c r="A222" s="89">
        <v>197</v>
      </c>
      <c r="B222" s="16">
        <v>34242328</v>
      </c>
      <c r="C222" s="81">
        <v>77.5</v>
      </c>
      <c r="D222" s="8">
        <v>26.928000000000001</v>
      </c>
      <c r="E222" s="8">
        <v>27.937999999999999</v>
      </c>
      <c r="F222" s="8">
        <f t="shared" si="17"/>
        <v>1.009999999999998</v>
      </c>
      <c r="G222" s="82">
        <f t="shared" si="19"/>
        <v>0.86839799999999834</v>
      </c>
      <c r="H222" s="91">
        <f t="shared" si="16"/>
        <v>0.18053645787734482</v>
      </c>
      <c r="I222" s="82">
        <f t="shared" si="18"/>
        <v>1.0489344578773432</v>
      </c>
      <c r="J222" s="68"/>
      <c r="K222" s="25"/>
      <c r="L222" s="7"/>
      <c r="M222" s="7"/>
      <c r="N222" s="7"/>
      <c r="O222" s="5"/>
      <c r="P222" s="5"/>
      <c r="Q222" s="5"/>
      <c r="R222" s="5"/>
      <c r="Y222" s="21"/>
    </row>
    <row r="223" spans="1:25" s="1" customFormat="1" x14ac:dyDescent="0.25">
      <c r="A223" s="80">
        <v>198</v>
      </c>
      <c r="B223" s="16">
        <v>34242333</v>
      </c>
      <c r="C223" s="81">
        <v>116.5</v>
      </c>
      <c r="D223" s="8">
        <v>20.443000000000001</v>
      </c>
      <c r="E223" s="8">
        <v>20.571000000000002</v>
      </c>
      <c r="F223" s="8">
        <f t="shared" si="17"/>
        <v>0.12800000000000011</v>
      </c>
      <c r="G223" s="82">
        <f t="shared" si="19"/>
        <v>0.11005440000000009</v>
      </c>
      <c r="H223" s="91">
        <f t="shared" si="16"/>
        <v>0.27138706248658934</v>
      </c>
      <c r="I223" s="82">
        <f t="shared" si="18"/>
        <v>0.38144146248658944</v>
      </c>
      <c r="J223" s="68"/>
      <c r="K223" s="25"/>
      <c r="L223" s="7"/>
      <c r="M223" s="7"/>
      <c r="N223" s="7"/>
      <c r="O223" s="5"/>
      <c r="P223" s="5"/>
      <c r="Q223" s="5"/>
      <c r="R223" s="5"/>
      <c r="Y223" s="21"/>
    </row>
    <row r="224" spans="1:25" s="1" customFormat="1" x14ac:dyDescent="0.25">
      <c r="A224" s="4">
        <v>199</v>
      </c>
      <c r="B224" s="16">
        <v>34242330</v>
      </c>
      <c r="C224" s="81">
        <v>58.8</v>
      </c>
      <c r="D224" s="8">
        <v>25.773</v>
      </c>
      <c r="E224" s="8">
        <v>26.818000000000001</v>
      </c>
      <c r="F224" s="8">
        <f t="shared" si="17"/>
        <v>1.0450000000000017</v>
      </c>
      <c r="G224" s="82">
        <f t="shared" si="19"/>
        <v>0.89849100000000148</v>
      </c>
      <c r="H224" s="91">
        <f t="shared" si="16"/>
        <v>0.13697475771855325</v>
      </c>
      <c r="I224" s="82">
        <f t="shared" si="18"/>
        <v>1.0354657577185546</v>
      </c>
      <c r="K224" s="25"/>
      <c r="L224" s="7"/>
      <c r="M224" s="7"/>
      <c r="N224" s="7"/>
      <c r="O224" s="5"/>
      <c r="P224" s="5"/>
      <c r="Q224" s="5"/>
      <c r="R224" s="5"/>
      <c r="Y224" s="21"/>
    </row>
    <row r="225" spans="1:25" s="1" customFormat="1" x14ac:dyDescent="0.25">
      <c r="A225" s="4">
        <v>200</v>
      </c>
      <c r="B225" s="16">
        <v>34242329</v>
      </c>
      <c r="C225" s="81">
        <v>58.6</v>
      </c>
      <c r="D225" s="8">
        <v>3.226</v>
      </c>
      <c r="E225" s="8">
        <v>3.226</v>
      </c>
      <c r="F225" s="8">
        <f t="shared" si="17"/>
        <v>0</v>
      </c>
      <c r="G225" s="82">
        <f t="shared" si="19"/>
        <v>0</v>
      </c>
      <c r="H225" s="91">
        <f t="shared" si="16"/>
        <v>0.13650885718209557</v>
      </c>
      <c r="I225" s="95">
        <f t="shared" si="18"/>
        <v>0.13650885718209557</v>
      </c>
      <c r="K225" s="25"/>
      <c r="L225" s="7"/>
      <c r="M225" s="7"/>
      <c r="N225" s="7"/>
      <c r="O225" s="5"/>
      <c r="P225" s="5"/>
      <c r="Q225" s="5"/>
      <c r="R225" s="5"/>
      <c r="Y225" s="21"/>
    </row>
    <row r="226" spans="1:25" s="1" customFormat="1" x14ac:dyDescent="0.25">
      <c r="A226" s="80">
        <v>201</v>
      </c>
      <c r="B226" s="16">
        <v>34242326</v>
      </c>
      <c r="C226" s="81">
        <v>46.4</v>
      </c>
      <c r="D226" s="8">
        <v>21.335000000000001</v>
      </c>
      <c r="E226" s="8">
        <v>21.809000000000001</v>
      </c>
      <c r="F226" s="8">
        <f t="shared" si="17"/>
        <v>0.4740000000000002</v>
      </c>
      <c r="G226" s="82">
        <f t="shared" si="19"/>
        <v>0.40754520000000016</v>
      </c>
      <c r="H226" s="91">
        <f t="shared" si="16"/>
        <v>0.10808892445817807</v>
      </c>
      <c r="I226" s="82">
        <f t="shared" si="18"/>
        <v>0.51563412445817824</v>
      </c>
      <c r="K226" s="25"/>
      <c r="L226" s="7"/>
      <c r="M226" s="7"/>
      <c r="N226" s="7"/>
      <c r="O226" s="5"/>
      <c r="P226" s="5"/>
      <c r="Q226" s="5"/>
      <c r="R226" s="5"/>
      <c r="Y226" s="21"/>
    </row>
    <row r="227" spans="1:25" s="1" customFormat="1" x14ac:dyDescent="0.25">
      <c r="A227" s="80">
        <v>202</v>
      </c>
      <c r="B227" s="16">
        <v>34242327</v>
      </c>
      <c r="C227" s="81">
        <v>77.5</v>
      </c>
      <c r="D227" s="8">
        <v>25.734999999999999</v>
      </c>
      <c r="E227" s="8">
        <v>26.817</v>
      </c>
      <c r="F227" s="8">
        <f t="shared" si="17"/>
        <v>1.0820000000000007</v>
      </c>
      <c r="G227" s="82">
        <f t="shared" si="19"/>
        <v>0.93030360000000067</v>
      </c>
      <c r="H227" s="91">
        <f t="shared" si="16"/>
        <v>0.18053645787734482</v>
      </c>
      <c r="I227" s="82">
        <f t="shared" si="18"/>
        <v>1.1108400578773454</v>
      </c>
      <c r="K227" s="25"/>
      <c r="L227" s="7"/>
      <c r="M227" s="7"/>
      <c r="N227" s="7"/>
      <c r="O227" s="5"/>
      <c r="P227" s="5"/>
      <c r="Q227" s="5"/>
      <c r="R227" s="5"/>
      <c r="Y227" s="21"/>
    </row>
    <row r="228" spans="1:25" s="1" customFormat="1" x14ac:dyDescent="0.25">
      <c r="A228" s="4">
        <v>203</v>
      </c>
      <c r="B228" s="16">
        <v>43441405</v>
      </c>
      <c r="C228" s="81">
        <v>117.4</v>
      </c>
      <c r="D228" s="8">
        <v>32.706000000000003</v>
      </c>
      <c r="E228" s="8">
        <v>33.703000000000003</v>
      </c>
      <c r="F228" s="8">
        <f t="shared" si="17"/>
        <v>0.99699999999999989</v>
      </c>
      <c r="G228" s="82">
        <f t="shared" si="19"/>
        <v>0.85722059999999989</v>
      </c>
      <c r="H228" s="91">
        <f t="shared" si="16"/>
        <v>0.27348361490064882</v>
      </c>
      <c r="I228" s="82">
        <f t="shared" si="18"/>
        <v>1.1307042149006488</v>
      </c>
      <c r="K228" s="25"/>
      <c r="L228" s="7"/>
      <c r="M228" s="7"/>
      <c r="N228" s="7"/>
      <c r="O228" s="5"/>
      <c r="P228" s="5"/>
      <c r="Q228" s="5"/>
      <c r="R228" s="5"/>
      <c r="W228" s="5"/>
      <c r="X228" s="21"/>
      <c r="Y228" s="21"/>
    </row>
    <row r="229" spans="1:25" s="1" customFormat="1" x14ac:dyDescent="0.25">
      <c r="A229" s="80">
        <v>204</v>
      </c>
      <c r="B229" s="16">
        <v>43441406</v>
      </c>
      <c r="C229" s="81">
        <v>57.9</v>
      </c>
      <c r="D229" s="8">
        <v>4.1500000000000004</v>
      </c>
      <c r="E229" s="8">
        <v>4.1500000000000004</v>
      </c>
      <c r="F229" s="8">
        <f t="shared" si="17"/>
        <v>0</v>
      </c>
      <c r="G229" s="82">
        <f t="shared" si="19"/>
        <v>0</v>
      </c>
      <c r="H229" s="91">
        <f t="shared" si="16"/>
        <v>0.13487820530449376</v>
      </c>
      <c r="I229" s="82">
        <f t="shared" si="18"/>
        <v>0.13487820530449376</v>
      </c>
      <c r="K229" s="25"/>
      <c r="L229" s="7"/>
      <c r="M229" s="7"/>
      <c r="N229" s="7"/>
      <c r="O229" s="5"/>
      <c r="P229" s="5"/>
      <c r="Q229" s="5"/>
      <c r="R229" s="5"/>
      <c r="W229" s="5"/>
      <c r="X229" s="21"/>
      <c r="Y229" s="21"/>
    </row>
    <row r="230" spans="1:25" s="1" customFormat="1" x14ac:dyDescent="0.25">
      <c r="A230" s="80">
        <v>205</v>
      </c>
      <c r="B230" s="16">
        <v>43441089</v>
      </c>
      <c r="C230" s="81">
        <v>58.3</v>
      </c>
      <c r="D230" s="8">
        <v>19.081</v>
      </c>
      <c r="E230" s="8">
        <v>20.073</v>
      </c>
      <c r="F230" s="8">
        <f t="shared" si="17"/>
        <v>0.99200000000000088</v>
      </c>
      <c r="G230" s="82">
        <f t="shared" si="19"/>
        <v>0.85292160000000072</v>
      </c>
      <c r="H230" s="91">
        <f t="shared" si="16"/>
        <v>0.13581000637740909</v>
      </c>
      <c r="I230" s="82">
        <f t="shared" si="18"/>
        <v>0.98873160637740987</v>
      </c>
      <c r="K230" s="25"/>
      <c r="L230" s="7"/>
      <c r="M230" s="7"/>
      <c r="N230" s="7"/>
      <c r="O230" s="5"/>
      <c r="P230" s="5"/>
      <c r="Q230" s="5"/>
      <c r="R230" s="5"/>
      <c r="W230" s="5"/>
      <c r="X230" s="21"/>
      <c r="Y230" s="21"/>
    </row>
    <row r="231" spans="1:25" s="1" customFormat="1" x14ac:dyDescent="0.25">
      <c r="A231" s="80">
        <v>206</v>
      </c>
      <c r="B231" s="16">
        <v>20242434</v>
      </c>
      <c r="C231" s="81">
        <v>46.3</v>
      </c>
      <c r="D231" s="8">
        <v>3</v>
      </c>
      <c r="E231" s="8">
        <v>3</v>
      </c>
      <c r="F231" s="8">
        <f t="shared" si="17"/>
        <v>0</v>
      </c>
      <c r="G231" s="82">
        <f t="shared" si="19"/>
        <v>0</v>
      </c>
      <c r="H231" s="91">
        <f t="shared" si="16"/>
        <v>0.10785597418994924</v>
      </c>
      <c r="I231" s="82">
        <f t="shared" si="18"/>
        <v>0.10785597418994924</v>
      </c>
      <c r="K231" s="25"/>
      <c r="L231" s="7"/>
      <c r="M231" s="26"/>
      <c r="N231" s="7"/>
      <c r="O231" s="5"/>
      <c r="P231" s="5"/>
      <c r="Q231" s="5"/>
      <c r="R231" s="5"/>
      <c r="S231" s="5"/>
      <c r="T231" s="5"/>
      <c r="U231" s="5"/>
      <c r="V231" s="5"/>
      <c r="W231" s="5"/>
      <c r="X231" s="21"/>
      <c r="Y231" s="21"/>
    </row>
    <row r="232" spans="1:25" s="1" customFormat="1" x14ac:dyDescent="0.25">
      <c r="A232" s="4">
        <v>207</v>
      </c>
      <c r="B232" s="16">
        <v>43441407</v>
      </c>
      <c r="C232" s="81">
        <v>77.900000000000006</v>
      </c>
      <c r="D232" s="8">
        <v>12.169</v>
      </c>
      <c r="E232" s="8">
        <v>12.973000000000001</v>
      </c>
      <c r="F232" s="8">
        <f t="shared" si="17"/>
        <v>0.80400000000000027</v>
      </c>
      <c r="G232" s="82">
        <f t="shared" si="19"/>
        <v>0.6912792000000002</v>
      </c>
      <c r="H232" s="91">
        <f t="shared" si="16"/>
        <v>0.1814682589502602</v>
      </c>
      <c r="I232" s="82">
        <f t="shared" si="18"/>
        <v>0.8727474589502604</v>
      </c>
      <c r="K232" s="25"/>
      <c r="L232" s="7"/>
      <c r="M232" s="7"/>
      <c r="N232" s="7"/>
      <c r="O232" s="5"/>
      <c r="P232" s="5"/>
      <c r="Q232" s="5"/>
      <c r="R232" s="5"/>
      <c r="S232" s="5"/>
      <c r="T232" s="5"/>
      <c r="U232" s="5"/>
      <c r="V232" s="5"/>
      <c r="W232" s="5"/>
      <c r="X232" s="21"/>
      <c r="Y232" s="21"/>
    </row>
    <row r="233" spans="1:25" s="1" customFormat="1" x14ac:dyDescent="0.25">
      <c r="A233" s="80">
        <v>208</v>
      </c>
      <c r="B233" s="16">
        <v>43441412</v>
      </c>
      <c r="C233" s="81">
        <v>117.9</v>
      </c>
      <c r="D233" s="8">
        <v>27.553000000000001</v>
      </c>
      <c r="E233" s="8">
        <v>28.971</v>
      </c>
      <c r="F233" s="8">
        <f t="shared" si="17"/>
        <v>1.4179999999999993</v>
      </c>
      <c r="G233" s="82">
        <f t="shared" si="19"/>
        <v>1.2191963999999993</v>
      </c>
      <c r="H233" s="91">
        <f t="shared" si="16"/>
        <v>0.27464836624179301</v>
      </c>
      <c r="I233" s="82">
        <f t="shared" si="18"/>
        <v>1.4938447662417924</v>
      </c>
      <c r="K233" s="25"/>
      <c r="L233" s="7"/>
      <c r="M233" s="7"/>
      <c r="N233" s="7"/>
      <c r="O233" s="5"/>
      <c r="P233" s="5"/>
      <c r="Q233" s="5"/>
      <c r="R233" s="5"/>
      <c r="S233" s="5"/>
      <c r="T233" s="5"/>
      <c r="U233" s="5"/>
      <c r="V233" s="5"/>
      <c r="W233" s="5"/>
      <c r="X233" s="21"/>
      <c r="Y233" s="21"/>
    </row>
    <row r="234" spans="1:25" s="1" customFormat="1" x14ac:dyDescent="0.25">
      <c r="A234" s="80">
        <v>209</v>
      </c>
      <c r="B234" s="16">
        <v>43441411</v>
      </c>
      <c r="C234" s="81">
        <v>58.2</v>
      </c>
      <c r="D234" s="8">
        <v>15.696</v>
      </c>
      <c r="E234" s="8">
        <v>16.420999999999999</v>
      </c>
      <c r="F234" s="8">
        <f t="shared" si="17"/>
        <v>0.72499999999999964</v>
      </c>
      <c r="G234" s="82">
        <f t="shared" si="19"/>
        <v>0.62335499999999966</v>
      </c>
      <c r="H234" s="91">
        <f t="shared" si="16"/>
        <v>0.13557705610918025</v>
      </c>
      <c r="I234" s="82">
        <f t="shared" si="18"/>
        <v>0.75893205610917991</v>
      </c>
      <c r="K234" s="25"/>
      <c r="L234" s="7"/>
      <c r="M234" s="7"/>
      <c r="N234" s="7"/>
      <c r="O234" s="5"/>
      <c r="P234" s="5"/>
      <c r="Q234" s="5"/>
      <c r="R234" s="5"/>
      <c r="S234" s="5"/>
      <c r="T234" s="5"/>
      <c r="U234" s="5"/>
      <c r="V234" s="5"/>
      <c r="W234" s="5"/>
      <c r="X234" s="21"/>
      <c r="Y234" s="21"/>
    </row>
    <row r="235" spans="1:25" s="1" customFormat="1" x14ac:dyDescent="0.25">
      <c r="A235" s="80">
        <v>210</v>
      </c>
      <c r="B235" s="16">
        <v>43441408</v>
      </c>
      <c r="C235" s="81">
        <v>58.6</v>
      </c>
      <c r="D235" s="8">
        <v>4.2530000000000001</v>
      </c>
      <c r="E235" s="8">
        <v>4.2610000000000001</v>
      </c>
      <c r="F235" s="8">
        <f t="shared" si="17"/>
        <v>8.0000000000000071E-3</v>
      </c>
      <c r="G235" s="82">
        <f t="shared" si="19"/>
        <v>6.8784000000000059E-3</v>
      </c>
      <c r="H235" s="91">
        <f t="shared" si="16"/>
        <v>0.13650885718209557</v>
      </c>
      <c r="I235" s="82">
        <f t="shared" si="18"/>
        <v>0.14338725718209558</v>
      </c>
      <c r="K235" s="25"/>
      <c r="L235" s="7"/>
      <c r="M235" s="7"/>
      <c r="N235" s="7"/>
      <c r="O235" s="5"/>
      <c r="P235" s="5"/>
      <c r="Q235" s="5"/>
      <c r="R235" s="5"/>
      <c r="S235" s="5"/>
      <c r="T235" s="5"/>
      <c r="U235" s="5"/>
      <c r="V235" s="5"/>
      <c r="W235" s="5"/>
      <c r="X235" s="21"/>
      <c r="Y235" s="21"/>
    </row>
    <row r="236" spans="1:25" s="1" customFormat="1" x14ac:dyDescent="0.25">
      <c r="A236" s="4">
        <v>211</v>
      </c>
      <c r="B236" s="16">
        <v>43441409</v>
      </c>
      <c r="C236" s="81">
        <v>46.7</v>
      </c>
      <c r="D236" s="8">
        <v>17.254000000000001</v>
      </c>
      <c r="E236" s="8">
        <v>17.651</v>
      </c>
      <c r="F236" s="8">
        <f t="shared" si="17"/>
        <v>0.39699999999999847</v>
      </c>
      <c r="G236" s="82">
        <f t="shared" si="19"/>
        <v>0.34134059999999866</v>
      </c>
      <c r="H236" s="91">
        <f t="shared" si="16"/>
        <v>0.10878777526286458</v>
      </c>
      <c r="I236" s="82">
        <f t="shared" si="18"/>
        <v>0.45012837526286326</v>
      </c>
      <c r="K236" s="25"/>
      <c r="L236" s="7"/>
      <c r="M236" s="7"/>
      <c r="N236" s="7"/>
      <c r="O236" s="5"/>
      <c r="P236" s="5"/>
      <c r="Q236" s="5"/>
      <c r="R236" s="5"/>
      <c r="S236" s="5"/>
      <c r="T236" s="5"/>
      <c r="U236" s="5"/>
      <c r="V236" s="5"/>
      <c r="W236" s="5"/>
      <c r="X236" s="21"/>
      <c r="Y236" s="21"/>
    </row>
    <row r="237" spans="1:25" s="1" customFormat="1" x14ac:dyDescent="0.25">
      <c r="A237" s="80">
        <v>212</v>
      </c>
      <c r="B237" s="16">
        <v>43441410</v>
      </c>
      <c r="C237" s="81">
        <v>78.599999999999994</v>
      </c>
      <c r="D237" s="8">
        <v>23.097999999999999</v>
      </c>
      <c r="E237" s="8">
        <v>24.082999999999998</v>
      </c>
      <c r="F237" s="8">
        <f t="shared" si="17"/>
        <v>0.98499999999999943</v>
      </c>
      <c r="G237" s="82">
        <f t="shared" si="19"/>
        <v>0.84690299999999952</v>
      </c>
      <c r="H237" s="91">
        <f t="shared" si="16"/>
        <v>0.183098910827862</v>
      </c>
      <c r="I237" s="82">
        <f t="shared" si="18"/>
        <v>1.0300019108278615</v>
      </c>
      <c r="K237" s="25"/>
      <c r="L237" s="7"/>
      <c r="M237" s="7"/>
      <c r="N237" s="7"/>
      <c r="O237" s="5"/>
      <c r="P237" s="5"/>
      <c r="Q237" s="5"/>
      <c r="R237" s="5"/>
      <c r="S237" s="5"/>
      <c r="T237" s="5"/>
      <c r="U237" s="5"/>
      <c r="V237" s="5"/>
      <c r="W237" s="5"/>
      <c r="X237" s="21"/>
      <c r="Y237" s="21"/>
    </row>
    <row r="238" spans="1:25" s="1" customFormat="1" x14ac:dyDescent="0.25">
      <c r="A238" s="80">
        <v>213</v>
      </c>
      <c r="B238" s="16">
        <v>43441403</v>
      </c>
      <c r="C238" s="81">
        <v>117.8</v>
      </c>
      <c r="D238" s="8">
        <v>27.254000000000001</v>
      </c>
      <c r="E238" s="8">
        <v>27.582000000000001</v>
      </c>
      <c r="F238" s="8">
        <f t="shared" si="17"/>
        <v>0.3279999999999994</v>
      </c>
      <c r="G238" s="82">
        <f t="shared" si="19"/>
        <v>0.2820143999999995</v>
      </c>
      <c r="H238" s="91">
        <f t="shared" si="16"/>
        <v>0.27441541597356417</v>
      </c>
      <c r="I238" s="82">
        <f t="shared" si="18"/>
        <v>0.55642981597356367</v>
      </c>
      <c r="K238" s="25"/>
      <c r="L238" s="7"/>
      <c r="M238" s="7"/>
      <c r="N238" s="7"/>
      <c r="O238" s="5"/>
      <c r="P238" s="5"/>
      <c r="Q238" s="5"/>
      <c r="R238" s="5"/>
      <c r="S238" s="5"/>
      <c r="T238" s="5"/>
      <c r="U238" s="5"/>
      <c r="V238" s="5"/>
      <c r="W238" s="5"/>
      <c r="X238" s="21"/>
      <c r="Y238" s="21"/>
    </row>
    <row r="239" spans="1:25" s="1" customFormat="1" x14ac:dyDescent="0.25">
      <c r="A239" s="80">
        <v>214</v>
      </c>
      <c r="B239" s="16">
        <v>43441398</v>
      </c>
      <c r="C239" s="81">
        <v>57.8</v>
      </c>
      <c r="D239" s="8">
        <v>4.4349999999999996</v>
      </c>
      <c r="E239" s="8">
        <v>4.5170000000000003</v>
      </c>
      <c r="F239" s="8">
        <f t="shared" si="17"/>
        <v>8.2000000000000739E-2</v>
      </c>
      <c r="G239" s="82">
        <f t="shared" si="19"/>
        <v>7.0503600000000638E-2</v>
      </c>
      <c r="H239" s="91">
        <f t="shared" si="16"/>
        <v>0.13464525503626493</v>
      </c>
      <c r="I239" s="82">
        <f t="shared" si="18"/>
        <v>0.20514885503626556</v>
      </c>
      <c r="K239" s="25"/>
      <c r="L239" s="7"/>
      <c r="M239" s="7"/>
      <c r="N239" s="7"/>
      <c r="O239" s="5"/>
      <c r="P239" s="5"/>
      <c r="Q239" s="5"/>
      <c r="R239" s="5"/>
      <c r="S239" s="5"/>
      <c r="T239" s="5"/>
      <c r="U239" s="5"/>
      <c r="V239" s="5"/>
      <c r="W239" s="5"/>
      <c r="X239" s="21"/>
      <c r="Y239" s="21"/>
    </row>
    <row r="240" spans="1:25" s="1" customFormat="1" x14ac:dyDescent="0.25">
      <c r="A240" s="4">
        <v>215</v>
      </c>
      <c r="B240" s="16">
        <v>43441413</v>
      </c>
      <c r="C240" s="81">
        <v>58.8</v>
      </c>
      <c r="D240" s="8">
        <v>18.875</v>
      </c>
      <c r="E240" s="8">
        <v>19.573</v>
      </c>
      <c r="F240" s="8">
        <f t="shared" si="17"/>
        <v>0.6980000000000004</v>
      </c>
      <c r="G240" s="82">
        <f t="shared" si="19"/>
        <v>0.60014040000000035</v>
      </c>
      <c r="H240" s="91">
        <f t="shared" si="16"/>
        <v>0.13697475771855325</v>
      </c>
      <c r="I240" s="82">
        <f t="shared" si="18"/>
        <v>0.73711515771855363</v>
      </c>
      <c r="K240" s="25"/>
      <c r="L240" s="7"/>
      <c r="M240" s="7"/>
      <c r="N240" s="7"/>
      <c r="O240" s="5"/>
      <c r="P240" s="5"/>
      <c r="Q240" s="5"/>
      <c r="R240" s="5"/>
      <c r="S240" s="5"/>
      <c r="T240" s="5"/>
      <c r="U240" s="5"/>
      <c r="V240" s="5"/>
      <c r="W240" s="5"/>
      <c r="X240" s="21"/>
      <c r="Y240" s="21"/>
    </row>
    <row r="241" spans="1:25" s="1" customFormat="1" x14ac:dyDescent="0.25">
      <c r="A241" s="80">
        <v>216</v>
      </c>
      <c r="B241" s="16">
        <v>43441401</v>
      </c>
      <c r="C241" s="81">
        <v>46.6</v>
      </c>
      <c r="D241" s="8">
        <v>18.834</v>
      </c>
      <c r="E241" s="8">
        <v>20.079000000000001</v>
      </c>
      <c r="F241" s="8">
        <f t="shared" si="17"/>
        <v>1.245000000000001</v>
      </c>
      <c r="G241" s="82">
        <f t="shared" si="19"/>
        <v>1.0704510000000009</v>
      </c>
      <c r="H241" s="91">
        <f t="shared" si="16"/>
        <v>0.10855482499463574</v>
      </c>
      <c r="I241" s="82">
        <f t="shared" si="18"/>
        <v>1.1790058249946367</v>
      </c>
      <c r="K241" s="25"/>
      <c r="L241" s="7"/>
      <c r="M241" s="7"/>
      <c r="N241" s="7"/>
      <c r="O241" s="5"/>
      <c r="P241" s="5"/>
      <c r="Q241" s="5"/>
      <c r="R241" s="5"/>
      <c r="S241" s="5"/>
      <c r="T241" s="5"/>
      <c r="U241" s="5"/>
      <c r="V241" s="5"/>
      <c r="W241" s="5"/>
      <c r="X241" s="21"/>
      <c r="Y241" s="21"/>
    </row>
    <row r="242" spans="1:25" s="1" customFormat="1" x14ac:dyDescent="0.25">
      <c r="A242" s="80">
        <v>217</v>
      </c>
      <c r="B242" s="16">
        <v>43441404</v>
      </c>
      <c r="C242" s="81">
        <v>78.400000000000006</v>
      </c>
      <c r="D242" s="8">
        <v>16.463999999999999</v>
      </c>
      <c r="E242" s="8">
        <v>17.715</v>
      </c>
      <c r="F242" s="8">
        <f t="shared" si="17"/>
        <v>1.2510000000000012</v>
      </c>
      <c r="G242" s="82">
        <f t="shared" si="19"/>
        <v>1.0756098000000012</v>
      </c>
      <c r="H242" s="91">
        <f t="shared" si="16"/>
        <v>0.18263301029140436</v>
      </c>
      <c r="I242" s="82">
        <f t="shared" si="18"/>
        <v>1.2582428102914056</v>
      </c>
      <c r="K242" s="25"/>
      <c r="L242" s="7"/>
      <c r="M242" s="7"/>
      <c r="N242" s="7"/>
      <c r="O242" s="5"/>
      <c r="P242" s="5"/>
      <c r="Q242" s="5"/>
      <c r="R242" s="5"/>
      <c r="S242" s="5"/>
      <c r="T242" s="5"/>
      <c r="U242" s="5"/>
      <c r="V242" s="5"/>
      <c r="W242" s="5"/>
      <c r="X242" s="21"/>
      <c r="Y242" s="21"/>
    </row>
    <row r="243" spans="1:25" s="1" customFormat="1" x14ac:dyDescent="0.25">
      <c r="A243" s="80">
        <v>218</v>
      </c>
      <c r="B243" s="16">
        <v>43441396</v>
      </c>
      <c r="C243" s="81">
        <v>118.2</v>
      </c>
      <c r="D243" s="8">
        <v>19.696000000000002</v>
      </c>
      <c r="E243" s="8">
        <v>19.696000000000002</v>
      </c>
      <c r="F243" s="8">
        <f t="shared" si="17"/>
        <v>0</v>
      </c>
      <c r="G243" s="82">
        <f t="shared" si="19"/>
        <v>0</v>
      </c>
      <c r="H243" s="91">
        <f t="shared" si="16"/>
        <v>0.27534721704647946</v>
      </c>
      <c r="I243" s="82">
        <f t="shared" si="18"/>
        <v>0.27534721704647946</v>
      </c>
      <c r="K243" s="25"/>
      <c r="L243" s="7"/>
      <c r="M243" s="7"/>
      <c r="N243" s="7"/>
      <c r="O243" s="5"/>
      <c r="P243" s="5"/>
      <c r="Q243" s="5"/>
      <c r="R243" s="5"/>
      <c r="S243" s="5"/>
      <c r="T243" s="5"/>
      <c r="U243" s="5"/>
      <c r="V243" s="5"/>
      <c r="W243" s="5"/>
    </row>
    <row r="244" spans="1:25" s="1" customFormat="1" x14ac:dyDescent="0.25">
      <c r="A244" s="4">
        <v>219</v>
      </c>
      <c r="B244" s="16">
        <v>43441399</v>
      </c>
      <c r="C244" s="81">
        <v>58.3</v>
      </c>
      <c r="D244" s="8">
        <v>14.523</v>
      </c>
      <c r="E244" s="8">
        <v>15.613</v>
      </c>
      <c r="F244" s="8">
        <f t="shared" si="17"/>
        <v>1.0899999999999999</v>
      </c>
      <c r="G244" s="82">
        <f t="shared" si="19"/>
        <v>0.93718199999999985</v>
      </c>
      <c r="H244" s="91">
        <f t="shared" si="16"/>
        <v>0.13581000637740909</v>
      </c>
      <c r="I244" s="82">
        <f t="shared" si="18"/>
        <v>1.072992006377409</v>
      </c>
      <c r="K244" s="25"/>
      <c r="L244" s="7"/>
      <c r="M244" s="7"/>
      <c r="N244" s="7"/>
      <c r="O244" s="5"/>
      <c r="P244" s="5"/>
      <c r="Q244" s="5"/>
      <c r="R244" s="5"/>
      <c r="S244" s="5"/>
      <c r="T244" s="5"/>
      <c r="U244" s="5"/>
      <c r="V244" s="5"/>
      <c r="W244" s="5"/>
    </row>
    <row r="245" spans="1:25" s="1" customFormat="1" x14ac:dyDescent="0.25">
      <c r="A245" s="80">
        <v>220</v>
      </c>
      <c r="B245" s="16">
        <v>43441400</v>
      </c>
      <c r="C245" s="81">
        <v>59.4</v>
      </c>
      <c r="D245" s="8">
        <v>12.557</v>
      </c>
      <c r="E245" s="8">
        <v>12.811999999999999</v>
      </c>
      <c r="F245" s="8">
        <f t="shared" si="17"/>
        <v>0.25499999999999901</v>
      </c>
      <c r="G245" s="82">
        <f>F245*0.8598</f>
        <v>0.21924899999999914</v>
      </c>
      <c r="H245" s="91">
        <f t="shared" si="16"/>
        <v>0.13837245932792622</v>
      </c>
      <c r="I245" s="82">
        <f t="shared" si="18"/>
        <v>0.35762145932792533</v>
      </c>
      <c r="K245" s="25"/>
      <c r="L245" s="7"/>
      <c r="M245" s="7"/>
      <c r="N245" s="7"/>
      <c r="O245" s="5"/>
      <c r="P245" s="5"/>
      <c r="Q245" s="5"/>
      <c r="R245" s="5"/>
      <c r="S245" s="5"/>
      <c r="T245" s="5"/>
      <c r="U245" s="5"/>
      <c r="V245" s="5"/>
      <c r="W245" s="5"/>
    </row>
    <row r="246" spans="1:25" s="1" customFormat="1" x14ac:dyDescent="0.25">
      <c r="A246" s="80">
        <v>221</v>
      </c>
      <c r="B246" s="16">
        <v>43441397</v>
      </c>
      <c r="C246" s="81">
        <v>46.9</v>
      </c>
      <c r="D246" s="8">
        <v>6.7110000000000003</v>
      </c>
      <c r="E246" s="8">
        <v>6.7469999999999999</v>
      </c>
      <c r="F246" s="8">
        <f t="shared" si="17"/>
        <v>3.5999999999999588E-2</v>
      </c>
      <c r="G246" s="82">
        <f t="shared" ref="G246:G269" si="20">F246*0.8598</f>
        <v>3.0952799999999645E-2</v>
      </c>
      <c r="H246" s="91">
        <f t="shared" si="16"/>
        <v>0.10925367579932223</v>
      </c>
      <c r="I246" s="82">
        <f t="shared" si="18"/>
        <v>0.14020647579932188</v>
      </c>
      <c r="K246" s="25"/>
      <c r="L246" s="7"/>
      <c r="M246" s="7"/>
      <c r="N246" s="7"/>
      <c r="O246" s="5"/>
      <c r="P246" s="5"/>
      <c r="Q246" s="5"/>
      <c r="R246" s="5"/>
      <c r="S246" s="5"/>
      <c r="T246" s="5"/>
      <c r="U246" s="5"/>
      <c r="V246" s="5"/>
      <c r="W246" s="5"/>
    </row>
    <row r="247" spans="1:25" s="1" customFormat="1" x14ac:dyDescent="0.25">
      <c r="A247" s="80">
        <v>222</v>
      </c>
      <c r="B247" s="16">
        <v>43441402</v>
      </c>
      <c r="C247" s="81">
        <v>77.7</v>
      </c>
      <c r="D247" s="8">
        <v>38.179000000000002</v>
      </c>
      <c r="E247" s="8">
        <v>39.213999999999999</v>
      </c>
      <c r="F247" s="8">
        <f t="shared" si="17"/>
        <v>1.0349999999999966</v>
      </c>
      <c r="G247" s="82">
        <f t="shared" si="20"/>
        <v>0.88989299999999705</v>
      </c>
      <c r="H247" s="91">
        <f t="shared" si="16"/>
        <v>0.18100235841380249</v>
      </c>
      <c r="I247" s="82">
        <f t="shared" si="18"/>
        <v>1.0708953584137995</v>
      </c>
      <c r="K247" s="25"/>
      <c r="L247" s="7"/>
      <c r="M247" s="7"/>
      <c r="N247" s="7"/>
      <c r="O247" s="5"/>
      <c r="P247" s="5"/>
      <c r="Q247" s="5"/>
      <c r="R247" s="5"/>
      <c r="S247" s="5"/>
      <c r="T247" s="5"/>
      <c r="U247" s="5"/>
      <c r="V247" s="5"/>
      <c r="W247" s="5"/>
    </row>
    <row r="248" spans="1:25" s="1" customFormat="1" x14ac:dyDescent="0.25">
      <c r="A248" s="4">
        <v>223</v>
      </c>
      <c r="B248" s="16">
        <v>43441209</v>
      </c>
      <c r="C248" s="81">
        <v>118.6</v>
      </c>
      <c r="D248" s="8">
        <v>55.2</v>
      </c>
      <c r="E248" s="8">
        <v>56.743000000000002</v>
      </c>
      <c r="F248" s="8">
        <f t="shared" si="17"/>
        <v>1.5429999999999993</v>
      </c>
      <c r="G248" s="82">
        <f t="shared" si="20"/>
        <v>1.3266713999999993</v>
      </c>
      <c r="H248" s="91">
        <f t="shared" si="16"/>
        <v>0.27627901811939481</v>
      </c>
      <c r="I248" s="82">
        <f t="shared" si="18"/>
        <v>1.6029504181193941</v>
      </c>
      <c r="K248" s="24"/>
      <c r="L248" s="7"/>
      <c r="M248" s="24"/>
      <c r="N248" s="7"/>
      <c r="O248" s="5"/>
      <c r="P248" s="5"/>
      <c r="Q248" s="5"/>
      <c r="R248" s="5"/>
      <c r="S248" s="5"/>
      <c r="T248" s="5"/>
      <c r="U248" s="5"/>
      <c r="V248" s="5"/>
      <c r="W248" s="5"/>
    </row>
    <row r="249" spans="1:25" s="1" customFormat="1" x14ac:dyDescent="0.25">
      <c r="A249" s="80">
        <v>224</v>
      </c>
      <c r="B249" s="16">
        <v>43441210</v>
      </c>
      <c r="C249" s="81">
        <v>56.8</v>
      </c>
      <c r="D249" s="8">
        <v>5.9080000000000004</v>
      </c>
      <c r="E249" s="8">
        <v>5.9080000000000004</v>
      </c>
      <c r="F249" s="8">
        <f t="shared" si="17"/>
        <v>0</v>
      </c>
      <c r="G249" s="82">
        <f t="shared" si="20"/>
        <v>0</v>
      </c>
      <c r="H249" s="91">
        <f t="shared" si="16"/>
        <v>0.13231575235397658</v>
      </c>
      <c r="I249" s="82">
        <f t="shared" si="18"/>
        <v>0.13231575235397658</v>
      </c>
      <c r="K249" s="24"/>
      <c r="L249" s="7"/>
      <c r="M249" s="24"/>
      <c r="N249" s="7"/>
      <c r="O249" s="5"/>
      <c r="P249" s="5"/>
      <c r="Q249" s="5"/>
      <c r="R249" s="5"/>
      <c r="S249" s="5"/>
      <c r="T249" s="5"/>
      <c r="U249" s="5"/>
      <c r="V249" s="5"/>
      <c r="W249" s="5"/>
    </row>
    <row r="250" spans="1:25" s="1" customFormat="1" x14ac:dyDescent="0.25">
      <c r="A250" s="80">
        <v>225</v>
      </c>
      <c r="B250" s="16">
        <v>43441214</v>
      </c>
      <c r="C250" s="81">
        <v>58.9</v>
      </c>
      <c r="D250" s="8">
        <v>22.286000000000001</v>
      </c>
      <c r="E250" s="8">
        <v>23.128</v>
      </c>
      <c r="F250" s="8">
        <f t="shared" si="17"/>
        <v>0.84199999999999875</v>
      </c>
      <c r="G250" s="82">
        <f t="shared" si="20"/>
        <v>0.72395159999999892</v>
      </c>
      <c r="H250" s="91">
        <f t="shared" si="16"/>
        <v>0.13720770798678208</v>
      </c>
      <c r="I250" s="82">
        <f t="shared" si="18"/>
        <v>0.86115930798678098</v>
      </c>
      <c r="K250" s="24"/>
      <c r="L250" s="7"/>
      <c r="M250" s="24"/>
      <c r="N250" s="7"/>
      <c r="O250" s="5"/>
      <c r="P250" s="5"/>
      <c r="Q250" s="5"/>
      <c r="R250" s="5"/>
      <c r="S250" s="5"/>
      <c r="T250" s="5"/>
      <c r="U250" s="5"/>
      <c r="V250" s="5"/>
      <c r="W250" s="5"/>
    </row>
    <row r="251" spans="1:25" s="1" customFormat="1" x14ac:dyDescent="0.25">
      <c r="A251" s="80">
        <v>226</v>
      </c>
      <c r="B251" s="16">
        <v>43441215</v>
      </c>
      <c r="C251" s="81">
        <v>46.8</v>
      </c>
      <c r="D251" s="8">
        <v>12.679</v>
      </c>
      <c r="E251" s="8">
        <v>12.872999999999999</v>
      </c>
      <c r="F251" s="8">
        <f t="shared" si="17"/>
        <v>0.19399999999999906</v>
      </c>
      <c r="G251" s="82">
        <f t="shared" si="20"/>
        <v>0.16680119999999921</v>
      </c>
      <c r="H251" s="91">
        <f t="shared" si="16"/>
        <v>0.10902072553109339</v>
      </c>
      <c r="I251" s="82">
        <f t="shared" si="18"/>
        <v>0.27582192553109258</v>
      </c>
      <c r="K251" s="24"/>
      <c r="L251" s="7"/>
      <c r="M251" s="24"/>
      <c r="N251" s="7"/>
      <c r="O251" s="5"/>
      <c r="P251" s="5"/>
      <c r="Q251" s="5"/>
      <c r="R251" s="5"/>
      <c r="S251" s="5"/>
      <c r="T251" s="5"/>
      <c r="U251" s="5"/>
      <c r="V251" s="5"/>
    </row>
    <row r="252" spans="1:25" s="1" customFormat="1" x14ac:dyDescent="0.25">
      <c r="A252" s="4">
        <v>227</v>
      </c>
      <c r="B252" s="16">
        <v>43441211</v>
      </c>
      <c r="C252" s="81">
        <v>78.2</v>
      </c>
      <c r="D252" s="8">
        <v>4.3739999999999997</v>
      </c>
      <c r="E252" s="8">
        <v>4.3920000000000003</v>
      </c>
      <c r="F252" s="8">
        <f t="shared" si="17"/>
        <v>1.8000000000000682E-2</v>
      </c>
      <c r="G252" s="82">
        <f t="shared" si="20"/>
        <v>1.5476400000000586E-2</v>
      </c>
      <c r="H252" s="91">
        <f t="shared" si="16"/>
        <v>0.18216710975494668</v>
      </c>
      <c r="I252" s="82">
        <f t="shared" si="18"/>
        <v>0.19764350975494727</v>
      </c>
      <c r="K252" s="24"/>
      <c r="L252" s="7"/>
      <c r="M252" s="24"/>
      <c r="N252" s="7"/>
      <c r="O252" s="5"/>
      <c r="P252" s="5"/>
      <c r="Q252" s="5"/>
      <c r="R252" s="5"/>
      <c r="S252" s="5"/>
      <c r="T252" s="5"/>
      <c r="U252" s="5"/>
      <c r="V252" s="5"/>
    </row>
    <row r="253" spans="1:25" s="1" customFormat="1" x14ac:dyDescent="0.25">
      <c r="A253" s="80">
        <v>228</v>
      </c>
      <c r="B253" s="16">
        <v>43441212</v>
      </c>
      <c r="C253" s="81">
        <v>117.6</v>
      </c>
      <c r="D253" s="8">
        <v>20.776</v>
      </c>
      <c r="E253" s="8">
        <v>22.32</v>
      </c>
      <c r="F253" s="8">
        <f t="shared" si="17"/>
        <v>1.5440000000000005</v>
      </c>
      <c r="G253" s="82">
        <f t="shared" si="20"/>
        <v>1.3275312000000004</v>
      </c>
      <c r="H253" s="91">
        <f t="shared" si="16"/>
        <v>0.27394951543710649</v>
      </c>
      <c r="I253" s="82">
        <f t="shared" si="18"/>
        <v>1.6014807154371069</v>
      </c>
      <c r="K253" s="25"/>
      <c r="L253" s="7"/>
      <c r="M253" s="7"/>
      <c r="N253" s="7"/>
      <c r="O253" s="5"/>
      <c r="P253" s="5"/>
      <c r="Q253" s="5"/>
      <c r="R253" s="5"/>
      <c r="S253" s="5"/>
      <c r="T253" s="5"/>
      <c r="U253" s="5"/>
      <c r="V253" s="5"/>
    </row>
    <row r="254" spans="1:25" s="1" customFormat="1" x14ac:dyDescent="0.25">
      <c r="A254" s="80">
        <v>229</v>
      </c>
      <c r="B254" s="16">
        <v>43441218</v>
      </c>
      <c r="C254" s="81">
        <v>57.8</v>
      </c>
      <c r="D254" s="8">
        <v>10.534000000000001</v>
      </c>
      <c r="E254" s="8">
        <v>10.627000000000001</v>
      </c>
      <c r="F254" s="8">
        <f t="shared" si="17"/>
        <v>9.2999999999999972E-2</v>
      </c>
      <c r="G254" s="82">
        <f t="shared" si="20"/>
        <v>7.9961399999999974E-2</v>
      </c>
      <c r="H254" s="91">
        <f t="shared" si="16"/>
        <v>0.13464525503626493</v>
      </c>
      <c r="I254" s="82">
        <f t="shared" si="18"/>
        <v>0.21460665503626492</v>
      </c>
      <c r="K254" s="25"/>
      <c r="L254" s="7"/>
      <c r="M254" s="7"/>
      <c r="N254" s="7"/>
      <c r="O254" s="5"/>
      <c r="P254" s="5"/>
      <c r="Q254" s="5"/>
      <c r="R254" s="5"/>
      <c r="S254" s="5"/>
    </row>
    <row r="255" spans="1:25" s="1" customFormat="1" x14ac:dyDescent="0.25">
      <c r="A255" s="4">
        <v>230</v>
      </c>
      <c r="B255" s="16">
        <v>43441227</v>
      </c>
      <c r="C255" s="81">
        <v>58.4</v>
      </c>
      <c r="D255" s="8">
        <v>6.2679999999999998</v>
      </c>
      <c r="E255" s="8">
        <v>6.88</v>
      </c>
      <c r="F255" s="8">
        <f t="shared" si="17"/>
        <v>0.6120000000000001</v>
      </c>
      <c r="G255" s="82">
        <f t="shared" si="20"/>
        <v>0.52619760000000004</v>
      </c>
      <c r="H255" s="91">
        <f t="shared" si="16"/>
        <v>0.13604295664563792</v>
      </c>
      <c r="I255" s="82">
        <f t="shared" si="18"/>
        <v>0.66224055664563797</v>
      </c>
      <c r="K255" s="25"/>
      <c r="L255" s="7"/>
      <c r="M255" s="25"/>
      <c r="N255" s="7"/>
      <c r="O255" s="5"/>
      <c r="P255" s="5"/>
      <c r="Q255" s="5"/>
      <c r="R255" s="5"/>
      <c r="S255" s="5"/>
    </row>
    <row r="256" spans="1:25" s="1" customFormat="1" x14ac:dyDescent="0.25">
      <c r="A256" s="4">
        <v>231</v>
      </c>
      <c r="B256" s="16">
        <v>43441216</v>
      </c>
      <c r="C256" s="81">
        <v>47</v>
      </c>
      <c r="D256" s="8">
        <v>5.45</v>
      </c>
      <c r="E256" s="8">
        <v>5.6429999999999998</v>
      </c>
      <c r="F256" s="8">
        <f t="shared" si="17"/>
        <v>0.19299999999999962</v>
      </c>
      <c r="G256" s="82">
        <f t="shared" si="20"/>
        <v>0.16594139999999968</v>
      </c>
      <c r="H256" s="91">
        <f t="shared" si="16"/>
        <v>0.10948662606755107</v>
      </c>
      <c r="I256" s="82">
        <f t="shared" si="18"/>
        <v>0.27542802606755074</v>
      </c>
      <c r="K256" s="25"/>
      <c r="L256" s="7"/>
      <c r="M256" s="7"/>
      <c r="N256" s="7"/>
      <c r="O256" s="5"/>
      <c r="P256" s="5"/>
      <c r="Q256" s="5"/>
      <c r="R256" s="5"/>
      <c r="S256" s="5"/>
    </row>
    <row r="257" spans="1:23" s="1" customFormat="1" x14ac:dyDescent="0.25">
      <c r="A257" s="80">
        <v>232</v>
      </c>
      <c r="B257" s="16">
        <v>43441217</v>
      </c>
      <c r="C257" s="81">
        <v>78</v>
      </c>
      <c r="D257" s="8">
        <v>26.222000000000001</v>
      </c>
      <c r="E257" s="8">
        <v>27.113</v>
      </c>
      <c r="F257" s="8">
        <f t="shared" si="17"/>
        <v>0.89099999999999824</v>
      </c>
      <c r="G257" s="82">
        <f t="shared" si="20"/>
        <v>0.76608179999999848</v>
      </c>
      <c r="H257" s="91">
        <f t="shared" si="16"/>
        <v>0.18170120921848898</v>
      </c>
      <c r="I257" s="82">
        <f t="shared" si="18"/>
        <v>0.94778300921848746</v>
      </c>
      <c r="K257" s="25"/>
      <c r="L257" s="7"/>
      <c r="M257" s="7"/>
      <c r="N257" s="7"/>
      <c r="O257" s="5"/>
      <c r="P257" s="5"/>
      <c r="Q257" s="5"/>
      <c r="R257" s="5"/>
      <c r="S257" s="5"/>
    </row>
    <row r="258" spans="1:23" s="1" customFormat="1" x14ac:dyDescent="0.25">
      <c r="A258" s="80">
        <v>233</v>
      </c>
      <c r="B258" s="16">
        <v>43441226</v>
      </c>
      <c r="C258" s="81">
        <v>117.7</v>
      </c>
      <c r="D258" s="8">
        <v>9.5079999999999991</v>
      </c>
      <c r="E258" s="8">
        <v>9.5079999999999991</v>
      </c>
      <c r="F258" s="8">
        <f t="shared" si="17"/>
        <v>0</v>
      </c>
      <c r="G258" s="82">
        <f>F258*0.8598</f>
        <v>0</v>
      </c>
      <c r="H258" s="91">
        <f>C258/4660.2*$H$19</f>
        <v>0.27418246570533533</v>
      </c>
      <c r="I258" s="82">
        <f t="shared" si="18"/>
        <v>0.27418246570533533</v>
      </c>
      <c r="K258" s="25"/>
      <c r="L258" s="7"/>
      <c r="M258" s="25"/>
      <c r="N258" s="7"/>
      <c r="O258" s="5"/>
      <c r="P258" s="5"/>
      <c r="Q258" s="5"/>
      <c r="R258" s="5"/>
      <c r="S258" s="5"/>
      <c r="W258" s="5"/>
    </row>
    <row r="259" spans="1:23" s="1" customFormat="1" x14ac:dyDescent="0.25">
      <c r="A259" s="80">
        <v>234</v>
      </c>
      <c r="B259" s="16">
        <v>43441225</v>
      </c>
      <c r="C259" s="81">
        <v>57.8</v>
      </c>
      <c r="D259" s="8">
        <v>14.814</v>
      </c>
      <c r="E259" s="8">
        <v>15.199</v>
      </c>
      <c r="F259" s="8">
        <f t="shared" si="17"/>
        <v>0.38499999999999979</v>
      </c>
      <c r="G259" s="82">
        <f t="shared" si="20"/>
        <v>0.33102299999999985</v>
      </c>
      <c r="H259" s="91">
        <f t="shared" si="16"/>
        <v>0.13464525503626493</v>
      </c>
      <c r="I259" s="82">
        <f t="shared" si="18"/>
        <v>0.46566825503626474</v>
      </c>
      <c r="K259" s="25"/>
      <c r="L259" s="7"/>
      <c r="M259" s="7"/>
      <c r="N259" s="7"/>
      <c r="O259" s="5"/>
      <c r="P259" s="5"/>
      <c r="Q259" s="5"/>
      <c r="R259" s="5"/>
      <c r="S259" s="5"/>
      <c r="W259" s="5"/>
    </row>
    <row r="260" spans="1:23" s="1" customFormat="1" x14ac:dyDescent="0.25">
      <c r="A260" s="4">
        <v>235</v>
      </c>
      <c r="B260" s="16">
        <v>43441222</v>
      </c>
      <c r="C260" s="81">
        <v>58.3</v>
      </c>
      <c r="D260" s="8">
        <v>3.9180000000000001</v>
      </c>
      <c r="E260" s="8">
        <v>3.9180000000000001</v>
      </c>
      <c r="F260" s="8">
        <f t="shared" si="17"/>
        <v>0</v>
      </c>
      <c r="G260" s="82">
        <f t="shared" si="20"/>
        <v>0</v>
      </c>
      <c r="H260" s="91">
        <f t="shared" si="16"/>
        <v>0.13581000637740909</v>
      </c>
      <c r="I260" s="82">
        <f t="shared" si="18"/>
        <v>0.13581000637740909</v>
      </c>
      <c r="K260" s="25"/>
      <c r="L260" s="7"/>
      <c r="M260" s="7"/>
      <c r="N260" s="7"/>
      <c r="O260" s="5"/>
      <c r="P260" s="5"/>
      <c r="Q260" s="5"/>
      <c r="R260" s="5"/>
      <c r="S260" s="5"/>
      <c r="W260" s="5"/>
    </row>
    <row r="261" spans="1:23" s="1" customFormat="1" x14ac:dyDescent="0.25">
      <c r="A261" s="80">
        <v>236</v>
      </c>
      <c r="B261" s="16">
        <v>43441223</v>
      </c>
      <c r="C261" s="81">
        <v>47</v>
      </c>
      <c r="D261" s="8">
        <v>19.103999999999999</v>
      </c>
      <c r="E261" s="8">
        <v>19.948</v>
      </c>
      <c r="F261" s="8">
        <f t="shared" si="17"/>
        <v>0.84400000000000119</v>
      </c>
      <c r="G261" s="82">
        <f t="shared" si="20"/>
        <v>0.72567120000000107</v>
      </c>
      <c r="H261" s="91">
        <f t="shared" si="16"/>
        <v>0.10948662606755107</v>
      </c>
      <c r="I261" s="82">
        <f t="shared" si="18"/>
        <v>0.83515782606755218</v>
      </c>
      <c r="J261" s="5"/>
      <c r="K261" s="25"/>
      <c r="L261" s="7"/>
      <c r="M261" s="7"/>
      <c r="N261" s="7"/>
      <c r="O261" s="5"/>
      <c r="P261" s="5"/>
      <c r="Q261" s="5"/>
      <c r="R261" s="5"/>
      <c r="S261" s="5"/>
      <c r="T261" s="5"/>
      <c r="U261" s="5"/>
      <c r="V261" s="5"/>
      <c r="W261" s="5"/>
    </row>
    <row r="262" spans="1:23" s="1" customFormat="1" x14ac:dyDescent="0.25">
      <c r="A262" s="80">
        <v>237</v>
      </c>
      <c r="B262" s="16">
        <v>43441224</v>
      </c>
      <c r="C262" s="81">
        <v>77</v>
      </c>
      <c r="D262" s="8">
        <v>31.995000000000001</v>
      </c>
      <c r="E262" s="8">
        <v>33.4</v>
      </c>
      <c r="F262" s="8">
        <f t="shared" si="17"/>
        <v>1.4049999999999976</v>
      </c>
      <c r="G262" s="82">
        <f t="shared" si="20"/>
        <v>1.208018999999998</v>
      </c>
      <c r="H262" s="91">
        <f t="shared" si="16"/>
        <v>0.17937170653620066</v>
      </c>
      <c r="I262" s="82">
        <f t="shared" si="18"/>
        <v>1.3873907065361986</v>
      </c>
      <c r="J262" s="5"/>
      <c r="K262" s="25"/>
      <c r="L262" s="7"/>
      <c r="M262" s="7"/>
      <c r="N262" s="7"/>
      <c r="O262" s="5"/>
      <c r="P262" s="5"/>
      <c r="Q262" s="5"/>
      <c r="R262" s="5"/>
      <c r="S262" s="5"/>
      <c r="T262" s="5"/>
      <c r="U262" s="5"/>
      <c r="V262" s="5"/>
      <c r="W262" s="5"/>
    </row>
    <row r="263" spans="1:23" s="1" customFormat="1" x14ac:dyDescent="0.25">
      <c r="A263" s="80">
        <v>238</v>
      </c>
      <c r="B263" s="16">
        <v>43441221</v>
      </c>
      <c r="C263" s="81">
        <v>117.8</v>
      </c>
      <c r="D263" s="8">
        <v>25.068000000000001</v>
      </c>
      <c r="E263" s="8">
        <v>25.289000000000001</v>
      </c>
      <c r="F263" s="8">
        <f t="shared" si="17"/>
        <v>0.22100000000000009</v>
      </c>
      <c r="G263" s="82">
        <f t="shared" si="20"/>
        <v>0.19001580000000007</v>
      </c>
      <c r="H263" s="91">
        <f t="shared" si="16"/>
        <v>0.27441541597356417</v>
      </c>
      <c r="I263" s="82">
        <f t="shared" si="18"/>
        <v>0.46443121597356424</v>
      </c>
      <c r="J263" s="5"/>
      <c r="K263" s="25"/>
      <c r="L263" s="7"/>
      <c r="M263" s="7"/>
      <c r="N263" s="7"/>
      <c r="O263" s="5"/>
      <c r="P263" s="5"/>
      <c r="Q263" s="5"/>
      <c r="R263" s="5"/>
      <c r="S263" s="5"/>
      <c r="T263" s="5"/>
      <c r="U263" s="5"/>
      <c r="V263" s="5"/>
      <c r="W263" s="5"/>
    </row>
    <row r="264" spans="1:23" s="1" customFormat="1" x14ac:dyDescent="0.25">
      <c r="A264" s="4">
        <v>239</v>
      </c>
      <c r="B264" s="16">
        <v>43441220</v>
      </c>
      <c r="C264" s="81">
        <v>58.1</v>
      </c>
      <c r="D264" s="8">
        <v>21.887</v>
      </c>
      <c r="E264" s="8">
        <v>22.759</v>
      </c>
      <c r="F264" s="8">
        <f t="shared" si="17"/>
        <v>0.87199999999999989</v>
      </c>
      <c r="G264" s="82">
        <f t="shared" si="20"/>
        <v>0.7497455999999999</v>
      </c>
      <c r="H264" s="91">
        <f t="shared" si="16"/>
        <v>0.13534410584095141</v>
      </c>
      <c r="I264" s="82">
        <f t="shared" si="18"/>
        <v>0.88508970584095126</v>
      </c>
      <c r="J264" s="5"/>
      <c r="K264" s="25"/>
      <c r="L264" s="7"/>
      <c r="M264" s="7"/>
      <c r="N264" s="7"/>
      <c r="O264" s="5"/>
      <c r="P264" s="5"/>
      <c r="Q264" s="5"/>
      <c r="R264" s="5"/>
      <c r="S264" s="5"/>
      <c r="T264" s="5"/>
      <c r="U264" s="5"/>
      <c r="V264" s="5"/>
      <c r="W264" s="5"/>
    </row>
    <row r="265" spans="1:23" s="1" customFormat="1" x14ac:dyDescent="0.25">
      <c r="A265" s="80">
        <v>240</v>
      </c>
      <c r="B265" s="16">
        <v>20242417</v>
      </c>
      <c r="C265" s="81">
        <v>58.7</v>
      </c>
      <c r="D265" s="8">
        <v>17.798999999999999</v>
      </c>
      <c r="E265" s="8">
        <v>18.591999999999999</v>
      </c>
      <c r="F265" s="8">
        <f t="shared" si="17"/>
        <v>0.79299999999999926</v>
      </c>
      <c r="G265" s="82">
        <f t="shared" si="20"/>
        <v>0.68182139999999936</v>
      </c>
      <c r="H265" s="91">
        <f t="shared" si="16"/>
        <v>0.13674180745032441</v>
      </c>
      <c r="I265" s="82">
        <f t="shared" si="18"/>
        <v>0.81856320745032374</v>
      </c>
      <c r="J265" s="5"/>
      <c r="K265" s="25"/>
      <c r="L265" s="7"/>
      <c r="M265" s="7"/>
      <c r="N265" s="7"/>
      <c r="O265" s="5"/>
      <c r="P265" s="5"/>
      <c r="Q265" s="5"/>
      <c r="R265" s="5"/>
      <c r="S265" s="5"/>
      <c r="T265" s="5"/>
      <c r="U265" s="5"/>
      <c r="V265" s="5"/>
      <c r="W265" s="5"/>
    </row>
    <row r="266" spans="1:23" s="1" customFormat="1" x14ac:dyDescent="0.25">
      <c r="A266" s="80">
        <v>241</v>
      </c>
      <c r="B266" s="16">
        <v>20242445</v>
      </c>
      <c r="C266" s="81">
        <v>46.5</v>
      </c>
      <c r="D266" s="8">
        <v>13.372</v>
      </c>
      <c r="E266" s="8">
        <v>13.922000000000001</v>
      </c>
      <c r="F266" s="8">
        <f>E266-D266</f>
        <v>0.55000000000000071</v>
      </c>
      <c r="G266" s="82">
        <f t="shared" si="20"/>
        <v>0.47289000000000064</v>
      </c>
      <c r="H266" s="91">
        <f t="shared" si="16"/>
        <v>0.10832187472640691</v>
      </c>
      <c r="I266" s="82">
        <f t="shared" si="18"/>
        <v>0.58121187472640756</v>
      </c>
      <c r="J266" s="5"/>
      <c r="K266" s="25"/>
      <c r="L266" s="7"/>
      <c r="M266" s="7"/>
      <c r="N266" s="7"/>
      <c r="O266" s="5"/>
      <c r="P266" s="5"/>
      <c r="Q266" s="5"/>
      <c r="R266" s="5"/>
      <c r="S266" s="5"/>
      <c r="T266" s="5"/>
      <c r="U266" s="5"/>
      <c r="V266" s="5"/>
      <c r="W266" s="5"/>
    </row>
    <row r="267" spans="1:23" s="1" customFormat="1" x14ac:dyDescent="0.25">
      <c r="A267" s="80">
        <v>242</v>
      </c>
      <c r="B267" s="16">
        <v>43441219</v>
      </c>
      <c r="C267" s="81">
        <v>78.3</v>
      </c>
      <c r="D267" s="8">
        <v>36.648000000000003</v>
      </c>
      <c r="E267" s="8">
        <v>37.927999999999997</v>
      </c>
      <c r="F267" s="8">
        <f t="shared" si="17"/>
        <v>1.279999999999994</v>
      </c>
      <c r="G267" s="82">
        <f t="shared" si="20"/>
        <v>1.1005439999999949</v>
      </c>
      <c r="H267" s="91">
        <f t="shared" si="16"/>
        <v>0.18240006002317552</v>
      </c>
      <c r="I267" s="82">
        <f t="shared" si="18"/>
        <v>1.2829440600231703</v>
      </c>
      <c r="J267" s="5"/>
      <c r="K267" s="25"/>
      <c r="L267" s="7"/>
      <c r="M267" s="7"/>
      <c r="N267" s="7"/>
      <c r="O267" s="5"/>
      <c r="P267" s="5"/>
      <c r="Q267" s="5"/>
      <c r="R267" s="5"/>
      <c r="S267" s="5"/>
      <c r="T267" s="5"/>
      <c r="U267" s="5"/>
      <c r="V267" s="5"/>
      <c r="W267" s="5"/>
    </row>
    <row r="268" spans="1:23" s="1" customFormat="1" x14ac:dyDescent="0.25">
      <c r="A268" s="4">
        <v>243</v>
      </c>
      <c r="B268" s="16">
        <v>20242421</v>
      </c>
      <c r="C268" s="81">
        <v>117.2</v>
      </c>
      <c r="D268" s="8">
        <v>13.644</v>
      </c>
      <c r="E268" s="8">
        <v>15.997999999999999</v>
      </c>
      <c r="F268" s="8">
        <f t="shared" si="17"/>
        <v>2.3539999999999992</v>
      </c>
      <c r="G268" s="82">
        <f t="shared" si="20"/>
        <v>2.0239691999999994</v>
      </c>
      <c r="H268" s="91">
        <f t="shared" si="16"/>
        <v>0.27301771436419114</v>
      </c>
      <c r="I268" s="82">
        <f t="shared" si="18"/>
        <v>2.2969869143641906</v>
      </c>
      <c r="J268" s="5"/>
      <c r="K268" s="25"/>
      <c r="L268" s="38"/>
      <c r="M268" s="7"/>
      <c r="N268" s="7"/>
      <c r="O268" s="5"/>
      <c r="P268" s="5"/>
      <c r="Q268" s="5"/>
      <c r="R268" s="5"/>
      <c r="S268" s="5"/>
      <c r="T268" s="5"/>
      <c r="U268" s="5"/>
      <c r="V268" s="5"/>
      <c r="W268" s="5"/>
    </row>
    <row r="269" spans="1:23" s="1" customFormat="1" x14ac:dyDescent="0.25">
      <c r="A269" s="80">
        <v>244</v>
      </c>
      <c r="B269" s="16">
        <v>20242431</v>
      </c>
      <c r="C269" s="81">
        <v>57.8</v>
      </c>
      <c r="D269" s="8">
        <v>3.9830000000000001</v>
      </c>
      <c r="E269" s="8">
        <v>3.9830000000000001</v>
      </c>
      <c r="F269" s="8">
        <f t="shared" si="17"/>
        <v>0</v>
      </c>
      <c r="G269" s="82">
        <f t="shared" si="20"/>
        <v>0</v>
      </c>
      <c r="H269" s="91">
        <f t="shared" si="16"/>
        <v>0.13464525503626493</v>
      </c>
      <c r="I269" s="82">
        <f t="shared" si="18"/>
        <v>0.13464525503626493</v>
      </c>
      <c r="J269" s="5"/>
      <c r="K269" s="25"/>
      <c r="L269" s="38"/>
      <c r="M269" s="7"/>
      <c r="N269" s="7"/>
      <c r="O269" s="5"/>
      <c r="P269" s="5"/>
      <c r="Q269" s="5"/>
      <c r="R269" s="5"/>
      <c r="S269" s="5"/>
      <c r="T269" s="5"/>
      <c r="U269" s="5"/>
      <c r="V269" s="5"/>
      <c r="W269" s="5"/>
    </row>
    <row r="270" spans="1:23" s="1" customFormat="1" x14ac:dyDescent="0.25">
      <c r="A270" s="80">
        <v>245</v>
      </c>
      <c r="B270" s="16">
        <v>20242432</v>
      </c>
      <c r="C270" s="81">
        <v>58.2</v>
      </c>
      <c r="D270" s="8">
        <v>7.484</v>
      </c>
      <c r="E270" s="8">
        <v>8.1470000000000002</v>
      </c>
      <c r="F270" s="8">
        <f t="shared" si="17"/>
        <v>0.66300000000000026</v>
      </c>
      <c r="G270" s="82">
        <f>F270*0.8598</f>
        <v>0.5700474000000002</v>
      </c>
      <c r="H270" s="91">
        <f t="shared" si="16"/>
        <v>0.13557705610918025</v>
      </c>
      <c r="I270" s="82">
        <f t="shared" si="18"/>
        <v>0.70562445610918045</v>
      </c>
      <c r="J270" s="5"/>
      <c r="K270" s="25"/>
      <c r="L270" s="38"/>
      <c r="M270" s="7"/>
      <c r="N270" s="7"/>
      <c r="O270" s="5"/>
      <c r="P270" s="5"/>
      <c r="Q270" s="5"/>
      <c r="R270" s="5"/>
      <c r="S270" s="5"/>
      <c r="T270" s="5"/>
      <c r="U270" s="5"/>
      <c r="V270" s="5"/>
      <c r="W270" s="5"/>
    </row>
    <row r="271" spans="1:23" s="1" customFormat="1" x14ac:dyDescent="0.25">
      <c r="A271" s="80">
        <v>246</v>
      </c>
      <c r="B271" s="16">
        <v>20242451</v>
      </c>
      <c r="C271" s="81">
        <v>45.8</v>
      </c>
      <c r="D271" s="8">
        <v>9.8559999999999999</v>
      </c>
      <c r="E271" s="8">
        <v>10.211</v>
      </c>
      <c r="F271" s="8">
        <f t="shared" si="17"/>
        <v>0.35500000000000043</v>
      </c>
      <c r="G271" s="82">
        <f t="shared" ref="G271" si="21">F271*0.8598</f>
        <v>0.30522900000000036</v>
      </c>
      <c r="H271" s="91">
        <f>C271/4660.2*$H$19</f>
        <v>0.10669122284880508</v>
      </c>
      <c r="I271" s="82">
        <f t="shared" si="18"/>
        <v>0.41192022284880547</v>
      </c>
      <c r="J271" s="5"/>
      <c r="K271" s="25"/>
      <c r="L271" s="38"/>
      <c r="M271" s="7"/>
      <c r="N271" s="7"/>
      <c r="O271" s="5"/>
      <c r="P271" s="5"/>
      <c r="Q271" s="5"/>
      <c r="R271" s="5"/>
      <c r="S271" s="5"/>
      <c r="T271" s="5"/>
      <c r="U271" s="5"/>
      <c r="V271" s="5"/>
      <c r="W271" s="5"/>
    </row>
    <row r="272" spans="1:23" s="1" customFormat="1" x14ac:dyDescent="0.25">
      <c r="A272" s="4">
        <v>247</v>
      </c>
      <c r="B272" s="16">
        <v>20242442</v>
      </c>
      <c r="C272" s="81">
        <v>77.599999999999994</v>
      </c>
      <c r="D272" s="8">
        <v>21.254999999999999</v>
      </c>
      <c r="E272" s="8">
        <v>22.12</v>
      </c>
      <c r="F272" s="8">
        <f t="shared" si="17"/>
        <v>0.86500000000000199</v>
      </c>
      <c r="G272" s="82">
        <f>F272*0.8598</f>
        <v>0.74372700000000169</v>
      </c>
      <c r="H272" s="91">
        <f t="shared" ref="H272" si="22">C272/4660.2*$H$19</f>
        <v>0.18076940814557366</v>
      </c>
      <c r="I272" s="82">
        <f t="shared" si="18"/>
        <v>0.92449640814557532</v>
      </c>
      <c r="J272" s="5"/>
      <c r="K272" s="24"/>
      <c r="L272" s="14"/>
      <c r="M272" s="7"/>
      <c r="N272" s="7"/>
      <c r="O272" s="5"/>
      <c r="P272" s="5"/>
      <c r="Q272" s="5"/>
      <c r="R272" s="5"/>
      <c r="S272" s="5"/>
      <c r="T272" s="5"/>
      <c r="U272" s="5"/>
      <c r="V272" s="5"/>
      <c r="W272" s="5"/>
    </row>
    <row r="273" spans="1:26" s="2" customFormat="1" x14ac:dyDescent="0.25">
      <c r="A273" s="173" t="s">
        <v>3</v>
      </c>
      <c r="B273" s="173"/>
      <c r="C273" s="97">
        <f>SUM(C26:C272)</f>
        <v>17591.5</v>
      </c>
      <c r="D273" s="98">
        <f t="shared" ref="D273:E273" si="23">SUM(D26:D272)</f>
        <v>4831.2249999999995</v>
      </c>
      <c r="E273" s="98">
        <f t="shared" si="23"/>
        <v>4982.6119999999974</v>
      </c>
      <c r="F273" s="8">
        <f t="shared" si="17"/>
        <v>151.3869999999979</v>
      </c>
      <c r="G273" s="98">
        <f>SUM(G26:G272)</f>
        <v>130.16254259999994</v>
      </c>
      <c r="H273" s="98">
        <f>SUM(H26:H272)</f>
        <v>42.437457400000064</v>
      </c>
      <c r="I273" s="98">
        <f>SUM(I26:I272)</f>
        <v>172.60000000000002</v>
      </c>
      <c r="J273" s="50"/>
      <c r="K273" s="51"/>
      <c r="L273" s="38"/>
      <c r="M273" s="7"/>
      <c r="N273" s="5"/>
      <c r="O273" s="5"/>
      <c r="P273" s="5"/>
      <c r="Q273" s="5"/>
      <c r="R273" s="5"/>
      <c r="S273" s="5"/>
      <c r="T273" s="5"/>
      <c r="U273" s="5"/>
      <c r="V273" s="5"/>
      <c r="W273" s="5"/>
    </row>
    <row r="274" spans="1:26" x14ac:dyDescent="0.25">
      <c r="G274" s="43"/>
      <c r="J274" s="99"/>
      <c r="K274" s="100"/>
      <c r="P274" s="5"/>
      <c r="Q274" s="5"/>
      <c r="R274" s="5"/>
      <c r="S274" s="5"/>
      <c r="T274" s="5"/>
      <c r="U274" s="5"/>
      <c r="V274" s="5"/>
    </row>
    <row r="275" spans="1:26" x14ac:dyDescent="0.25">
      <c r="G275"/>
      <c r="H275"/>
      <c r="I275"/>
      <c r="J275" s="45"/>
      <c r="K275" s="44"/>
      <c r="L275" s="44"/>
      <c r="M275" s="21"/>
      <c r="P275" s="42"/>
      <c r="R275" s="5"/>
      <c r="S275" s="5"/>
      <c r="T275" s="5"/>
      <c r="U275" s="5"/>
      <c r="V275" s="5"/>
      <c r="W275" s="5"/>
      <c r="X275" s="5"/>
      <c r="Y275" s="5"/>
      <c r="Z275" s="38"/>
    </row>
    <row r="276" spans="1:26" ht="18.75" customHeight="1" x14ac:dyDescent="0.25">
      <c r="A276" s="174" t="s">
        <v>38</v>
      </c>
      <c r="B276" s="176" t="s">
        <v>39</v>
      </c>
      <c r="C276" s="178" t="s">
        <v>2</v>
      </c>
      <c r="D276" s="35" t="s">
        <v>68</v>
      </c>
      <c r="E276" s="35" t="s">
        <v>71</v>
      </c>
      <c r="F276" s="107" t="s">
        <v>57</v>
      </c>
      <c r="G276" s="42"/>
      <c r="H276" s="38"/>
      <c r="I276" s="5"/>
      <c r="J276" s="5"/>
      <c r="K276" s="5"/>
      <c r="L276" s="5"/>
      <c r="M276" s="5"/>
      <c r="P276" s="5"/>
      <c r="R276"/>
      <c r="S276"/>
      <c r="T276"/>
      <c r="U276"/>
      <c r="V276"/>
      <c r="W276"/>
    </row>
    <row r="277" spans="1:26" ht="18.75" customHeight="1" x14ac:dyDescent="0.25">
      <c r="A277" s="175"/>
      <c r="B277" s="177"/>
      <c r="C277" s="179"/>
      <c r="D277" s="108" t="s">
        <v>40</v>
      </c>
      <c r="E277" s="108" t="s">
        <v>40</v>
      </c>
      <c r="F277" s="114" t="s">
        <v>58</v>
      </c>
      <c r="G277" s="38"/>
      <c r="H277" s="38"/>
      <c r="I277" s="5"/>
      <c r="J277" s="5"/>
      <c r="K277" s="5"/>
      <c r="L277" s="5"/>
      <c r="M277" s="5"/>
      <c r="Q277"/>
      <c r="R277"/>
      <c r="S277"/>
      <c r="T277"/>
      <c r="U277"/>
      <c r="V277"/>
      <c r="W277"/>
    </row>
    <row r="278" spans="1:26" x14ac:dyDescent="0.25">
      <c r="A278" s="48" t="s">
        <v>41</v>
      </c>
      <c r="B278" s="49">
        <v>43441481</v>
      </c>
      <c r="C278" s="49">
        <v>122.9</v>
      </c>
      <c r="D278" s="71">
        <v>37.968000000000004</v>
      </c>
      <c r="E278" s="71">
        <v>37.968000000000004</v>
      </c>
      <c r="F278" s="71">
        <f>(E278-D278)*0.8598</f>
        <v>0</v>
      </c>
      <c r="G278" s="38"/>
      <c r="H278" s="38"/>
      <c r="I278" s="38"/>
      <c r="J278" s="38"/>
      <c r="M278" s="5"/>
      <c r="Q278"/>
      <c r="R278"/>
      <c r="S278"/>
      <c r="T278"/>
      <c r="U278"/>
      <c r="V278"/>
      <c r="W278"/>
    </row>
    <row r="279" spans="1:26" x14ac:dyDescent="0.25">
      <c r="A279" s="48" t="s">
        <v>42</v>
      </c>
      <c r="B279" s="49">
        <v>43441178</v>
      </c>
      <c r="C279" s="49">
        <v>68.5</v>
      </c>
      <c r="D279" s="71">
        <v>56.94</v>
      </c>
      <c r="E279" s="71">
        <v>58.948</v>
      </c>
      <c r="F279" s="71">
        <f t="shared" ref="F279:F292" si="24">(E279-D279)*0.8598</f>
        <v>1.7264784000000024</v>
      </c>
      <c r="G279" s="38"/>
      <c r="H279" s="38"/>
      <c r="I279" s="38"/>
      <c r="J279" s="38"/>
      <c r="M279" s="5"/>
      <c r="Q279"/>
      <c r="R279"/>
      <c r="S279"/>
      <c r="T279"/>
      <c r="U279"/>
      <c r="V279"/>
      <c r="W279"/>
    </row>
    <row r="280" spans="1:26" x14ac:dyDescent="0.25">
      <c r="A280" s="48" t="s">
        <v>43</v>
      </c>
      <c r="B280" s="49">
        <v>43441179</v>
      </c>
      <c r="C280" s="49">
        <v>106.9</v>
      </c>
      <c r="D280" s="71">
        <v>20.292000000000002</v>
      </c>
      <c r="E280" s="71">
        <v>20.91</v>
      </c>
      <c r="F280" s="71">
        <f t="shared" si="24"/>
        <v>0.53135639999999873</v>
      </c>
      <c r="G280" s="38"/>
      <c r="H280" s="38"/>
      <c r="I280" s="38"/>
      <c r="J280" s="38"/>
      <c r="M280" s="5"/>
      <c r="P280"/>
      <c r="Q280"/>
      <c r="R280"/>
      <c r="S280"/>
      <c r="T280"/>
      <c r="U280"/>
      <c r="V280"/>
      <c r="W280"/>
    </row>
    <row r="281" spans="1:26" x14ac:dyDescent="0.25">
      <c r="A281" s="48" t="s">
        <v>44</v>
      </c>
      <c r="B281" s="49">
        <v>43441177</v>
      </c>
      <c r="C281" s="49">
        <v>163.80000000000001</v>
      </c>
      <c r="D281" s="71">
        <v>85.924000000000007</v>
      </c>
      <c r="E281" s="71">
        <v>88.718999999999994</v>
      </c>
      <c r="F281" s="71">
        <f t="shared" si="24"/>
        <v>2.4031409999999891</v>
      </c>
      <c r="G281" s="38"/>
      <c r="H281" s="38"/>
      <c r="I281" s="38"/>
      <c r="J281" s="38"/>
      <c r="M281" s="1"/>
      <c r="N281" s="1"/>
      <c r="O281" s="1"/>
      <c r="P281"/>
      <c r="Q281"/>
      <c r="R281"/>
      <c r="S281"/>
      <c r="T281"/>
      <c r="U281"/>
      <c r="V281"/>
      <c r="W281"/>
    </row>
    <row r="282" spans="1:26" s="1" customFormat="1" x14ac:dyDescent="0.25">
      <c r="A282" s="48" t="s">
        <v>45</v>
      </c>
      <c r="B282" s="49">
        <v>43441482</v>
      </c>
      <c r="C282" s="49">
        <v>109.8</v>
      </c>
      <c r="D282" s="71">
        <v>110.4</v>
      </c>
      <c r="E282" s="71">
        <v>112.673</v>
      </c>
      <c r="F282" s="71">
        <f t="shared" si="24"/>
        <v>1.9543253999999968</v>
      </c>
      <c r="G282" s="2"/>
      <c r="H282" s="60"/>
      <c r="I282" s="5"/>
      <c r="J282" s="5"/>
      <c r="K282" s="5"/>
      <c r="L282" s="5"/>
    </row>
    <row r="283" spans="1:26" s="1" customFormat="1" x14ac:dyDescent="0.25">
      <c r="A283" s="48" t="s">
        <v>46</v>
      </c>
      <c r="B283" s="49">
        <v>43441483</v>
      </c>
      <c r="C283" s="49">
        <v>58.7</v>
      </c>
      <c r="D283" s="71">
        <v>137.30099999999999</v>
      </c>
      <c r="E283" s="71">
        <v>139.40899999999999</v>
      </c>
      <c r="F283" s="71">
        <f t="shared" si="24"/>
        <v>1.8124584000000035</v>
      </c>
      <c r="G283" s="5"/>
      <c r="H283" s="5"/>
      <c r="I283" s="5"/>
      <c r="J283" s="5"/>
      <c r="K283" s="5"/>
      <c r="L283" s="5"/>
    </row>
    <row r="284" spans="1:26" s="1" customFormat="1" x14ac:dyDescent="0.25">
      <c r="A284" s="48" t="s">
        <v>47</v>
      </c>
      <c r="B284" s="49">
        <v>41444210</v>
      </c>
      <c r="C284" s="49">
        <v>89.1</v>
      </c>
      <c r="D284" s="71">
        <v>103.2</v>
      </c>
      <c r="E284" s="71">
        <v>105.003</v>
      </c>
      <c r="F284" s="71">
        <f t="shared" si="24"/>
        <v>1.5502193999999976</v>
      </c>
      <c r="G284" s="5"/>
      <c r="H284" s="5"/>
      <c r="I284" s="5"/>
      <c r="J284" s="5"/>
      <c r="K284" s="5"/>
      <c r="L284" s="5"/>
    </row>
    <row r="285" spans="1:26" x14ac:dyDescent="0.25">
      <c r="A285" s="48" t="s">
        <v>48</v>
      </c>
      <c r="B285" s="49">
        <v>20242453</v>
      </c>
      <c r="C285" s="49">
        <v>56.5</v>
      </c>
      <c r="D285" s="71">
        <v>97.099000000000004</v>
      </c>
      <c r="E285" s="71">
        <v>100.68</v>
      </c>
      <c r="F285" s="71">
        <f t="shared" si="24"/>
        <v>3.0789438000000025</v>
      </c>
      <c r="G285" s="38"/>
      <c r="H285" s="38"/>
      <c r="I285" s="38"/>
      <c r="J285" s="38"/>
      <c r="M285" s="1"/>
      <c r="N285" s="1"/>
      <c r="O285" s="1"/>
      <c r="P285"/>
      <c r="Q285"/>
      <c r="R285"/>
      <c r="S285"/>
      <c r="T285"/>
      <c r="U285"/>
      <c r="V285"/>
      <c r="W285"/>
    </row>
    <row r="286" spans="1:26" x14ac:dyDescent="0.25">
      <c r="A286" s="48" t="s">
        <v>49</v>
      </c>
      <c r="B286" s="49">
        <v>20242426</v>
      </c>
      <c r="C286" s="49">
        <v>96</v>
      </c>
      <c r="D286" s="71">
        <v>60.756999999999998</v>
      </c>
      <c r="E286" s="71">
        <v>63.777999999999999</v>
      </c>
      <c r="F286" s="71">
        <f t="shared" si="24"/>
        <v>2.5974558000000005</v>
      </c>
      <c r="G286" s="38"/>
      <c r="H286" s="38"/>
      <c r="I286" s="38"/>
      <c r="J286" s="38"/>
      <c r="M286" s="1"/>
      <c r="N286" s="1"/>
      <c r="O286" s="1"/>
      <c r="P286"/>
      <c r="Q286"/>
      <c r="R286"/>
      <c r="S286"/>
      <c r="T286"/>
      <c r="U286"/>
      <c r="V286"/>
      <c r="W286"/>
    </row>
    <row r="287" spans="1:26" x14ac:dyDescent="0.25">
      <c r="A287" s="48" t="s">
        <v>50</v>
      </c>
      <c r="B287" s="49">
        <v>20242457</v>
      </c>
      <c r="C287" s="49">
        <v>103.3</v>
      </c>
      <c r="D287" s="71">
        <v>72.718999999999994</v>
      </c>
      <c r="E287" s="71">
        <v>74.406999999999996</v>
      </c>
      <c r="F287" s="71">
        <f t="shared" si="24"/>
        <v>1.4513424000000021</v>
      </c>
      <c r="G287" s="38"/>
      <c r="H287" s="38"/>
      <c r="I287" s="38"/>
      <c r="J287" s="38"/>
      <c r="M287" s="1"/>
      <c r="N287" s="1"/>
      <c r="O287" s="1"/>
      <c r="P287"/>
      <c r="Q287"/>
      <c r="R287"/>
      <c r="S287"/>
      <c r="T287"/>
      <c r="U287"/>
      <c r="V287"/>
      <c r="W287"/>
    </row>
    <row r="288" spans="1:26" x14ac:dyDescent="0.25">
      <c r="A288" s="48" t="s">
        <v>51</v>
      </c>
      <c r="B288" s="49">
        <v>20242455</v>
      </c>
      <c r="C288" s="49">
        <v>43.4</v>
      </c>
      <c r="D288" s="71">
        <v>53.616</v>
      </c>
      <c r="E288" s="71">
        <v>55.576999999999998</v>
      </c>
      <c r="F288" s="71">
        <f t="shared" si="24"/>
        <v>1.6860677999999987</v>
      </c>
      <c r="G288" s="38"/>
      <c r="H288" s="38"/>
      <c r="I288" s="38"/>
      <c r="J288" s="38"/>
      <c r="M288" s="1"/>
      <c r="N288" s="1"/>
      <c r="O288" s="1"/>
      <c r="P288"/>
      <c r="Q288"/>
      <c r="R288"/>
      <c r="S288"/>
      <c r="T288"/>
      <c r="U288"/>
      <c r="V288"/>
      <c r="W288"/>
    </row>
    <row r="289" spans="1:26" x14ac:dyDescent="0.25">
      <c r="A289" s="48" t="s">
        <v>52</v>
      </c>
      <c r="B289" s="49">
        <v>20442453</v>
      </c>
      <c r="C289" s="49">
        <v>79.900000000000006</v>
      </c>
      <c r="D289" s="71">
        <v>66.539000000000001</v>
      </c>
      <c r="E289" s="71">
        <v>69.149000000000001</v>
      </c>
      <c r="F289" s="71">
        <f t="shared" si="24"/>
        <v>2.2440779999999996</v>
      </c>
      <c r="G289" s="38"/>
      <c r="H289" s="38"/>
      <c r="I289" s="38"/>
      <c r="J289" s="38"/>
      <c r="M289" s="1"/>
      <c r="N289" s="1"/>
      <c r="O289" s="1"/>
      <c r="P289"/>
      <c r="Q289"/>
      <c r="R289"/>
      <c r="S289"/>
      <c r="T289"/>
      <c r="U289"/>
      <c r="V289"/>
      <c r="W289"/>
    </row>
    <row r="290" spans="1:26" s="1" customFormat="1" x14ac:dyDescent="0.25">
      <c r="A290" s="48" t="s">
        <v>53</v>
      </c>
      <c r="B290" s="49">
        <v>20242456</v>
      </c>
      <c r="C290" s="49">
        <v>106.1</v>
      </c>
      <c r="D290" s="71">
        <v>48.935000000000002</v>
      </c>
      <c r="E290" s="71">
        <v>49.536000000000001</v>
      </c>
      <c r="F290" s="71">
        <f t="shared" si="24"/>
        <v>0.51673979999999919</v>
      </c>
      <c r="G290" s="5"/>
      <c r="H290" s="5"/>
      <c r="I290" s="5"/>
      <c r="J290" s="5"/>
      <c r="K290" s="5"/>
      <c r="L290" s="5"/>
    </row>
    <row r="291" spans="1:26" s="1" customFormat="1" x14ac:dyDescent="0.25">
      <c r="A291" s="48" t="s">
        <v>54</v>
      </c>
      <c r="B291" s="49">
        <v>20242415</v>
      </c>
      <c r="C291" s="49">
        <v>137.9</v>
      </c>
      <c r="D291" s="71">
        <v>104.304</v>
      </c>
      <c r="E291" s="71">
        <v>106.846</v>
      </c>
      <c r="F291" s="71">
        <f t="shared" si="24"/>
        <v>2.1856116000000014</v>
      </c>
      <c r="G291" s="5"/>
      <c r="H291" s="5"/>
      <c r="I291" s="5"/>
      <c r="J291" s="5"/>
      <c r="K291" s="5"/>
      <c r="L291" s="5"/>
    </row>
    <row r="292" spans="1:26" s="1" customFormat="1" x14ac:dyDescent="0.25">
      <c r="A292" s="48" t="s">
        <v>55</v>
      </c>
      <c r="B292" s="49">
        <v>20242418</v>
      </c>
      <c r="C292" s="49">
        <v>56.4</v>
      </c>
      <c r="D292" s="71">
        <v>114.471</v>
      </c>
      <c r="E292" s="71">
        <v>119.285</v>
      </c>
      <c r="F292" s="71">
        <f t="shared" si="24"/>
        <v>4.1390771999999938</v>
      </c>
      <c r="G292" s="5"/>
      <c r="H292" s="5"/>
      <c r="I292" s="5"/>
      <c r="J292" s="5"/>
      <c r="K292" s="5"/>
      <c r="L292" s="5"/>
    </row>
    <row r="293" spans="1:26" x14ac:dyDescent="0.25">
      <c r="B293" s="39"/>
      <c r="C293" s="109">
        <f>SUM(C278:C292)</f>
        <v>1399.2</v>
      </c>
      <c r="D293" s="74">
        <f>SUM(D278:D292)</f>
        <v>1170.4649999999999</v>
      </c>
      <c r="E293" s="74">
        <f>SUM(E278:E292)</f>
        <v>1202.8880000000001</v>
      </c>
      <c r="F293" s="74">
        <f>SUM(F278:F292)</f>
        <v>27.877295399999987</v>
      </c>
      <c r="G293" s="38"/>
      <c r="H293" s="38"/>
      <c r="I293" s="38"/>
      <c r="J293" s="38"/>
      <c r="M293" s="5"/>
      <c r="Q293"/>
      <c r="R293"/>
      <c r="S293"/>
      <c r="T293"/>
      <c r="U293"/>
      <c r="V293"/>
      <c r="W293"/>
    </row>
    <row r="294" spans="1:26" x14ac:dyDescent="0.25">
      <c r="A294" s="46"/>
      <c r="B294" s="46"/>
      <c r="C294" s="46"/>
      <c r="D294" s="46"/>
      <c r="E294" s="118"/>
      <c r="F294" s="46"/>
      <c r="G294"/>
      <c r="H294"/>
      <c r="I294"/>
      <c r="J294" s="45"/>
      <c r="K294" s="44"/>
      <c r="L294" s="44"/>
      <c r="M294" s="1"/>
      <c r="P294" s="42"/>
      <c r="V294"/>
      <c r="W294"/>
      <c r="Z294" s="38"/>
    </row>
    <row r="295" spans="1:26" x14ac:dyDescent="0.25">
      <c r="A295" s="47" t="s">
        <v>15</v>
      </c>
      <c r="F295" s="46"/>
      <c r="G295"/>
      <c r="H295"/>
      <c r="I295"/>
      <c r="J295" s="45"/>
      <c r="K295" s="44"/>
      <c r="L295" s="44"/>
      <c r="M295" s="1"/>
      <c r="P295" s="42"/>
      <c r="V295"/>
      <c r="W295"/>
      <c r="Z295" s="38"/>
    </row>
    <row r="296" spans="1:26" x14ac:dyDescent="0.25">
      <c r="A296" s="46"/>
      <c r="E296" s="118"/>
      <c r="G296"/>
      <c r="H296"/>
      <c r="I296" s="45"/>
      <c r="J296" s="44"/>
      <c r="K296" s="44"/>
      <c r="L296"/>
      <c r="M296" s="5"/>
      <c r="O296" s="7"/>
      <c r="U296"/>
      <c r="V296"/>
      <c r="W296"/>
      <c r="Y296" s="38"/>
    </row>
    <row r="297" spans="1:26" x14ac:dyDescent="0.25">
      <c r="G297"/>
      <c r="H297"/>
      <c r="I297" s="45"/>
      <c r="J297" s="44"/>
      <c r="K297" s="44"/>
      <c r="L297"/>
      <c r="M297" s="5"/>
      <c r="O297" s="7"/>
      <c r="U297"/>
      <c r="V297"/>
      <c r="W297"/>
      <c r="X297" s="38"/>
      <c r="Y297" s="38"/>
    </row>
  </sheetData>
  <mergeCells count="36">
    <mergeCell ref="E22:G22"/>
    <mergeCell ref="E23:G23"/>
    <mergeCell ref="A273:B273"/>
    <mergeCell ref="A276:A277"/>
    <mergeCell ref="B276:B277"/>
    <mergeCell ref="C276:C277"/>
    <mergeCell ref="A18:D19"/>
    <mergeCell ref="E18:G18"/>
    <mergeCell ref="E19:G19"/>
    <mergeCell ref="E20:G20"/>
    <mergeCell ref="H20:H21"/>
    <mergeCell ref="E21:G21"/>
    <mergeCell ref="A17:D17"/>
    <mergeCell ref="E17:G17"/>
    <mergeCell ref="E9:G9"/>
    <mergeCell ref="E10:G10"/>
    <mergeCell ref="A11:D11"/>
    <mergeCell ref="E11:G11"/>
    <mergeCell ref="A12:D13"/>
    <mergeCell ref="E12:G12"/>
    <mergeCell ref="E13:G13"/>
    <mergeCell ref="A14:D14"/>
    <mergeCell ref="E14:G14"/>
    <mergeCell ref="A15:D16"/>
    <mergeCell ref="E15:G15"/>
    <mergeCell ref="E16:G16"/>
    <mergeCell ref="A1:L1"/>
    <mergeCell ref="A3:L3"/>
    <mergeCell ref="A4:L4"/>
    <mergeCell ref="A6:H6"/>
    <mergeCell ref="K6:L10"/>
    <mergeCell ref="A7:D7"/>
    <mergeCell ref="E7:G7"/>
    <mergeCell ref="A8:D8"/>
    <mergeCell ref="E8:G8"/>
    <mergeCell ref="A9:D10"/>
  </mergeCells>
  <pageMargins left="0.78740157480314965" right="0" top="0" bottom="0" header="0.31496062992125984" footer="0.31496062992125984"/>
  <pageSetup paperSize="9" scale="1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97"/>
  <sheetViews>
    <sheetView topLeftCell="A271" zoomScaleNormal="100" workbookViewId="0">
      <selection activeCell="I292" sqref="I292"/>
    </sheetView>
  </sheetViews>
  <sheetFormatPr defaultRowHeight="15" x14ac:dyDescent="0.25"/>
  <cols>
    <col min="1" max="1" width="6.28515625" customWidth="1"/>
    <col min="2" max="2" width="12.5703125" customWidth="1"/>
    <col min="3" max="3" width="9.5703125" customWidth="1"/>
    <col min="4" max="4" width="10.5703125" customWidth="1"/>
    <col min="5" max="5" width="10.5703125" style="1" customWidth="1"/>
    <col min="6" max="6" width="9.140625" customWidth="1"/>
    <col min="7" max="7" width="9.42578125" style="45" customWidth="1"/>
    <col min="8" max="8" width="11.28515625" style="44" customWidth="1"/>
    <col min="9" max="9" width="9.42578125" style="44" customWidth="1"/>
    <col min="10" max="10" width="2.140625" customWidth="1"/>
    <col min="11" max="11" width="26" style="38" customWidth="1"/>
    <col min="12" max="12" width="8.7109375" style="38" customWidth="1"/>
    <col min="13" max="13" width="10.7109375" style="42" customWidth="1"/>
    <col min="14" max="14" width="9.5703125" style="38" bestFit="1" customWidth="1"/>
    <col min="15" max="15" width="10.28515625" style="38" bestFit="1" customWidth="1"/>
    <col min="16" max="16" width="17.42578125" style="38" customWidth="1"/>
    <col min="17" max="17" width="26.7109375" style="38" bestFit="1" customWidth="1"/>
    <col min="18" max="18" width="9.85546875" style="38" customWidth="1"/>
    <col min="19" max="19" width="9.140625" style="38"/>
    <col min="20" max="20" width="11.42578125" style="38" bestFit="1" customWidth="1"/>
    <col min="21" max="21" width="9.140625" style="38"/>
    <col min="22" max="22" width="9.7109375" style="38" customWidth="1"/>
    <col min="23" max="23" width="9.140625" style="38"/>
  </cols>
  <sheetData>
    <row r="1" spans="1:23" s="1" customFormat="1" ht="20.25" x14ac:dyDescent="0.3">
      <c r="A1" s="197" t="s">
        <v>8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27"/>
      <c r="N1" s="5"/>
      <c r="O1" s="5"/>
      <c r="P1" s="5"/>
      <c r="Q1" s="5"/>
      <c r="R1" s="5"/>
      <c r="S1" s="5"/>
      <c r="T1" s="5"/>
      <c r="U1" s="5"/>
      <c r="V1" s="5"/>
      <c r="W1" s="5"/>
    </row>
    <row r="2" spans="1:23" s="1" customFormat="1" ht="14.45" customHeight="1" x14ac:dyDescent="0.3">
      <c r="A2" s="141"/>
      <c r="B2" s="141"/>
      <c r="C2" s="141"/>
      <c r="D2" s="141"/>
      <c r="E2" s="141"/>
      <c r="F2" s="141"/>
      <c r="G2" s="141"/>
      <c r="H2" s="52"/>
      <c r="I2" s="52"/>
      <c r="J2" s="141"/>
      <c r="K2" s="76"/>
      <c r="L2" s="76"/>
      <c r="M2" s="28"/>
      <c r="N2" s="5"/>
      <c r="O2" s="5"/>
      <c r="P2" s="5"/>
      <c r="Q2" s="5"/>
      <c r="R2" s="5"/>
      <c r="S2" s="5"/>
      <c r="T2" s="5"/>
      <c r="U2" s="5"/>
      <c r="V2" s="5"/>
      <c r="W2" s="5"/>
    </row>
    <row r="3" spans="1:23" s="1" customFormat="1" ht="18.75" x14ac:dyDescent="0.25">
      <c r="A3" s="198" t="s">
        <v>16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29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3" s="1" customFormat="1" ht="18.75" x14ac:dyDescent="0.25">
      <c r="A4" s="198" t="s">
        <v>73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29"/>
      <c r="N4" s="5"/>
      <c r="O4" s="5"/>
      <c r="P4" s="5"/>
      <c r="Q4" s="5"/>
      <c r="R4" s="5"/>
      <c r="S4" s="5"/>
      <c r="T4" s="5"/>
      <c r="U4" s="5"/>
      <c r="V4" s="5"/>
      <c r="W4" s="5"/>
    </row>
    <row r="5" spans="1:23" s="1" customFormat="1" ht="17.45" customHeight="1" x14ac:dyDescent="0.25">
      <c r="A5" s="142"/>
      <c r="B5" s="142"/>
      <c r="C5" s="142"/>
      <c r="D5" s="142"/>
      <c r="E5" s="142"/>
      <c r="F5" s="142"/>
      <c r="G5" s="142"/>
      <c r="H5" s="142"/>
      <c r="I5" s="142"/>
      <c r="J5" s="142"/>
      <c r="K5" s="77"/>
      <c r="L5" s="77"/>
      <c r="M5" s="30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3" s="1" customFormat="1" ht="16.149999999999999" customHeight="1" x14ac:dyDescent="0.25">
      <c r="A6" s="199" t="s">
        <v>9</v>
      </c>
      <c r="B6" s="200"/>
      <c r="C6" s="200"/>
      <c r="D6" s="200"/>
      <c r="E6" s="200"/>
      <c r="F6" s="200"/>
      <c r="G6" s="200"/>
      <c r="H6" s="201"/>
      <c r="I6" s="53"/>
      <c r="J6" s="54" t="s">
        <v>11</v>
      </c>
      <c r="K6" s="202" t="s">
        <v>12</v>
      </c>
      <c r="L6" s="203"/>
      <c r="M6" s="30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s="1" customFormat="1" ht="37.9" customHeight="1" thickBot="1" x14ac:dyDescent="0.3">
      <c r="A7" s="208" t="s">
        <v>4</v>
      </c>
      <c r="B7" s="208"/>
      <c r="C7" s="208"/>
      <c r="D7" s="208"/>
      <c r="E7" s="208" t="s">
        <v>5</v>
      </c>
      <c r="F7" s="208"/>
      <c r="G7" s="208"/>
      <c r="H7" s="147" t="s">
        <v>74</v>
      </c>
      <c r="I7" s="55"/>
      <c r="J7" s="54"/>
      <c r="K7" s="204"/>
      <c r="L7" s="205"/>
      <c r="M7" s="30"/>
      <c r="N7" s="5"/>
      <c r="O7" s="5"/>
      <c r="P7" s="5"/>
      <c r="Q7" s="5"/>
      <c r="R7" s="5"/>
      <c r="S7" s="5"/>
      <c r="T7" s="5"/>
      <c r="U7" s="5"/>
      <c r="V7" s="5"/>
      <c r="W7" s="5"/>
    </row>
    <row r="8" spans="1:23" s="1" customFormat="1" ht="27" customHeight="1" x14ac:dyDescent="0.25">
      <c r="A8" s="195" t="s">
        <v>32</v>
      </c>
      <c r="B8" s="196"/>
      <c r="C8" s="196"/>
      <c r="D8" s="196"/>
      <c r="E8" s="190" t="s">
        <v>17</v>
      </c>
      <c r="F8" s="190"/>
      <c r="G8" s="190"/>
      <c r="H8" s="110">
        <v>25.414999999999999</v>
      </c>
      <c r="J8" s="54"/>
      <c r="K8" s="204"/>
      <c r="L8" s="205"/>
      <c r="M8" s="30"/>
      <c r="N8" s="5"/>
      <c r="O8" s="5"/>
      <c r="P8" s="5"/>
      <c r="Q8" s="5"/>
      <c r="R8" s="5"/>
      <c r="S8" s="5"/>
      <c r="T8" s="5"/>
      <c r="U8" s="5"/>
      <c r="V8" s="5"/>
      <c r="W8" s="5"/>
    </row>
    <row r="9" spans="1:23" s="1" customFormat="1" ht="13.9" customHeight="1" x14ac:dyDescent="0.25">
      <c r="A9" s="180" t="s">
        <v>6</v>
      </c>
      <c r="B9" s="181"/>
      <c r="C9" s="181"/>
      <c r="D9" s="182"/>
      <c r="E9" s="186" t="s">
        <v>18</v>
      </c>
      <c r="F9" s="186"/>
      <c r="G9" s="186"/>
      <c r="H9" s="10">
        <f>SUM(G26:G99)</f>
        <v>14.887265040000003</v>
      </c>
      <c r="I9" s="103"/>
      <c r="J9" s="54"/>
      <c r="K9" s="204"/>
      <c r="L9" s="205"/>
      <c r="M9" s="30"/>
      <c r="N9" s="5"/>
      <c r="O9" s="5"/>
      <c r="P9" s="5"/>
      <c r="Q9" s="5"/>
      <c r="R9" s="5"/>
      <c r="S9" s="5"/>
      <c r="T9" s="5"/>
      <c r="U9" s="5"/>
      <c r="V9" s="5"/>
      <c r="W9" s="5"/>
    </row>
    <row r="10" spans="1:23" s="1" customFormat="1" ht="13.9" customHeight="1" thickBot="1" x14ac:dyDescent="0.3">
      <c r="A10" s="183"/>
      <c r="B10" s="184"/>
      <c r="C10" s="184"/>
      <c r="D10" s="185"/>
      <c r="E10" s="187" t="s">
        <v>21</v>
      </c>
      <c r="F10" s="187"/>
      <c r="G10" s="187"/>
      <c r="H10" s="11">
        <f>H8-H9</f>
        <v>10.527734959999997</v>
      </c>
      <c r="I10" s="103"/>
      <c r="J10" s="54"/>
      <c r="K10" s="206"/>
      <c r="L10" s="207"/>
      <c r="M10" s="30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1" customFormat="1" ht="27.75" customHeight="1" x14ac:dyDescent="0.25">
      <c r="A11" s="195" t="s">
        <v>33</v>
      </c>
      <c r="B11" s="196"/>
      <c r="C11" s="196"/>
      <c r="D11" s="196"/>
      <c r="E11" s="190" t="s">
        <v>19</v>
      </c>
      <c r="F11" s="190"/>
      <c r="G11" s="190"/>
      <c r="H11" s="110">
        <v>17.094000000000001</v>
      </c>
      <c r="I11" s="56"/>
      <c r="J11" s="54"/>
      <c r="K11" s="31"/>
      <c r="L11" s="31"/>
      <c r="M11" s="30"/>
      <c r="N11" s="5"/>
      <c r="O11" s="5"/>
      <c r="P11" s="5"/>
      <c r="Q11" s="5"/>
      <c r="R11" s="5"/>
      <c r="S11" s="5"/>
      <c r="T11" s="5"/>
      <c r="U11" s="5"/>
      <c r="V11" s="5"/>
      <c r="W11" s="5"/>
    </row>
    <row r="12" spans="1:23" s="1" customFormat="1" ht="13.9" customHeight="1" x14ac:dyDescent="0.25">
      <c r="A12" s="180" t="s">
        <v>6</v>
      </c>
      <c r="B12" s="181"/>
      <c r="C12" s="181"/>
      <c r="D12" s="182"/>
      <c r="E12" s="186" t="s">
        <v>20</v>
      </c>
      <c r="F12" s="186"/>
      <c r="G12" s="186"/>
      <c r="H12" s="10">
        <f>SUM(G100:G155)</f>
        <v>10.648451040000008</v>
      </c>
      <c r="I12" s="103"/>
      <c r="J12" s="54"/>
      <c r="K12" s="31" t="s">
        <v>56</v>
      </c>
      <c r="L12" s="31"/>
      <c r="M12" s="30"/>
      <c r="N12" s="5"/>
      <c r="O12" s="5"/>
      <c r="P12" s="5"/>
      <c r="Q12" s="5"/>
      <c r="R12" s="5"/>
      <c r="S12" s="5"/>
      <c r="T12" s="5"/>
      <c r="U12" s="5"/>
      <c r="V12" s="5"/>
      <c r="W12" s="5"/>
    </row>
    <row r="13" spans="1:23" s="1" customFormat="1" ht="13.9" customHeight="1" thickBot="1" x14ac:dyDescent="0.3">
      <c r="A13" s="183"/>
      <c r="B13" s="184"/>
      <c r="C13" s="184"/>
      <c r="D13" s="185"/>
      <c r="E13" s="187" t="s">
        <v>22</v>
      </c>
      <c r="F13" s="187"/>
      <c r="G13" s="187"/>
      <c r="H13" s="11">
        <f>H11-H12</f>
        <v>6.4455489599999929</v>
      </c>
      <c r="I13" s="103"/>
      <c r="J13" s="54"/>
      <c r="K13" s="31" t="s">
        <v>36</v>
      </c>
      <c r="L13" s="5"/>
      <c r="M13" s="7"/>
      <c r="N13" s="5"/>
      <c r="O13" s="5"/>
      <c r="P13" s="5"/>
      <c r="Q13" s="5"/>
      <c r="R13" s="5"/>
      <c r="S13" s="5"/>
      <c r="T13" s="5"/>
      <c r="U13" s="5"/>
      <c r="V13" s="5"/>
      <c r="W13" s="5"/>
    </row>
    <row r="14" spans="1:23" s="1" customFormat="1" ht="24.75" customHeight="1" x14ac:dyDescent="0.25">
      <c r="A14" s="195" t="s">
        <v>34</v>
      </c>
      <c r="B14" s="196"/>
      <c r="C14" s="196"/>
      <c r="D14" s="196"/>
      <c r="E14" s="190" t="s">
        <v>23</v>
      </c>
      <c r="F14" s="190"/>
      <c r="G14" s="190"/>
      <c r="H14" s="110">
        <v>13.929</v>
      </c>
      <c r="I14" s="56"/>
      <c r="J14" s="54"/>
      <c r="K14" s="23"/>
      <c r="L14" s="23"/>
      <c r="M14" s="32"/>
      <c r="N14" s="5"/>
      <c r="O14" s="5"/>
      <c r="P14" s="5"/>
      <c r="Q14" s="5"/>
      <c r="R14" s="5"/>
      <c r="S14" s="5"/>
      <c r="T14" s="5"/>
      <c r="U14" s="5"/>
      <c r="V14" s="5"/>
      <c r="W14" s="5"/>
    </row>
    <row r="15" spans="1:23" s="1" customFormat="1" ht="13.9" customHeight="1" x14ac:dyDescent="0.25">
      <c r="A15" s="180" t="s">
        <v>6</v>
      </c>
      <c r="B15" s="181"/>
      <c r="C15" s="181"/>
      <c r="D15" s="182"/>
      <c r="E15" s="186" t="s">
        <v>24</v>
      </c>
      <c r="F15" s="186"/>
      <c r="G15" s="186"/>
      <c r="H15" s="10">
        <f>SUM(G156:G207)</f>
        <v>7.8118848599999859</v>
      </c>
      <c r="I15" s="103"/>
      <c r="J15" s="54"/>
      <c r="K15" s="6"/>
      <c r="L15" s="7"/>
      <c r="M15" s="7"/>
      <c r="N15" s="5"/>
      <c r="O15" s="5"/>
      <c r="P15" s="5"/>
      <c r="Q15" s="5"/>
      <c r="R15" s="5"/>
      <c r="S15" s="5"/>
      <c r="T15" s="5"/>
      <c r="U15" s="5"/>
      <c r="V15" s="5"/>
      <c r="W15" s="5"/>
    </row>
    <row r="16" spans="1:23" s="1" customFormat="1" ht="13.9" customHeight="1" thickBot="1" x14ac:dyDescent="0.3">
      <c r="A16" s="183"/>
      <c r="B16" s="184"/>
      <c r="C16" s="184"/>
      <c r="D16" s="185"/>
      <c r="E16" s="187" t="s">
        <v>25</v>
      </c>
      <c r="F16" s="187"/>
      <c r="G16" s="187"/>
      <c r="H16" s="11">
        <f>H14-H15</f>
        <v>6.1171151400000143</v>
      </c>
      <c r="I16" s="103"/>
      <c r="J16" s="54"/>
      <c r="K16" s="6"/>
      <c r="L16" s="7"/>
      <c r="M16" s="7"/>
      <c r="N16" s="5"/>
      <c r="O16" s="5"/>
      <c r="P16" s="5"/>
      <c r="Q16" s="5"/>
      <c r="R16" s="5"/>
      <c r="S16" s="5"/>
      <c r="T16" s="5"/>
      <c r="U16" s="5"/>
      <c r="V16" s="5"/>
      <c r="W16" s="5"/>
    </row>
    <row r="17" spans="1:25" s="1" customFormat="1" ht="25.5" customHeight="1" x14ac:dyDescent="0.25">
      <c r="A17" s="195" t="s">
        <v>35</v>
      </c>
      <c r="B17" s="196"/>
      <c r="C17" s="196"/>
      <c r="D17" s="196"/>
      <c r="E17" s="190" t="s">
        <v>26</v>
      </c>
      <c r="F17" s="190"/>
      <c r="G17" s="190"/>
      <c r="H17" s="110">
        <v>17.484999999999999</v>
      </c>
      <c r="I17" s="56"/>
      <c r="J17" s="54"/>
      <c r="K17" s="6"/>
      <c r="L17" s="7"/>
      <c r="M17" s="7"/>
      <c r="N17" s="5"/>
      <c r="O17" s="5"/>
      <c r="P17" s="5"/>
      <c r="Q17" s="5"/>
      <c r="R17" s="5"/>
      <c r="S17" s="5"/>
      <c r="T17" s="5"/>
      <c r="U17" s="5"/>
      <c r="V17" s="5"/>
      <c r="W17" s="5"/>
    </row>
    <row r="18" spans="1:25" s="1" customFormat="1" ht="13.9" customHeight="1" x14ac:dyDescent="0.25">
      <c r="A18" s="180" t="s">
        <v>6</v>
      </c>
      <c r="B18" s="181"/>
      <c r="C18" s="181"/>
      <c r="D18" s="182"/>
      <c r="E18" s="186" t="s">
        <v>27</v>
      </c>
      <c r="F18" s="186"/>
      <c r="G18" s="186"/>
      <c r="H18" s="10">
        <f>SUM(G208:G272)</f>
        <v>11.634813600000012</v>
      </c>
      <c r="I18" s="103"/>
      <c r="J18" s="54"/>
      <c r="K18" s="6"/>
      <c r="L18" s="7"/>
      <c r="M18" s="7"/>
      <c r="N18" s="5"/>
      <c r="O18" s="5"/>
      <c r="P18" s="5"/>
      <c r="Q18" s="5"/>
      <c r="R18" s="5"/>
      <c r="S18" s="5"/>
      <c r="T18" s="5"/>
      <c r="U18" s="5"/>
      <c r="V18" s="5"/>
      <c r="W18" s="5"/>
    </row>
    <row r="19" spans="1:25" s="1" customFormat="1" ht="13.9" customHeight="1" thickBot="1" x14ac:dyDescent="0.3">
      <c r="A19" s="183"/>
      <c r="B19" s="184"/>
      <c r="C19" s="184"/>
      <c r="D19" s="185"/>
      <c r="E19" s="187" t="s">
        <v>28</v>
      </c>
      <c r="F19" s="187"/>
      <c r="G19" s="187"/>
      <c r="H19" s="11">
        <f>H17-H18</f>
        <v>5.8501863999999877</v>
      </c>
      <c r="I19" s="103"/>
      <c r="J19" s="54"/>
      <c r="K19" s="6"/>
      <c r="L19" s="7"/>
      <c r="M19" s="7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5" s="1" customFormat="1" ht="13.9" customHeight="1" x14ac:dyDescent="0.25">
      <c r="A20" s="57"/>
      <c r="B20" s="57"/>
      <c r="C20" s="57"/>
      <c r="D20" s="57"/>
      <c r="E20" s="188" t="s">
        <v>29</v>
      </c>
      <c r="F20" s="189"/>
      <c r="G20" s="190"/>
      <c r="H20" s="191">
        <f>H8+H11+H14+H17</f>
        <v>73.923000000000002</v>
      </c>
      <c r="I20" s="56"/>
      <c r="J20" s="54"/>
      <c r="K20" s="6"/>
      <c r="L20" s="7"/>
      <c r="M20" s="7"/>
      <c r="N20" s="5"/>
      <c r="O20" s="5"/>
      <c r="P20" s="5"/>
      <c r="Q20" s="5"/>
      <c r="R20" s="5"/>
      <c r="S20" s="5"/>
      <c r="T20" s="5"/>
      <c r="U20" s="5"/>
      <c r="V20" s="5"/>
      <c r="W20" s="5"/>
    </row>
    <row r="21" spans="1:25" s="1" customFormat="1" ht="13.9" customHeight="1" x14ac:dyDescent="0.25">
      <c r="A21" s="57"/>
      <c r="B21" s="57"/>
      <c r="C21" s="57"/>
      <c r="D21" s="57"/>
      <c r="E21" s="193" t="s">
        <v>30</v>
      </c>
      <c r="F21" s="194"/>
      <c r="G21" s="168"/>
      <c r="H21" s="192"/>
      <c r="I21" s="56"/>
      <c r="J21" s="54"/>
      <c r="K21" s="6"/>
      <c r="L21" s="7"/>
      <c r="M21" s="7"/>
      <c r="N21" s="5"/>
      <c r="O21" s="5"/>
      <c r="P21" s="5"/>
      <c r="Q21" s="5"/>
      <c r="R21" s="5"/>
      <c r="S21" s="5"/>
      <c r="T21" s="5"/>
      <c r="U21" s="5"/>
      <c r="V21" s="5"/>
      <c r="W21" s="5"/>
    </row>
    <row r="22" spans="1:25" s="1" customFormat="1" ht="13.9" customHeight="1" x14ac:dyDescent="0.25">
      <c r="A22" s="57"/>
      <c r="B22" s="57"/>
      <c r="C22" s="57"/>
      <c r="D22" s="57"/>
      <c r="E22" s="167" t="s">
        <v>31</v>
      </c>
      <c r="F22" s="168"/>
      <c r="G22" s="169"/>
      <c r="H22" s="58">
        <f>H9+H12+H15+H18</f>
        <v>44.982414540000008</v>
      </c>
      <c r="I22" s="103"/>
      <c r="J22" s="54"/>
      <c r="K22" s="6"/>
      <c r="L22" s="7"/>
      <c r="M22" s="7"/>
      <c r="N22" s="5"/>
      <c r="O22" s="5"/>
      <c r="P22" s="5"/>
      <c r="Q22" s="5"/>
      <c r="R22" s="5"/>
      <c r="S22" s="5"/>
      <c r="T22" s="5"/>
      <c r="U22" s="5"/>
      <c r="V22" s="5"/>
      <c r="W22" s="5"/>
    </row>
    <row r="23" spans="1:25" s="1" customFormat="1" ht="13.9" customHeight="1" thickBot="1" x14ac:dyDescent="0.3">
      <c r="A23" s="57"/>
      <c r="B23" s="57"/>
      <c r="C23" s="57"/>
      <c r="D23" s="57"/>
      <c r="E23" s="170" t="s">
        <v>10</v>
      </c>
      <c r="F23" s="171"/>
      <c r="G23" s="172"/>
      <c r="H23" s="59">
        <f>H10+H13+H16+H19</f>
        <v>28.940585459999991</v>
      </c>
      <c r="I23" s="103"/>
      <c r="J23" s="54"/>
      <c r="K23" s="6"/>
      <c r="L23" s="7"/>
      <c r="M23" s="7"/>
      <c r="N23" s="5"/>
      <c r="O23" s="5"/>
      <c r="P23" s="5"/>
      <c r="Q23" s="5"/>
      <c r="R23" s="5"/>
      <c r="S23" s="5"/>
      <c r="T23" s="5"/>
      <c r="U23" s="5"/>
      <c r="V23" s="5"/>
      <c r="W23" s="5"/>
      <c r="X23" s="21"/>
      <c r="Y23" s="21"/>
    </row>
    <row r="24" spans="1:25" s="1" customFormat="1" ht="14.45" customHeight="1" x14ac:dyDescent="0.25">
      <c r="G24" s="2"/>
      <c r="H24" s="60"/>
      <c r="I24" s="60"/>
      <c r="K24" s="6"/>
      <c r="L24" s="7"/>
      <c r="M24" s="7"/>
      <c r="N24" s="5"/>
      <c r="O24" s="5"/>
      <c r="P24" s="5"/>
      <c r="Q24" s="5"/>
      <c r="R24" s="5"/>
      <c r="S24" s="5"/>
      <c r="T24" s="5"/>
      <c r="U24" s="5"/>
      <c r="V24" s="5"/>
      <c r="W24" s="5"/>
      <c r="X24" s="21"/>
      <c r="Y24" s="21"/>
    </row>
    <row r="25" spans="1:25" s="3" customFormat="1" ht="45" customHeight="1" x14ac:dyDescent="0.25">
      <c r="A25" s="61" t="s">
        <v>0</v>
      </c>
      <c r="B25" s="62" t="s">
        <v>1</v>
      </c>
      <c r="C25" s="61" t="s">
        <v>2</v>
      </c>
      <c r="D25" s="63" t="s">
        <v>75</v>
      </c>
      <c r="E25" s="63" t="s">
        <v>72</v>
      </c>
      <c r="F25" s="64" t="s">
        <v>37</v>
      </c>
      <c r="G25" s="64" t="s">
        <v>13</v>
      </c>
      <c r="H25" s="65" t="s">
        <v>7</v>
      </c>
      <c r="I25" s="66" t="s">
        <v>14</v>
      </c>
      <c r="J25" s="67"/>
      <c r="K25" s="25"/>
      <c r="L25" s="7"/>
      <c r="M25" s="7"/>
      <c r="N25" s="23"/>
      <c r="O25" s="5"/>
      <c r="P25" s="5"/>
      <c r="Q25" s="5"/>
      <c r="R25" s="5"/>
      <c r="S25" s="5"/>
      <c r="T25" s="5"/>
      <c r="U25" s="5"/>
      <c r="V25" s="5"/>
      <c r="W25" s="23"/>
      <c r="X25" s="22"/>
      <c r="Y25" s="22"/>
    </row>
    <row r="26" spans="1:25" s="1" customFormat="1" x14ac:dyDescent="0.25">
      <c r="A26" s="80">
        <v>1</v>
      </c>
      <c r="B26" s="16">
        <v>43441363</v>
      </c>
      <c r="C26" s="81">
        <v>112.5</v>
      </c>
      <c r="D26" s="8">
        <v>50.417000000000002</v>
      </c>
      <c r="E26" s="8">
        <v>51.372</v>
      </c>
      <c r="F26" s="8">
        <f t="shared" ref="F26:F89" si="0">E26-D26</f>
        <v>0.95499999999999829</v>
      </c>
      <c r="G26" s="82">
        <f>F26*0.8598</f>
        <v>0.82110899999999853</v>
      </c>
      <c r="H26" s="82">
        <f>C26/5339.7*$H$10</f>
        <v>0.22180463003539519</v>
      </c>
      <c r="I26" s="82">
        <f>G26+H26</f>
        <v>1.0429136300353936</v>
      </c>
      <c r="K26" s="25"/>
      <c r="M26" s="24"/>
      <c r="N26" s="5"/>
      <c r="O26" s="69"/>
      <c r="P26" s="14"/>
      <c r="Q26" s="5"/>
      <c r="R26" s="5"/>
      <c r="S26" s="5"/>
      <c r="T26" s="5"/>
      <c r="U26" s="5"/>
      <c r="V26" s="5"/>
      <c r="W26" s="5"/>
      <c r="X26" s="21"/>
      <c r="Y26" s="21"/>
    </row>
    <row r="27" spans="1:25" s="5" customFormat="1" x14ac:dyDescent="0.25">
      <c r="A27" s="4">
        <v>2</v>
      </c>
      <c r="B27" s="16">
        <v>43242252</v>
      </c>
      <c r="C27" s="81">
        <v>58.7</v>
      </c>
      <c r="D27" s="8">
        <v>32.569000000000003</v>
      </c>
      <c r="E27" s="8">
        <v>33.012</v>
      </c>
      <c r="F27" s="8">
        <f t="shared" si="0"/>
        <v>0.44299999999999784</v>
      </c>
      <c r="G27" s="82">
        <f t="shared" ref="G27:G90" si="1">F27*0.8598</f>
        <v>0.38089139999999816</v>
      </c>
      <c r="H27" s="82">
        <f t="shared" ref="H27:H90" si="2">C27/5339.7*$H$10</f>
        <v>0.11573272696069065</v>
      </c>
      <c r="I27" s="82">
        <f t="shared" ref="I27:I90" si="3">G27+H27</f>
        <v>0.49662412696068881</v>
      </c>
      <c r="K27" s="25"/>
      <c r="M27" s="70"/>
      <c r="N27" s="25"/>
      <c r="O27" s="14"/>
      <c r="X27" s="21"/>
      <c r="Y27" s="21"/>
    </row>
    <row r="28" spans="1:25" s="1" customFormat="1" x14ac:dyDescent="0.25">
      <c r="A28" s="80">
        <v>3</v>
      </c>
      <c r="B28" s="16">
        <v>43242247</v>
      </c>
      <c r="C28" s="81">
        <v>50.5</v>
      </c>
      <c r="D28" s="8">
        <v>16.744</v>
      </c>
      <c r="E28" s="8">
        <v>16.850000000000001</v>
      </c>
      <c r="F28" s="8">
        <f t="shared" si="0"/>
        <v>0.10600000000000165</v>
      </c>
      <c r="G28" s="82">
        <f t="shared" si="1"/>
        <v>9.1138800000001421E-2</v>
      </c>
      <c r="H28" s="82">
        <f t="shared" si="2"/>
        <v>9.9565633926999617E-2</v>
      </c>
      <c r="I28" s="82">
        <f t="shared" si="3"/>
        <v>0.19070443392700104</v>
      </c>
      <c r="K28" s="25"/>
      <c r="L28" s="24"/>
      <c r="M28" s="24"/>
      <c r="N28" s="24"/>
      <c r="O28" s="24"/>
      <c r="P28" s="24"/>
      <c r="Q28" s="5"/>
      <c r="R28" s="5"/>
      <c r="S28" s="5"/>
      <c r="T28" s="5"/>
      <c r="U28" s="5"/>
      <c r="V28" s="5"/>
      <c r="W28" s="5"/>
      <c r="X28" s="21"/>
      <c r="Y28" s="21"/>
    </row>
    <row r="29" spans="1:25" s="1" customFormat="1" x14ac:dyDescent="0.25">
      <c r="A29" s="80">
        <v>4</v>
      </c>
      <c r="B29" s="16">
        <v>43441362</v>
      </c>
      <c r="C29" s="81">
        <v>51.8</v>
      </c>
      <c r="D29" s="8">
        <v>23.5</v>
      </c>
      <c r="E29" s="8">
        <v>23.5</v>
      </c>
      <c r="F29" s="8">
        <f t="shared" si="0"/>
        <v>0</v>
      </c>
      <c r="G29" s="82">
        <f t="shared" si="1"/>
        <v>0</v>
      </c>
      <c r="H29" s="82">
        <f t="shared" si="2"/>
        <v>0.10212870965185307</v>
      </c>
      <c r="I29" s="82">
        <f t="shared" si="3"/>
        <v>0.10212870965185307</v>
      </c>
      <c r="K29" s="25"/>
      <c r="L29" s="7"/>
      <c r="M29" s="24"/>
      <c r="N29" s="7"/>
      <c r="O29" s="5"/>
      <c r="P29" s="5"/>
      <c r="Q29" s="5"/>
      <c r="R29" s="5"/>
      <c r="S29" s="5"/>
      <c r="T29" s="5"/>
      <c r="U29" s="5"/>
      <c r="V29" s="5"/>
      <c r="W29" s="5"/>
      <c r="X29" s="21"/>
      <c r="Y29" s="21"/>
    </row>
    <row r="30" spans="1:25" s="5" customFormat="1" x14ac:dyDescent="0.25">
      <c r="A30" s="4">
        <v>5</v>
      </c>
      <c r="B30" s="16">
        <v>43242251</v>
      </c>
      <c r="C30" s="81">
        <v>52.9</v>
      </c>
      <c r="D30" s="8">
        <v>16.844999999999999</v>
      </c>
      <c r="E30" s="8">
        <v>16.885999999999999</v>
      </c>
      <c r="F30" s="8">
        <f t="shared" si="0"/>
        <v>4.1000000000000369E-2</v>
      </c>
      <c r="G30" s="82">
        <f t="shared" si="1"/>
        <v>3.5251800000000319E-2</v>
      </c>
      <c r="H30" s="82">
        <f t="shared" si="2"/>
        <v>0.10429746603442139</v>
      </c>
      <c r="I30" s="82">
        <f t="shared" si="3"/>
        <v>0.13954926603442169</v>
      </c>
      <c r="K30" s="25"/>
      <c r="L30" s="24"/>
      <c r="M30" s="24"/>
      <c r="N30" s="24"/>
      <c r="O30" s="24"/>
      <c r="P30" s="24"/>
      <c r="X30" s="21"/>
      <c r="Y30" s="21"/>
    </row>
    <row r="31" spans="1:25" s="1" customFormat="1" x14ac:dyDescent="0.25">
      <c r="A31" s="80">
        <v>6</v>
      </c>
      <c r="B31" s="16">
        <v>43242242</v>
      </c>
      <c r="C31" s="81">
        <v>99.6</v>
      </c>
      <c r="D31" s="8">
        <v>35.1</v>
      </c>
      <c r="E31" s="8">
        <v>35.426000000000002</v>
      </c>
      <c r="F31" s="8">
        <f t="shared" si="0"/>
        <v>0.32600000000000051</v>
      </c>
      <c r="G31" s="82">
        <f t="shared" si="1"/>
        <v>0.28029480000000045</v>
      </c>
      <c r="H31" s="82">
        <f t="shared" si="2"/>
        <v>0.19637103245800319</v>
      </c>
      <c r="I31" s="82">
        <f t="shared" si="3"/>
        <v>0.47666583245800365</v>
      </c>
      <c r="K31" s="25"/>
      <c r="L31" s="14"/>
      <c r="M31" s="14"/>
      <c r="N31" s="14"/>
      <c r="O31" s="106"/>
      <c r="P31" s="21"/>
    </row>
    <row r="32" spans="1:25" s="1" customFormat="1" x14ac:dyDescent="0.25">
      <c r="A32" s="80">
        <v>7</v>
      </c>
      <c r="B32" s="16">
        <v>43441364</v>
      </c>
      <c r="C32" s="81">
        <v>112.6</v>
      </c>
      <c r="D32" s="8">
        <v>46.64</v>
      </c>
      <c r="E32" s="8">
        <v>47.005000000000003</v>
      </c>
      <c r="F32" s="8">
        <f t="shared" si="0"/>
        <v>0.36500000000000199</v>
      </c>
      <c r="G32" s="82">
        <f t="shared" si="1"/>
        <v>0.31382700000000169</v>
      </c>
      <c r="H32" s="82">
        <f t="shared" si="2"/>
        <v>0.22200178970653775</v>
      </c>
      <c r="I32" s="82">
        <f t="shared" si="3"/>
        <v>0.53582878970653947</v>
      </c>
      <c r="K32" s="25"/>
      <c r="L32" s="7"/>
      <c r="M32" s="7"/>
      <c r="N32" s="7"/>
      <c r="O32" s="21"/>
      <c r="P32" s="21"/>
    </row>
    <row r="33" spans="1:16" s="5" customFormat="1" x14ac:dyDescent="0.25">
      <c r="A33" s="4">
        <v>8</v>
      </c>
      <c r="B33" s="16">
        <v>43441368</v>
      </c>
      <c r="C33" s="81">
        <v>62.5</v>
      </c>
      <c r="D33" s="8">
        <v>13.879</v>
      </c>
      <c r="E33" s="8">
        <v>13.879</v>
      </c>
      <c r="F33" s="8">
        <f t="shared" si="0"/>
        <v>0</v>
      </c>
      <c r="G33" s="82">
        <f t="shared" si="1"/>
        <v>0</v>
      </c>
      <c r="H33" s="82">
        <f t="shared" si="2"/>
        <v>0.12322479446410844</v>
      </c>
      <c r="I33" s="82">
        <f t="shared" si="3"/>
        <v>0.12322479446410844</v>
      </c>
      <c r="K33" s="25"/>
      <c r="L33" s="7"/>
      <c r="M33" s="14"/>
      <c r="N33" s="15"/>
      <c r="O33" s="21"/>
      <c r="P33" s="21"/>
    </row>
    <row r="34" spans="1:16" s="1" customFormat="1" x14ac:dyDescent="0.25">
      <c r="A34" s="80">
        <v>9</v>
      </c>
      <c r="B34" s="16">
        <v>43441366</v>
      </c>
      <c r="C34" s="81">
        <v>50.5</v>
      </c>
      <c r="D34" s="8">
        <v>26.692</v>
      </c>
      <c r="E34" s="8">
        <v>27.062000000000001</v>
      </c>
      <c r="F34" s="8">
        <f t="shared" si="0"/>
        <v>0.37000000000000099</v>
      </c>
      <c r="G34" s="82">
        <f t="shared" si="1"/>
        <v>0.31812600000000085</v>
      </c>
      <c r="H34" s="82">
        <f t="shared" si="2"/>
        <v>9.9565633926999617E-2</v>
      </c>
      <c r="I34" s="82">
        <f t="shared" si="3"/>
        <v>0.41769163392700048</v>
      </c>
      <c r="K34" s="25"/>
      <c r="L34" s="7"/>
      <c r="M34" s="7"/>
      <c r="N34" s="7"/>
      <c r="O34" s="21"/>
      <c r="P34" s="21"/>
    </row>
    <row r="35" spans="1:16" s="1" customFormat="1" x14ac:dyDescent="0.25">
      <c r="A35" s="80">
        <v>10</v>
      </c>
      <c r="B35" s="16">
        <v>43441367</v>
      </c>
      <c r="C35" s="81">
        <v>52.3</v>
      </c>
      <c r="D35" s="8">
        <v>9.6620000000000008</v>
      </c>
      <c r="E35" s="8">
        <v>9.6620000000000008</v>
      </c>
      <c r="F35" s="8">
        <f t="shared" si="0"/>
        <v>0</v>
      </c>
      <c r="G35" s="82">
        <f t="shared" si="1"/>
        <v>0</v>
      </c>
      <c r="H35" s="82">
        <f t="shared" si="2"/>
        <v>0.10311450800756594</v>
      </c>
      <c r="I35" s="82">
        <f t="shared" si="3"/>
        <v>0.10311450800756594</v>
      </c>
      <c r="K35" s="25"/>
      <c r="L35" s="7"/>
      <c r="M35" s="14"/>
      <c r="N35" s="7"/>
      <c r="O35" s="21"/>
      <c r="P35" s="21"/>
    </row>
    <row r="36" spans="1:16" s="1" customFormat="1" x14ac:dyDescent="0.25">
      <c r="A36" s="80">
        <v>11</v>
      </c>
      <c r="B36" s="16">
        <v>43441360</v>
      </c>
      <c r="C36" s="81">
        <v>53</v>
      </c>
      <c r="D36" s="8">
        <v>11.836</v>
      </c>
      <c r="E36" s="8">
        <v>12.224</v>
      </c>
      <c r="F36" s="8">
        <f t="shared" si="0"/>
        <v>0.3879999999999999</v>
      </c>
      <c r="G36" s="82">
        <f t="shared" si="1"/>
        <v>0.33360239999999991</v>
      </c>
      <c r="H36" s="82">
        <f t="shared" si="2"/>
        <v>0.10449462570556395</v>
      </c>
      <c r="I36" s="82">
        <f t="shared" si="3"/>
        <v>0.43809702570556386</v>
      </c>
      <c r="K36" s="25"/>
      <c r="L36" s="7"/>
      <c r="M36" s="7"/>
      <c r="N36" s="7"/>
      <c r="O36" s="21"/>
      <c r="P36" s="85"/>
    </row>
    <row r="37" spans="1:16" s="1" customFormat="1" x14ac:dyDescent="0.25">
      <c r="A37" s="80">
        <v>12</v>
      </c>
      <c r="B37" s="16">
        <v>43441365</v>
      </c>
      <c r="C37" s="81">
        <v>100.2</v>
      </c>
      <c r="D37" s="8">
        <v>32.680999999999997</v>
      </c>
      <c r="E37" s="8">
        <v>32.680999999999997</v>
      </c>
      <c r="F37" s="8">
        <f t="shared" si="0"/>
        <v>0</v>
      </c>
      <c r="G37" s="82">
        <f t="shared" si="1"/>
        <v>0</v>
      </c>
      <c r="H37" s="82">
        <f t="shared" si="2"/>
        <v>0.19755399048485864</v>
      </c>
      <c r="I37" s="82">
        <f t="shared" si="3"/>
        <v>0.19755399048485864</v>
      </c>
      <c r="K37" s="25"/>
      <c r="L37" s="7"/>
      <c r="M37" s="7"/>
      <c r="N37" s="7"/>
      <c r="O37" s="21"/>
      <c r="P37" s="85"/>
    </row>
    <row r="38" spans="1:16" s="5" customFormat="1" x14ac:dyDescent="0.25">
      <c r="A38" s="4">
        <v>13</v>
      </c>
      <c r="B38" s="17">
        <v>43441377</v>
      </c>
      <c r="C38" s="81">
        <v>112.4</v>
      </c>
      <c r="D38" s="8">
        <v>41.625999999999998</v>
      </c>
      <c r="E38" s="8">
        <v>42.298000000000002</v>
      </c>
      <c r="F38" s="8">
        <f t="shared" si="0"/>
        <v>0.67200000000000415</v>
      </c>
      <c r="G38" s="82">
        <f t="shared" si="1"/>
        <v>0.57778560000000356</v>
      </c>
      <c r="H38" s="82">
        <f t="shared" si="2"/>
        <v>0.22160747036425263</v>
      </c>
      <c r="I38" s="82">
        <f t="shared" si="3"/>
        <v>0.79939307036425622</v>
      </c>
      <c r="K38" s="25"/>
      <c r="L38" s="7"/>
      <c r="M38" s="14"/>
      <c r="N38" s="7"/>
      <c r="O38" s="21"/>
      <c r="P38" s="21"/>
    </row>
    <row r="39" spans="1:16" s="1" customFormat="1" x14ac:dyDescent="0.25">
      <c r="A39" s="80">
        <v>14</v>
      </c>
      <c r="B39" s="17">
        <v>43441370</v>
      </c>
      <c r="C39" s="81">
        <v>63.8</v>
      </c>
      <c r="D39" s="8">
        <v>45.323999999999998</v>
      </c>
      <c r="E39" s="8">
        <v>46.08</v>
      </c>
      <c r="F39" s="8">
        <f t="shared" si="0"/>
        <v>0.75600000000000023</v>
      </c>
      <c r="G39" s="82">
        <f t="shared" si="1"/>
        <v>0.65000880000000016</v>
      </c>
      <c r="H39" s="82">
        <f t="shared" si="2"/>
        <v>0.12578787018896187</v>
      </c>
      <c r="I39" s="82">
        <f t="shared" si="3"/>
        <v>0.77579667018896203</v>
      </c>
      <c r="K39" s="25"/>
      <c r="L39" s="5"/>
      <c r="M39" s="5"/>
      <c r="N39" s="5"/>
      <c r="O39" s="21"/>
      <c r="P39" s="21"/>
    </row>
    <row r="40" spans="1:16" s="1" customFormat="1" x14ac:dyDescent="0.25">
      <c r="A40" s="80">
        <v>15</v>
      </c>
      <c r="B40" s="16">
        <v>43441369</v>
      </c>
      <c r="C40" s="81">
        <v>50.9</v>
      </c>
      <c r="D40" s="8">
        <v>22.637</v>
      </c>
      <c r="E40" s="8">
        <v>22.986999999999998</v>
      </c>
      <c r="F40" s="8">
        <f t="shared" si="0"/>
        <v>0.34999999999999787</v>
      </c>
      <c r="G40" s="82">
        <f t="shared" si="1"/>
        <v>0.30092999999999814</v>
      </c>
      <c r="H40" s="82">
        <f t="shared" si="2"/>
        <v>0.1003542726115699</v>
      </c>
      <c r="I40" s="82">
        <f t="shared" si="3"/>
        <v>0.40128427261156807</v>
      </c>
      <c r="K40" s="25"/>
      <c r="L40" s="5"/>
      <c r="M40" s="5"/>
      <c r="N40" s="5"/>
      <c r="O40" s="21"/>
      <c r="P40" s="21"/>
    </row>
    <row r="41" spans="1:16" s="5" customFormat="1" x14ac:dyDescent="0.25">
      <c r="A41" s="4">
        <v>16</v>
      </c>
      <c r="B41" s="16">
        <v>43441375</v>
      </c>
      <c r="C41" s="81">
        <v>52.4</v>
      </c>
      <c r="D41" s="8">
        <v>18.22</v>
      </c>
      <c r="E41" s="8">
        <v>18.22</v>
      </c>
      <c r="F41" s="8">
        <f t="shared" si="0"/>
        <v>0</v>
      </c>
      <c r="G41" s="82">
        <f t="shared" si="1"/>
        <v>0</v>
      </c>
      <c r="H41" s="82">
        <f t="shared" si="2"/>
        <v>0.1033116676787085</v>
      </c>
      <c r="I41" s="82">
        <f t="shared" si="3"/>
        <v>0.1033116676787085</v>
      </c>
      <c r="K41" s="25"/>
      <c r="M41" s="14"/>
      <c r="O41" s="21"/>
      <c r="P41" s="21"/>
    </row>
    <row r="42" spans="1:16" s="1" customFormat="1" x14ac:dyDescent="0.25">
      <c r="A42" s="80">
        <v>17</v>
      </c>
      <c r="B42" s="16">
        <v>43441376</v>
      </c>
      <c r="C42" s="81">
        <v>53.3</v>
      </c>
      <c r="D42" s="8">
        <v>26.657</v>
      </c>
      <c r="E42" s="8">
        <v>26.66</v>
      </c>
      <c r="F42" s="8">
        <f t="shared" si="0"/>
        <v>3.0000000000001137E-3</v>
      </c>
      <c r="G42" s="82">
        <f t="shared" si="1"/>
        <v>2.5794000000000979E-3</v>
      </c>
      <c r="H42" s="82">
        <f t="shared" si="2"/>
        <v>0.10508610471899167</v>
      </c>
      <c r="I42" s="82">
        <f t="shared" si="3"/>
        <v>0.10766550471899176</v>
      </c>
      <c r="K42" s="25"/>
      <c r="L42" s="5"/>
      <c r="M42" s="5"/>
      <c r="N42" s="5"/>
      <c r="O42" s="21"/>
      <c r="P42" s="21"/>
    </row>
    <row r="43" spans="1:16" s="5" customFormat="1" x14ac:dyDescent="0.25">
      <c r="A43" s="4">
        <v>18</v>
      </c>
      <c r="B43" s="16">
        <v>43441361</v>
      </c>
      <c r="C43" s="81">
        <v>100.6</v>
      </c>
      <c r="D43" s="8">
        <v>4.6040000000000001</v>
      </c>
      <c r="E43" s="8">
        <v>4.6040000000000001</v>
      </c>
      <c r="F43" s="8">
        <f t="shared" si="0"/>
        <v>0</v>
      </c>
      <c r="G43" s="82">
        <f t="shared" si="1"/>
        <v>0</v>
      </c>
      <c r="H43" s="82">
        <f t="shared" si="2"/>
        <v>0.19834262916942891</v>
      </c>
      <c r="I43" s="82">
        <f t="shared" si="3"/>
        <v>0.19834262916942891</v>
      </c>
      <c r="K43" s="25"/>
      <c r="O43" s="21"/>
      <c r="P43" s="21"/>
    </row>
    <row r="44" spans="1:16" s="5" customFormat="1" x14ac:dyDescent="0.25">
      <c r="A44" s="4">
        <v>19</v>
      </c>
      <c r="B44" s="16">
        <v>43441266</v>
      </c>
      <c r="C44" s="81">
        <v>112.4</v>
      </c>
      <c r="D44" s="8">
        <v>20.47</v>
      </c>
      <c r="E44" s="8">
        <v>20.763999999999999</v>
      </c>
      <c r="F44" s="8">
        <f t="shared" si="0"/>
        <v>0.29400000000000048</v>
      </c>
      <c r="G44" s="82">
        <f t="shared" si="1"/>
        <v>0.25278120000000043</v>
      </c>
      <c r="H44" s="82">
        <f t="shared" si="2"/>
        <v>0.22160747036425263</v>
      </c>
      <c r="I44" s="82">
        <f t="shared" si="3"/>
        <v>0.47438867036425303</v>
      </c>
      <c r="K44" s="25"/>
      <c r="M44" s="14"/>
      <c r="O44" s="21"/>
      <c r="P44" s="21"/>
    </row>
    <row r="45" spans="1:16" s="1" customFormat="1" x14ac:dyDescent="0.25">
      <c r="A45" s="80">
        <v>20</v>
      </c>
      <c r="B45" s="16">
        <v>43441271</v>
      </c>
      <c r="C45" s="81">
        <v>63</v>
      </c>
      <c r="D45" s="8">
        <v>14.641</v>
      </c>
      <c r="E45" s="8">
        <v>14.644</v>
      </c>
      <c r="F45" s="8">
        <f t="shared" si="0"/>
        <v>3.0000000000001137E-3</v>
      </c>
      <c r="G45" s="82">
        <f t="shared" si="1"/>
        <v>2.5794000000000979E-3</v>
      </c>
      <c r="H45" s="82">
        <f t="shared" si="2"/>
        <v>0.1242105928198213</v>
      </c>
      <c r="I45" s="82">
        <f t="shared" si="3"/>
        <v>0.1267899928198214</v>
      </c>
      <c r="J45" s="5"/>
      <c r="K45" s="25"/>
      <c r="L45" s="5"/>
      <c r="M45" s="5"/>
      <c r="N45" s="5"/>
      <c r="O45" s="21"/>
      <c r="P45" s="21"/>
    </row>
    <row r="46" spans="1:16" s="1" customFormat="1" x14ac:dyDescent="0.25">
      <c r="A46" s="80">
        <v>21</v>
      </c>
      <c r="B46" s="16">
        <v>43441274</v>
      </c>
      <c r="C46" s="81">
        <v>50.5</v>
      </c>
      <c r="D46" s="8">
        <v>15.282999999999999</v>
      </c>
      <c r="E46" s="8">
        <v>15.311999999999999</v>
      </c>
      <c r="F46" s="8">
        <f t="shared" si="0"/>
        <v>2.8999999999999915E-2</v>
      </c>
      <c r="G46" s="82">
        <f t="shared" si="1"/>
        <v>2.4934199999999927E-2</v>
      </c>
      <c r="H46" s="82">
        <f t="shared" si="2"/>
        <v>9.9565633926999617E-2</v>
      </c>
      <c r="I46" s="82">
        <f t="shared" si="3"/>
        <v>0.12449983392699954</v>
      </c>
      <c r="J46" s="5"/>
      <c r="K46" s="25"/>
      <c r="L46" s="5"/>
      <c r="M46" s="5"/>
      <c r="N46" s="5"/>
      <c r="O46" s="21"/>
      <c r="P46" s="21"/>
    </row>
    <row r="47" spans="1:16" s="1" customFormat="1" x14ac:dyDescent="0.25">
      <c r="A47" s="80">
        <v>22</v>
      </c>
      <c r="B47" s="16">
        <v>43441273</v>
      </c>
      <c r="C47" s="81">
        <v>52.4</v>
      </c>
      <c r="D47" s="8">
        <v>22.821999999999999</v>
      </c>
      <c r="E47" s="8">
        <v>23.19</v>
      </c>
      <c r="F47" s="8">
        <f t="shared" si="0"/>
        <v>0.3680000000000021</v>
      </c>
      <c r="G47" s="82">
        <f t="shared" si="1"/>
        <v>0.31640640000000181</v>
      </c>
      <c r="H47" s="82">
        <f t="shared" si="2"/>
        <v>0.1033116676787085</v>
      </c>
      <c r="I47" s="82">
        <f t="shared" si="3"/>
        <v>0.41971806767871034</v>
      </c>
      <c r="J47" s="5"/>
      <c r="K47" s="25"/>
      <c r="L47" s="5"/>
      <c r="M47" s="5"/>
      <c r="N47" s="5"/>
      <c r="O47" s="21"/>
      <c r="P47" s="21"/>
    </row>
    <row r="48" spans="1:16" s="1" customFormat="1" x14ac:dyDescent="0.25">
      <c r="A48" s="4">
        <v>23</v>
      </c>
      <c r="B48" s="16">
        <v>43441371</v>
      </c>
      <c r="C48" s="81">
        <v>53.1</v>
      </c>
      <c r="D48" s="8">
        <v>8.9879999999999995</v>
      </c>
      <c r="E48" s="8">
        <v>9.0399999999999991</v>
      </c>
      <c r="F48" s="8">
        <f t="shared" si="0"/>
        <v>5.1999999999999602E-2</v>
      </c>
      <c r="G48" s="82">
        <f t="shared" si="1"/>
        <v>4.4709599999999655E-2</v>
      </c>
      <c r="H48" s="82">
        <f t="shared" si="2"/>
        <v>0.10469178537670652</v>
      </c>
      <c r="I48" s="41">
        <f t="shared" si="3"/>
        <v>0.14940138537670616</v>
      </c>
      <c r="J48" s="5"/>
      <c r="K48" s="25"/>
      <c r="L48" s="7"/>
      <c r="M48" s="7"/>
      <c r="N48" s="7"/>
      <c r="O48" s="21"/>
      <c r="P48" s="21"/>
    </row>
    <row r="49" spans="1:16" s="1" customFormat="1" x14ac:dyDescent="0.25">
      <c r="A49" s="80">
        <v>24</v>
      </c>
      <c r="B49" s="16">
        <v>43441374</v>
      </c>
      <c r="C49" s="81">
        <v>100.7</v>
      </c>
      <c r="D49" s="8">
        <v>48.366999999999997</v>
      </c>
      <c r="E49" s="8">
        <v>48.808999999999997</v>
      </c>
      <c r="F49" s="8">
        <f t="shared" si="0"/>
        <v>0.44200000000000017</v>
      </c>
      <c r="G49" s="82">
        <f t="shared" si="1"/>
        <v>0.38003160000000014</v>
      </c>
      <c r="H49" s="82">
        <f t="shared" si="2"/>
        <v>0.19853978884057152</v>
      </c>
      <c r="I49" s="82">
        <f t="shared" si="3"/>
        <v>0.57857138884057169</v>
      </c>
      <c r="K49" s="25"/>
      <c r="L49" s="7"/>
      <c r="M49" s="7"/>
      <c r="N49" s="7"/>
      <c r="O49" s="21"/>
      <c r="P49" s="21"/>
    </row>
    <row r="50" spans="1:16" s="1" customFormat="1" x14ac:dyDescent="0.25">
      <c r="A50" s="80">
        <v>25</v>
      </c>
      <c r="B50" s="16">
        <v>43441275</v>
      </c>
      <c r="C50" s="81">
        <v>112.5</v>
      </c>
      <c r="D50" s="8">
        <v>38.26</v>
      </c>
      <c r="E50" s="8">
        <v>38.64</v>
      </c>
      <c r="F50" s="8">
        <f t="shared" si="0"/>
        <v>0.38000000000000256</v>
      </c>
      <c r="G50" s="82">
        <f t="shared" si="1"/>
        <v>0.32672400000000218</v>
      </c>
      <c r="H50" s="82">
        <f t="shared" si="2"/>
        <v>0.22180463003539519</v>
      </c>
      <c r="I50" s="82">
        <f t="shared" si="3"/>
        <v>0.54852863003539731</v>
      </c>
      <c r="K50" s="25"/>
      <c r="L50" s="7"/>
      <c r="M50" s="14"/>
      <c r="N50" s="7"/>
      <c r="O50" s="21"/>
      <c r="P50" s="21"/>
    </row>
    <row r="51" spans="1:16" s="1" customFormat="1" x14ac:dyDescent="0.25">
      <c r="A51" s="80">
        <v>26</v>
      </c>
      <c r="B51" s="16">
        <v>43441269</v>
      </c>
      <c r="C51" s="81">
        <v>62.5</v>
      </c>
      <c r="D51" s="8">
        <v>11.082000000000001</v>
      </c>
      <c r="E51" s="8">
        <v>11.082000000000001</v>
      </c>
      <c r="F51" s="8">
        <f t="shared" si="0"/>
        <v>0</v>
      </c>
      <c r="G51" s="82">
        <f t="shared" si="1"/>
        <v>0</v>
      </c>
      <c r="H51" s="82">
        <f t="shared" si="2"/>
        <v>0.12322479446410844</v>
      </c>
      <c r="I51" s="82">
        <f t="shared" si="3"/>
        <v>0.12322479446410844</v>
      </c>
      <c r="K51" s="25"/>
      <c r="L51" s="7"/>
      <c r="M51" s="7"/>
      <c r="N51" s="7"/>
      <c r="O51" s="21"/>
      <c r="P51" s="21"/>
    </row>
    <row r="52" spans="1:16" s="5" customFormat="1" x14ac:dyDescent="0.25">
      <c r="A52" s="4">
        <v>27</v>
      </c>
      <c r="B52" s="16">
        <v>43441270</v>
      </c>
      <c r="C52" s="81">
        <v>51.2</v>
      </c>
      <c r="D52" s="8">
        <v>1.0429999999999999</v>
      </c>
      <c r="E52" s="8">
        <v>1.052</v>
      </c>
      <c r="F52" s="8">
        <f t="shared" si="0"/>
        <v>9.000000000000119E-3</v>
      </c>
      <c r="G52" s="82">
        <f t="shared" si="1"/>
        <v>7.7382000000001021E-3</v>
      </c>
      <c r="H52" s="82">
        <f t="shared" si="2"/>
        <v>0.10094575162499762</v>
      </c>
      <c r="I52" s="82">
        <f t="shared" si="3"/>
        <v>0.10868395162499772</v>
      </c>
      <c r="K52" s="25"/>
      <c r="L52" s="7"/>
      <c r="M52" s="7"/>
      <c r="N52" s="7"/>
      <c r="O52" s="21"/>
      <c r="P52" s="21"/>
    </row>
    <row r="53" spans="1:16" s="1" customFormat="1" x14ac:dyDescent="0.25">
      <c r="A53" s="80">
        <v>28</v>
      </c>
      <c r="B53" s="16">
        <v>43441264</v>
      </c>
      <c r="C53" s="81">
        <v>52.5</v>
      </c>
      <c r="D53" s="8">
        <v>10.590999999999999</v>
      </c>
      <c r="E53" s="8">
        <v>10.69</v>
      </c>
      <c r="F53" s="8">
        <f t="shared" si="0"/>
        <v>9.9000000000000199E-2</v>
      </c>
      <c r="G53" s="82">
        <f t="shared" si="1"/>
        <v>8.5120200000000174E-2</v>
      </c>
      <c r="H53" s="82">
        <f t="shared" si="2"/>
        <v>0.10350882734985108</v>
      </c>
      <c r="I53" s="82">
        <f t="shared" si="3"/>
        <v>0.18862902734985126</v>
      </c>
      <c r="K53" s="25"/>
      <c r="L53" s="7"/>
      <c r="M53" s="7"/>
      <c r="N53" s="7"/>
      <c r="O53" s="21"/>
      <c r="P53" s="21"/>
    </row>
    <row r="54" spans="1:16" s="5" customFormat="1" x14ac:dyDescent="0.25">
      <c r="A54" s="4">
        <v>29</v>
      </c>
      <c r="B54" s="16">
        <v>43441272</v>
      </c>
      <c r="C54" s="81">
        <v>52.8</v>
      </c>
      <c r="D54" s="8">
        <v>12.519</v>
      </c>
      <c r="E54" s="8">
        <v>12.522</v>
      </c>
      <c r="F54" s="8">
        <f t="shared" si="0"/>
        <v>3.0000000000001137E-3</v>
      </c>
      <c r="G54" s="82">
        <f t="shared" si="1"/>
        <v>2.5794000000000979E-3</v>
      </c>
      <c r="H54" s="82">
        <f t="shared" si="2"/>
        <v>0.1041003063632788</v>
      </c>
      <c r="I54" s="82">
        <f t="shared" si="3"/>
        <v>0.10667970636327889</v>
      </c>
      <c r="K54" s="25"/>
      <c r="L54" s="7"/>
      <c r="M54" s="7"/>
      <c r="N54" s="7"/>
      <c r="O54" s="21"/>
      <c r="P54" s="21"/>
    </row>
    <row r="55" spans="1:16" s="1" customFormat="1" x14ac:dyDescent="0.25">
      <c r="A55" s="80">
        <v>30</v>
      </c>
      <c r="B55" s="16">
        <v>43441265</v>
      </c>
      <c r="C55" s="81">
        <v>101.4</v>
      </c>
      <c r="D55" s="8">
        <v>28.067</v>
      </c>
      <c r="E55" s="8">
        <v>28.067</v>
      </c>
      <c r="F55" s="8">
        <f t="shared" si="0"/>
        <v>0</v>
      </c>
      <c r="G55" s="82">
        <f t="shared" si="1"/>
        <v>0</v>
      </c>
      <c r="H55" s="82">
        <f t="shared" si="2"/>
        <v>0.19991990653856953</v>
      </c>
      <c r="I55" s="82">
        <f t="shared" si="3"/>
        <v>0.19991990653856953</v>
      </c>
      <c r="K55" s="25"/>
      <c r="L55" s="7"/>
      <c r="M55" s="7"/>
      <c r="N55" s="7"/>
      <c r="O55" s="21"/>
      <c r="P55" s="21"/>
    </row>
    <row r="56" spans="1:16" s="1" customFormat="1" x14ac:dyDescent="0.25">
      <c r="A56" s="80">
        <v>31</v>
      </c>
      <c r="B56" s="16">
        <v>43441277</v>
      </c>
      <c r="C56" s="81">
        <v>112.5</v>
      </c>
      <c r="D56" s="8">
        <v>46.16</v>
      </c>
      <c r="E56" s="8">
        <v>46.75</v>
      </c>
      <c r="F56" s="8">
        <f t="shared" si="0"/>
        <v>0.59000000000000341</v>
      </c>
      <c r="G56" s="82">
        <f t="shared" si="1"/>
        <v>0.5072820000000029</v>
      </c>
      <c r="H56" s="82">
        <f t="shared" si="2"/>
        <v>0.22180463003539519</v>
      </c>
      <c r="I56" s="82">
        <f t="shared" si="3"/>
        <v>0.72908663003539809</v>
      </c>
      <c r="J56" s="5"/>
      <c r="K56" s="25"/>
      <c r="L56" s="7"/>
      <c r="M56" s="7"/>
      <c r="N56" s="7"/>
      <c r="O56" s="21"/>
      <c r="P56" s="21"/>
    </row>
    <row r="57" spans="1:16" s="1" customFormat="1" x14ac:dyDescent="0.25">
      <c r="A57" s="80">
        <v>32</v>
      </c>
      <c r="B57" s="16">
        <v>43441276</v>
      </c>
      <c r="C57" s="81">
        <v>63.1</v>
      </c>
      <c r="D57" s="8">
        <v>34.265000000000001</v>
      </c>
      <c r="E57" s="8">
        <v>34.787999999999997</v>
      </c>
      <c r="F57" s="8">
        <f t="shared" si="0"/>
        <v>0.52299999999999613</v>
      </c>
      <c r="G57" s="82">
        <f t="shared" si="1"/>
        <v>0.44967539999999667</v>
      </c>
      <c r="H57" s="82">
        <f t="shared" si="2"/>
        <v>0.12440775249096386</v>
      </c>
      <c r="I57" s="82">
        <f t="shared" si="3"/>
        <v>0.57408315249096054</v>
      </c>
      <c r="K57" s="25"/>
      <c r="L57" s="7"/>
      <c r="M57" s="7"/>
      <c r="N57" s="7"/>
      <c r="O57" s="21"/>
      <c r="P57" s="21"/>
    </row>
    <row r="58" spans="1:16" s="1" customFormat="1" x14ac:dyDescent="0.25">
      <c r="A58" s="80">
        <v>33</v>
      </c>
      <c r="B58" s="16">
        <v>43441279</v>
      </c>
      <c r="C58" s="81">
        <v>50.9</v>
      </c>
      <c r="D58" s="8">
        <v>27.96</v>
      </c>
      <c r="E58" s="8">
        <v>28.081</v>
      </c>
      <c r="F58" s="8">
        <f t="shared" si="0"/>
        <v>0.12099999999999866</v>
      </c>
      <c r="G58" s="82">
        <f t="shared" si="1"/>
        <v>0.10403579999999885</v>
      </c>
      <c r="H58" s="82">
        <f t="shared" si="2"/>
        <v>0.1003542726115699</v>
      </c>
      <c r="I58" s="82">
        <f t="shared" si="3"/>
        <v>0.20439007261156875</v>
      </c>
      <c r="K58" s="25"/>
      <c r="L58" s="7"/>
      <c r="M58" s="7"/>
      <c r="N58" s="7"/>
      <c r="O58" s="21"/>
      <c r="P58" s="21"/>
    </row>
    <row r="59" spans="1:16" s="1" customFormat="1" x14ac:dyDescent="0.25">
      <c r="A59" s="80">
        <v>34</v>
      </c>
      <c r="B59" s="16">
        <v>43441281</v>
      </c>
      <c r="C59" s="81">
        <v>52.2</v>
      </c>
      <c r="D59" s="8">
        <v>26.238</v>
      </c>
      <c r="E59" s="8">
        <v>26.739000000000001</v>
      </c>
      <c r="F59" s="8">
        <f t="shared" si="0"/>
        <v>0.50100000000000122</v>
      </c>
      <c r="G59" s="82">
        <f t="shared" si="1"/>
        <v>0.43075980000000108</v>
      </c>
      <c r="H59" s="82">
        <f t="shared" si="2"/>
        <v>0.10291734833642338</v>
      </c>
      <c r="I59" s="82">
        <f t="shared" si="3"/>
        <v>0.53367714833642443</v>
      </c>
      <c r="K59" s="25"/>
      <c r="L59" s="7"/>
      <c r="M59" s="7"/>
      <c r="N59" s="7"/>
      <c r="O59" s="21"/>
      <c r="P59" s="21"/>
    </row>
    <row r="60" spans="1:16" s="1" customFormat="1" x14ac:dyDescent="0.25">
      <c r="A60" s="80">
        <v>35</v>
      </c>
      <c r="B60" s="16">
        <v>43441282</v>
      </c>
      <c r="C60" s="81">
        <v>53</v>
      </c>
      <c r="D60" s="8">
        <v>21.405999999999999</v>
      </c>
      <c r="E60" s="8">
        <v>21.463999999999999</v>
      </c>
      <c r="F60" s="8">
        <f t="shared" si="0"/>
        <v>5.7999999999999829E-2</v>
      </c>
      <c r="G60" s="82">
        <f t="shared" si="1"/>
        <v>4.9868399999999855E-2</v>
      </c>
      <c r="H60" s="82">
        <f t="shared" si="2"/>
        <v>0.10449462570556395</v>
      </c>
      <c r="I60" s="82">
        <f t="shared" si="3"/>
        <v>0.15436302570556382</v>
      </c>
      <c r="K60" s="25"/>
      <c r="L60" s="7"/>
      <c r="M60" s="7"/>
      <c r="N60" s="7"/>
      <c r="O60" s="21"/>
      <c r="P60" s="21"/>
    </row>
    <row r="61" spans="1:16" s="1" customFormat="1" x14ac:dyDescent="0.25">
      <c r="A61" s="80">
        <v>36</v>
      </c>
      <c r="B61" s="16">
        <v>43441280</v>
      </c>
      <c r="C61" s="81">
        <v>103.1</v>
      </c>
      <c r="D61" s="8">
        <v>35.786000000000001</v>
      </c>
      <c r="E61" s="8">
        <v>36.281999999999996</v>
      </c>
      <c r="F61" s="8">
        <f t="shared" si="0"/>
        <v>0.49599999999999511</v>
      </c>
      <c r="G61" s="82">
        <f t="shared" si="1"/>
        <v>0.42646079999999581</v>
      </c>
      <c r="H61" s="82">
        <f t="shared" si="2"/>
        <v>0.20327162094799325</v>
      </c>
      <c r="I61" s="82">
        <f t="shared" si="3"/>
        <v>0.62973242094798909</v>
      </c>
      <c r="K61" s="25"/>
      <c r="L61" s="7"/>
      <c r="M61" s="7"/>
      <c r="N61" s="7"/>
      <c r="O61" s="21"/>
      <c r="P61" s="21"/>
    </row>
    <row r="62" spans="1:16" s="5" customFormat="1" x14ac:dyDescent="0.25">
      <c r="A62" s="4">
        <v>37</v>
      </c>
      <c r="B62" s="16">
        <v>43441346</v>
      </c>
      <c r="C62" s="81">
        <v>112.4</v>
      </c>
      <c r="D62" s="8">
        <v>21.692</v>
      </c>
      <c r="E62" s="8">
        <v>22.1</v>
      </c>
      <c r="F62" s="8">
        <f t="shared" si="0"/>
        <v>0.40800000000000125</v>
      </c>
      <c r="G62" s="82">
        <f t="shared" si="1"/>
        <v>0.35079840000000106</v>
      </c>
      <c r="H62" s="82">
        <f t="shared" si="2"/>
        <v>0.22160747036425263</v>
      </c>
      <c r="I62" s="82">
        <f t="shared" si="3"/>
        <v>0.57240587036425372</v>
      </c>
      <c r="K62" s="25"/>
      <c r="L62" s="7"/>
      <c r="M62" s="7"/>
      <c r="N62" s="7"/>
      <c r="O62" s="21"/>
      <c r="P62" s="21"/>
    </row>
    <row r="63" spans="1:16" s="1" customFormat="1" x14ac:dyDescent="0.25">
      <c r="A63" s="80">
        <v>38</v>
      </c>
      <c r="B63" s="16">
        <v>43441344</v>
      </c>
      <c r="C63" s="81">
        <v>62.8</v>
      </c>
      <c r="D63" s="8">
        <v>15.03</v>
      </c>
      <c r="E63" s="8">
        <v>15.391</v>
      </c>
      <c r="F63" s="8">
        <f t="shared" si="0"/>
        <v>0.36100000000000065</v>
      </c>
      <c r="G63" s="82">
        <f t="shared" si="1"/>
        <v>0.31038780000000055</v>
      </c>
      <c r="H63" s="82">
        <f t="shared" si="2"/>
        <v>0.12381627347753615</v>
      </c>
      <c r="I63" s="82">
        <f t="shared" si="3"/>
        <v>0.4342040734775367</v>
      </c>
      <c r="K63" s="25"/>
      <c r="L63" s="7"/>
      <c r="M63" s="7"/>
      <c r="N63" s="7"/>
      <c r="O63" s="21"/>
      <c r="P63" s="21"/>
    </row>
    <row r="64" spans="1:16" s="1" customFormat="1" x14ac:dyDescent="0.25">
      <c r="A64" s="80">
        <v>39</v>
      </c>
      <c r="B64" s="16">
        <v>43441341</v>
      </c>
      <c r="C64" s="81">
        <v>50.5</v>
      </c>
      <c r="D64" s="8">
        <v>1.661</v>
      </c>
      <c r="E64" s="8">
        <v>1.661</v>
      </c>
      <c r="F64" s="8">
        <f t="shared" si="0"/>
        <v>0</v>
      </c>
      <c r="G64" s="82">
        <f t="shared" si="1"/>
        <v>0</v>
      </c>
      <c r="H64" s="82">
        <f t="shared" si="2"/>
        <v>9.9565633926999617E-2</v>
      </c>
      <c r="I64" s="82">
        <f t="shared" si="3"/>
        <v>9.9565633926999617E-2</v>
      </c>
      <c r="K64" s="25"/>
      <c r="L64" s="7"/>
      <c r="M64" s="7"/>
      <c r="N64" s="7"/>
      <c r="O64" s="21"/>
      <c r="P64" s="21"/>
    </row>
    <row r="65" spans="1:16" s="1" customFormat="1" x14ac:dyDescent="0.25">
      <c r="A65" s="80">
        <v>40</v>
      </c>
      <c r="B65" s="16">
        <v>43441347</v>
      </c>
      <c r="C65" s="83">
        <v>52.3</v>
      </c>
      <c r="D65" s="8">
        <v>7.0860000000000003</v>
      </c>
      <c r="E65" s="8">
        <v>7.0860000000000003</v>
      </c>
      <c r="F65" s="8">
        <f t="shared" si="0"/>
        <v>0</v>
      </c>
      <c r="G65" s="34">
        <f t="shared" si="1"/>
        <v>0</v>
      </c>
      <c r="H65" s="34">
        <f t="shared" si="2"/>
        <v>0.10311450800756594</v>
      </c>
      <c r="I65" s="34">
        <f t="shared" si="3"/>
        <v>0.10311450800756594</v>
      </c>
      <c r="K65" s="25"/>
      <c r="L65" s="7"/>
      <c r="M65" s="7"/>
      <c r="N65" s="7"/>
      <c r="O65" s="21"/>
      <c r="P65" s="21"/>
    </row>
    <row r="66" spans="1:16" s="1" customFormat="1" x14ac:dyDescent="0.25">
      <c r="A66" s="80">
        <v>41</v>
      </c>
      <c r="B66" s="16">
        <v>43441283</v>
      </c>
      <c r="C66" s="83">
        <v>53</v>
      </c>
      <c r="D66" s="8">
        <v>9.2100000000000009</v>
      </c>
      <c r="E66" s="8">
        <v>9.2880000000000003</v>
      </c>
      <c r="F66" s="8">
        <f t="shared" si="0"/>
        <v>7.7999999999999403E-2</v>
      </c>
      <c r="G66" s="34">
        <f t="shared" si="1"/>
        <v>6.7064399999999483E-2</v>
      </c>
      <c r="H66" s="34">
        <f t="shared" si="2"/>
        <v>0.10449462570556395</v>
      </c>
      <c r="I66" s="34">
        <f t="shared" si="3"/>
        <v>0.17155902570556342</v>
      </c>
      <c r="K66" s="25"/>
      <c r="L66" s="7"/>
      <c r="M66" s="7"/>
      <c r="N66" s="7"/>
      <c r="O66" s="21"/>
      <c r="P66" s="21"/>
    </row>
    <row r="67" spans="1:16" s="1" customFormat="1" x14ac:dyDescent="0.25">
      <c r="A67" s="80">
        <v>42</v>
      </c>
      <c r="B67" s="16">
        <v>43441284</v>
      </c>
      <c r="C67" s="83">
        <v>100.1</v>
      </c>
      <c r="D67" s="8">
        <v>34.822000000000003</v>
      </c>
      <c r="E67" s="8">
        <v>35.869</v>
      </c>
      <c r="F67" s="8">
        <f t="shared" si="0"/>
        <v>1.046999999999997</v>
      </c>
      <c r="G67" s="34">
        <f t="shared" si="1"/>
        <v>0.90021059999999742</v>
      </c>
      <c r="H67" s="34">
        <f t="shared" si="2"/>
        <v>0.19735683081371608</v>
      </c>
      <c r="I67" s="34">
        <f t="shared" si="3"/>
        <v>1.0975674308137136</v>
      </c>
      <c r="K67" s="25"/>
      <c r="L67" s="7"/>
      <c r="M67" s="7"/>
      <c r="N67" s="7"/>
      <c r="O67" s="21"/>
      <c r="P67" s="21"/>
    </row>
    <row r="68" spans="1:16" s="5" customFormat="1" x14ac:dyDescent="0.25">
      <c r="A68" s="4">
        <v>43</v>
      </c>
      <c r="B68" s="16">
        <v>43441342</v>
      </c>
      <c r="C68" s="83">
        <v>69.3</v>
      </c>
      <c r="D68" s="8">
        <v>7.0640000000000001</v>
      </c>
      <c r="E68" s="8">
        <v>7.0640000000000001</v>
      </c>
      <c r="F68" s="8">
        <f t="shared" si="0"/>
        <v>0</v>
      </c>
      <c r="G68" s="34">
        <f t="shared" si="1"/>
        <v>0</v>
      </c>
      <c r="H68" s="34">
        <f t="shared" si="2"/>
        <v>0.13663165210180345</v>
      </c>
      <c r="I68" s="34">
        <f t="shared" si="3"/>
        <v>0.13663165210180345</v>
      </c>
      <c r="K68" s="25"/>
      <c r="L68" s="7"/>
      <c r="M68" s="7"/>
      <c r="N68" s="7"/>
      <c r="O68" s="21"/>
      <c r="P68" s="21"/>
    </row>
    <row r="69" spans="1:16" s="1" customFormat="1" x14ac:dyDescent="0.25">
      <c r="A69" s="80">
        <v>44</v>
      </c>
      <c r="B69" s="16">
        <v>43441345</v>
      </c>
      <c r="C69" s="83">
        <v>53.3</v>
      </c>
      <c r="D69" s="8">
        <v>14.709</v>
      </c>
      <c r="E69" s="8">
        <v>14.89</v>
      </c>
      <c r="F69" s="8">
        <f t="shared" si="0"/>
        <v>0.18100000000000094</v>
      </c>
      <c r="G69" s="34">
        <f t="shared" si="1"/>
        <v>0.15562380000000081</v>
      </c>
      <c r="H69" s="34">
        <f t="shared" si="2"/>
        <v>0.10508610471899167</v>
      </c>
      <c r="I69" s="34">
        <f t="shared" si="3"/>
        <v>0.26070990471899247</v>
      </c>
      <c r="K69" s="25"/>
      <c r="L69" s="7"/>
      <c r="M69" s="7"/>
      <c r="N69" s="7"/>
      <c r="O69" s="21"/>
      <c r="P69" s="21"/>
    </row>
    <row r="70" spans="1:16" s="1" customFormat="1" x14ac:dyDescent="0.25">
      <c r="A70" s="80">
        <v>45</v>
      </c>
      <c r="B70" s="16">
        <v>43441348</v>
      </c>
      <c r="C70" s="83">
        <v>52.9</v>
      </c>
      <c r="D70" s="8">
        <v>34.450000000000003</v>
      </c>
      <c r="E70" s="8">
        <v>35.195999999999998</v>
      </c>
      <c r="F70" s="8">
        <f t="shared" si="0"/>
        <v>0.74599999999999511</v>
      </c>
      <c r="G70" s="34">
        <f t="shared" si="1"/>
        <v>0.64141079999999584</v>
      </c>
      <c r="H70" s="34">
        <f t="shared" si="2"/>
        <v>0.10429746603442139</v>
      </c>
      <c r="I70" s="34">
        <f t="shared" si="3"/>
        <v>0.7457082660344172</v>
      </c>
      <c r="K70" s="25"/>
      <c r="L70" s="7"/>
      <c r="M70" s="7"/>
      <c r="N70" s="7"/>
      <c r="O70" s="21"/>
      <c r="P70" s="21"/>
    </row>
    <row r="71" spans="1:16" s="1" customFormat="1" x14ac:dyDescent="0.25">
      <c r="A71" s="80">
        <v>46</v>
      </c>
      <c r="B71" s="16">
        <v>43441349</v>
      </c>
      <c r="C71" s="83">
        <v>100.9</v>
      </c>
      <c r="D71" s="8">
        <v>20.808</v>
      </c>
      <c r="E71" s="8">
        <v>20.824000000000002</v>
      </c>
      <c r="F71" s="8">
        <f t="shared" si="0"/>
        <v>1.6000000000001791E-2</v>
      </c>
      <c r="G71" s="34">
        <f t="shared" si="1"/>
        <v>1.375680000000154E-2</v>
      </c>
      <c r="H71" s="34">
        <f t="shared" si="2"/>
        <v>0.19893410818285667</v>
      </c>
      <c r="I71" s="34">
        <f t="shared" si="3"/>
        <v>0.21269090818285821</v>
      </c>
      <c r="K71" s="25"/>
      <c r="L71" s="7"/>
      <c r="M71" s="24"/>
      <c r="N71" s="7"/>
      <c r="O71" s="5"/>
      <c r="P71" s="21"/>
    </row>
    <row r="72" spans="1:16" s="1" customFormat="1" x14ac:dyDescent="0.25">
      <c r="A72" s="4">
        <v>47</v>
      </c>
      <c r="B72" s="16">
        <v>43441351</v>
      </c>
      <c r="C72" s="78">
        <v>85.4</v>
      </c>
      <c r="D72" s="8">
        <f>25.511+0.603</f>
        <v>26.114000000000001</v>
      </c>
      <c r="E72" s="8">
        <v>25.918199999999999</v>
      </c>
      <c r="F72" s="8">
        <f>E72-D72</f>
        <v>-0.19580000000000197</v>
      </c>
      <c r="G72" s="34">
        <f>F72*0.8598</f>
        <v>-0.16834884000000169</v>
      </c>
      <c r="H72" s="34">
        <f>C72/5339.7*$H$10</f>
        <v>0.16837435915575777</v>
      </c>
      <c r="I72" s="34">
        <f t="shared" si="3"/>
        <v>2.5519155756076328E-5</v>
      </c>
      <c r="K72" s="25"/>
      <c r="L72" s="24"/>
      <c r="M72" s="24"/>
      <c r="N72" s="14"/>
      <c r="O72" s="24"/>
      <c r="P72" s="24"/>
    </row>
    <row r="73" spans="1:16" s="1" customFormat="1" x14ac:dyDescent="0.25">
      <c r="A73" s="84">
        <v>48</v>
      </c>
      <c r="B73" s="16">
        <v>43441356</v>
      </c>
      <c r="C73" s="83">
        <v>53.2</v>
      </c>
      <c r="D73" s="8">
        <v>18.885999999999999</v>
      </c>
      <c r="E73" s="8">
        <v>19.295999999999999</v>
      </c>
      <c r="F73" s="8">
        <f t="shared" si="0"/>
        <v>0.41000000000000014</v>
      </c>
      <c r="G73" s="34">
        <f t="shared" si="1"/>
        <v>0.35251800000000011</v>
      </c>
      <c r="H73" s="34">
        <f t="shared" si="2"/>
        <v>0.10488894504784911</v>
      </c>
      <c r="I73" s="34">
        <f t="shared" si="3"/>
        <v>0.45740694504784923</v>
      </c>
      <c r="K73" s="25"/>
      <c r="L73" s="7"/>
      <c r="M73" s="7"/>
      <c r="P73" s="21"/>
    </row>
    <row r="74" spans="1:16" s="1" customFormat="1" x14ac:dyDescent="0.25">
      <c r="A74" s="84">
        <v>49</v>
      </c>
      <c r="B74" s="16">
        <v>43441343</v>
      </c>
      <c r="C74" s="83">
        <v>53.3</v>
      </c>
      <c r="D74" s="8">
        <v>7.3769999999999998</v>
      </c>
      <c r="E74" s="8">
        <v>7.3769999999999998</v>
      </c>
      <c r="F74" s="8">
        <f t="shared" si="0"/>
        <v>0</v>
      </c>
      <c r="G74" s="34">
        <f t="shared" si="1"/>
        <v>0</v>
      </c>
      <c r="H74" s="34">
        <f t="shared" si="2"/>
        <v>0.10508610471899167</v>
      </c>
      <c r="I74" s="34">
        <f t="shared" si="3"/>
        <v>0.10508610471899167</v>
      </c>
      <c r="J74" s="68"/>
      <c r="K74" s="25"/>
      <c r="L74" s="7"/>
      <c r="M74" s="7"/>
      <c r="N74" s="7"/>
      <c r="O74" s="21"/>
      <c r="P74" s="21"/>
    </row>
    <row r="75" spans="1:16" s="5" customFormat="1" x14ac:dyDescent="0.25">
      <c r="A75" s="4">
        <v>50</v>
      </c>
      <c r="B75" s="16">
        <v>43441352</v>
      </c>
      <c r="C75" s="78">
        <v>100.5</v>
      </c>
      <c r="D75" s="8">
        <v>54.09</v>
      </c>
      <c r="E75" s="8">
        <v>54.603000000000002</v>
      </c>
      <c r="F75" s="8">
        <f t="shared" si="0"/>
        <v>0.51299999999999812</v>
      </c>
      <c r="G75" s="34">
        <f t="shared" si="1"/>
        <v>0.4410773999999984</v>
      </c>
      <c r="H75" s="34">
        <f t="shared" si="2"/>
        <v>0.19814546949828635</v>
      </c>
      <c r="I75" s="34">
        <f t="shared" si="3"/>
        <v>0.63922286949828477</v>
      </c>
      <c r="J75" s="101"/>
      <c r="K75" s="25"/>
      <c r="L75" s="7"/>
      <c r="M75" s="7"/>
      <c r="N75" s="7"/>
    </row>
    <row r="76" spans="1:16" s="5" customFormat="1" x14ac:dyDescent="0.25">
      <c r="A76" s="4">
        <v>51</v>
      </c>
      <c r="B76" s="16">
        <v>43441357</v>
      </c>
      <c r="C76" s="78">
        <v>84.8</v>
      </c>
      <c r="D76" s="8">
        <f>68.8</f>
        <v>68.8</v>
      </c>
      <c r="E76" s="8">
        <v>69.465000000000003</v>
      </c>
      <c r="F76" s="8">
        <f>E76-D76</f>
        <v>0.66500000000000625</v>
      </c>
      <c r="G76" s="34">
        <f t="shared" si="1"/>
        <v>0.57176700000000535</v>
      </c>
      <c r="H76" s="34">
        <f t="shared" si="2"/>
        <v>0.16719140112890232</v>
      </c>
      <c r="I76" s="34">
        <f t="shared" si="3"/>
        <v>0.73895840112890765</v>
      </c>
      <c r="J76" s="101"/>
      <c r="K76" s="25"/>
      <c r="M76" s="111"/>
      <c r="N76" s="37"/>
    </row>
    <row r="77" spans="1:16" s="1" customFormat="1" x14ac:dyDescent="0.25">
      <c r="A77" s="84">
        <v>52</v>
      </c>
      <c r="B77" s="16">
        <v>43441355</v>
      </c>
      <c r="C77" s="83">
        <v>52.9</v>
      </c>
      <c r="D77" s="8">
        <v>28.895</v>
      </c>
      <c r="E77" s="8">
        <v>29.48</v>
      </c>
      <c r="F77" s="8">
        <f t="shared" si="0"/>
        <v>0.58500000000000085</v>
      </c>
      <c r="G77" s="34">
        <f>F77*0.8598</f>
        <v>0.50298300000000074</v>
      </c>
      <c r="H77" s="34">
        <f t="shared" si="2"/>
        <v>0.10429746603442139</v>
      </c>
      <c r="I77" s="34">
        <f t="shared" si="3"/>
        <v>0.6072804660344221</v>
      </c>
      <c r="J77" s="68"/>
      <c r="K77" s="25"/>
      <c r="L77" s="24"/>
      <c r="M77" s="14"/>
      <c r="N77" s="7"/>
      <c r="O77" s="21"/>
      <c r="P77" s="21"/>
    </row>
    <row r="78" spans="1:16" s="1" customFormat="1" x14ac:dyDescent="0.25">
      <c r="A78" s="84">
        <v>53</v>
      </c>
      <c r="B78" s="16">
        <v>43441054</v>
      </c>
      <c r="C78" s="83">
        <v>52.8</v>
      </c>
      <c r="D78" s="8">
        <v>18.047999999999998</v>
      </c>
      <c r="E78" s="8">
        <v>18.047999999999998</v>
      </c>
      <c r="F78" s="8">
        <f t="shared" si="0"/>
        <v>0</v>
      </c>
      <c r="G78" s="34">
        <f t="shared" si="1"/>
        <v>0</v>
      </c>
      <c r="H78" s="34">
        <f t="shared" si="2"/>
        <v>0.1041003063632788</v>
      </c>
      <c r="I78" s="34">
        <f t="shared" si="3"/>
        <v>0.1041003063632788</v>
      </c>
      <c r="J78" s="68"/>
      <c r="K78" s="25"/>
      <c r="L78" s="24"/>
      <c r="M78" s="14"/>
      <c r="N78" s="7"/>
      <c r="O78" s="21"/>
      <c r="P78" s="21"/>
    </row>
    <row r="79" spans="1:16" s="1" customFormat="1" x14ac:dyDescent="0.25">
      <c r="A79" s="80">
        <v>54</v>
      </c>
      <c r="B79" s="16">
        <v>43441359</v>
      </c>
      <c r="C79" s="137">
        <v>101</v>
      </c>
      <c r="D79" s="8">
        <v>28.015000000000001</v>
      </c>
      <c r="E79" s="8">
        <v>28.056000000000001</v>
      </c>
      <c r="F79" s="8">
        <f t="shared" si="0"/>
        <v>4.1000000000000369E-2</v>
      </c>
      <c r="G79" s="34">
        <f t="shared" si="1"/>
        <v>3.5251800000000319E-2</v>
      </c>
      <c r="H79" s="34">
        <f t="shared" si="2"/>
        <v>0.19913126785399923</v>
      </c>
      <c r="I79" s="34">
        <f t="shared" si="3"/>
        <v>0.23438306785399954</v>
      </c>
      <c r="J79" s="68"/>
      <c r="K79" s="25"/>
      <c r="L79" s="24"/>
      <c r="M79" s="14"/>
      <c r="N79" s="7"/>
      <c r="O79" s="21"/>
      <c r="P79" s="21"/>
    </row>
    <row r="80" spans="1:16" s="1" customFormat="1" x14ac:dyDescent="0.25">
      <c r="A80" s="80">
        <v>55</v>
      </c>
      <c r="B80" s="16">
        <v>43441053</v>
      </c>
      <c r="C80" s="83">
        <v>85.2</v>
      </c>
      <c r="D80" s="8">
        <f>27.198+1.635+1.463</f>
        <v>30.296000000000003</v>
      </c>
      <c r="E80" s="8">
        <v>30.1006</v>
      </c>
      <c r="F80" s="8">
        <f>E80-D80</f>
        <v>-0.1954000000000029</v>
      </c>
      <c r="G80" s="34">
        <f t="shared" si="1"/>
        <v>-0.1680049200000025</v>
      </c>
      <c r="H80" s="34">
        <f t="shared" si="2"/>
        <v>0.16798003981347265</v>
      </c>
      <c r="I80" s="34">
        <f t="shared" si="3"/>
        <v>-2.4880186529852022E-5</v>
      </c>
      <c r="J80" s="68"/>
      <c r="K80" s="25"/>
      <c r="L80" s="24"/>
      <c r="M80" s="24"/>
      <c r="O80" s="24"/>
      <c r="P80" s="24"/>
    </row>
    <row r="81" spans="1:16" s="1" customFormat="1" x14ac:dyDescent="0.25">
      <c r="A81" s="84">
        <v>56</v>
      </c>
      <c r="B81" s="16">
        <v>43441050</v>
      </c>
      <c r="C81" s="83">
        <v>52.5</v>
      </c>
      <c r="D81" s="8">
        <v>20.335000000000001</v>
      </c>
      <c r="E81" s="8">
        <v>20.696000000000002</v>
      </c>
      <c r="F81" s="8">
        <f t="shared" si="0"/>
        <v>0.36100000000000065</v>
      </c>
      <c r="G81" s="34">
        <f t="shared" si="1"/>
        <v>0.31038780000000055</v>
      </c>
      <c r="H81" s="34">
        <f t="shared" si="2"/>
        <v>0.10350882734985108</v>
      </c>
      <c r="I81" s="34">
        <f t="shared" si="3"/>
        <v>0.41389662734985161</v>
      </c>
      <c r="J81" s="68"/>
      <c r="K81" s="25"/>
      <c r="L81" s="7"/>
      <c r="M81" s="7"/>
      <c r="N81" s="7"/>
      <c r="O81" s="21"/>
      <c r="P81" s="21"/>
    </row>
    <row r="82" spans="1:16" s="1" customFormat="1" x14ac:dyDescent="0.25">
      <c r="A82" s="80">
        <v>57</v>
      </c>
      <c r="B82" s="16">
        <v>43441051</v>
      </c>
      <c r="C82" s="83">
        <v>52.4</v>
      </c>
      <c r="D82" s="8">
        <v>22.588000000000001</v>
      </c>
      <c r="E82" s="8">
        <v>22.731999999999999</v>
      </c>
      <c r="F82" s="8">
        <f t="shared" si="0"/>
        <v>0.14399999999999835</v>
      </c>
      <c r="G82" s="34">
        <f t="shared" si="1"/>
        <v>0.12381119999999858</v>
      </c>
      <c r="H82" s="34">
        <f t="shared" si="2"/>
        <v>0.1033116676787085</v>
      </c>
      <c r="I82" s="34">
        <f t="shared" si="3"/>
        <v>0.2271228676787071</v>
      </c>
      <c r="J82" s="68"/>
      <c r="K82" s="25"/>
      <c r="L82" s="7"/>
      <c r="M82" s="7"/>
      <c r="N82" s="7"/>
      <c r="O82" s="21"/>
      <c r="P82" s="21"/>
    </row>
    <row r="83" spans="1:16" s="1" customFormat="1" x14ac:dyDescent="0.25">
      <c r="A83" s="80">
        <v>58</v>
      </c>
      <c r="B83" s="16">
        <v>43441052</v>
      </c>
      <c r="C83" s="83">
        <v>101.3</v>
      </c>
      <c r="D83" s="8">
        <v>30.545000000000002</v>
      </c>
      <c r="E83" s="8">
        <v>30.983000000000001</v>
      </c>
      <c r="F83" s="8">
        <f t="shared" si="0"/>
        <v>0.43799999999999883</v>
      </c>
      <c r="G83" s="34">
        <f t="shared" si="1"/>
        <v>0.37659239999999899</v>
      </c>
      <c r="H83" s="34">
        <f t="shared" si="2"/>
        <v>0.19972274686742697</v>
      </c>
      <c r="I83" s="34">
        <f t="shared" si="3"/>
        <v>0.57631514686742591</v>
      </c>
      <c r="J83" s="68"/>
      <c r="K83" s="25"/>
      <c r="L83" s="7"/>
      <c r="M83" s="7"/>
      <c r="N83" s="7"/>
      <c r="O83" s="21"/>
      <c r="P83" s="21"/>
    </row>
    <row r="84" spans="1:16" s="1" customFormat="1" x14ac:dyDescent="0.25">
      <c r="A84" s="80">
        <v>59</v>
      </c>
      <c r="B84" s="16">
        <v>43441057</v>
      </c>
      <c r="C84" s="81">
        <v>85.3</v>
      </c>
      <c r="D84" s="8">
        <v>7.008</v>
      </c>
      <c r="E84" s="8">
        <v>7.008</v>
      </c>
      <c r="F84" s="8">
        <f t="shared" si="0"/>
        <v>0</v>
      </c>
      <c r="G84" s="82">
        <f t="shared" si="1"/>
        <v>0</v>
      </c>
      <c r="H84" s="82">
        <f t="shared" si="2"/>
        <v>0.16817719948461521</v>
      </c>
      <c r="I84" s="82">
        <f t="shared" si="3"/>
        <v>0.16817719948461521</v>
      </c>
      <c r="J84" s="68"/>
      <c r="K84" s="25"/>
      <c r="L84" s="7"/>
      <c r="M84" s="7"/>
      <c r="N84" s="7"/>
      <c r="O84" s="21"/>
      <c r="P84" s="21"/>
    </row>
    <row r="85" spans="1:16" s="1" customFormat="1" x14ac:dyDescent="0.25">
      <c r="A85" s="80">
        <v>60</v>
      </c>
      <c r="B85" s="16">
        <v>43441058</v>
      </c>
      <c r="C85" s="81">
        <v>52.5</v>
      </c>
      <c r="D85" s="8">
        <v>3.2509999999999999</v>
      </c>
      <c r="E85" s="8">
        <v>3.2509999999999999</v>
      </c>
      <c r="F85" s="8">
        <f t="shared" si="0"/>
        <v>0</v>
      </c>
      <c r="G85" s="82">
        <f t="shared" si="1"/>
        <v>0</v>
      </c>
      <c r="H85" s="82">
        <f t="shared" si="2"/>
        <v>0.10350882734985108</v>
      </c>
      <c r="I85" s="82">
        <f t="shared" si="3"/>
        <v>0.10350882734985108</v>
      </c>
      <c r="K85" s="25"/>
      <c r="L85" s="7"/>
      <c r="M85" s="7"/>
      <c r="N85" s="7"/>
      <c r="O85" s="21"/>
      <c r="P85" s="21"/>
    </row>
    <row r="86" spans="1:16" s="1" customFormat="1" x14ac:dyDescent="0.25">
      <c r="A86" s="80">
        <v>61</v>
      </c>
      <c r="B86" s="16">
        <v>43441358</v>
      </c>
      <c r="C86" s="81">
        <v>52.3</v>
      </c>
      <c r="D86" s="8">
        <v>10.166</v>
      </c>
      <c r="E86" s="8">
        <v>10.166</v>
      </c>
      <c r="F86" s="8">
        <f t="shared" si="0"/>
        <v>0</v>
      </c>
      <c r="G86" s="82">
        <f t="shared" si="1"/>
        <v>0</v>
      </c>
      <c r="H86" s="82">
        <f t="shared" si="2"/>
        <v>0.10311450800756594</v>
      </c>
      <c r="I86" s="82">
        <f t="shared" si="3"/>
        <v>0.10311450800756594</v>
      </c>
      <c r="K86" s="25"/>
      <c r="L86" s="7"/>
      <c r="M86" s="7"/>
      <c r="N86" s="7"/>
      <c r="O86" s="21"/>
      <c r="P86" s="21"/>
    </row>
    <row r="87" spans="1:16" s="1" customFormat="1" x14ac:dyDescent="0.25">
      <c r="A87" s="80">
        <v>62</v>
      </c>
      <c r="B87" s="16">
        <v>43441056</v>
      </c>
      <c r="C87" s="81">
        <v>100.5</v>
      </c>
      <c r="D87" s="8">
        <v>25.975999999999999</v>
      </c>
      <c r="E87" s="8">
        <v>26.067</v>
      </c>
      <c r="F87" s="8">
        <f t="shared" si="0"/>
        <v>9.100000000000108E-2</v>
      </c>
      <c r="G87" s="82">
        <f t="shared" si="1"/>
        <v>7.824180000000093E-2</v>
      </c>
      <c r="H87" s="82">
        <f t="shared" si="2"/>
        <v>0.19814546949828635</v>
      </c>
      <c r="I87" s="82">
        <f t="shared" si="3"/>
        <v>0.27638726949828729</v>
      </c>
      <c r="K87" s="25"/>
      <c r="L87" s="7"/>
      <c r="M87" s="7"/>
      <c r="N87" s="7"/>
      <c r="O87" s="21"/>
      <c r="P87" s="21"/>
    </row>
    <row r="88" spans="1:16" s="1" customFormat="1" x14ac:dyDescent="0.25">
      <c r="A88" s="80">
        <v>63</v>
      </c>
      <c r="B88" s="16">
        <v>43441064</v>
      </c>
      <c r="C88" s="81">
        <v>85.2</v>
      </c>
      <c r="D88" s="8">
        <v>12.202</v>
      </c>
      <c r="E88" s="8">
        <v>13.037000000000001</v>
      </c>
      <c r="F88" s="8">
        <f t="shared" si="0"/>
        <v>0.83500000000000085</v>
      </c>
      <c r="G88" s="82">
        <f t="shared" si="1"/>
        <v>0.71793300000000071</v>
      </c>
      <c r="H88" s="82">
        <f t="shared" si="2"/>
        <v>0.16798003981347265</v>
      </c>
      <c r="I88" s="82">
        <f>G88+H88</f>
        <v>0.88591303981347336</v>
      </c>
      <c r="K88" s="25"/>
      <c r="L88" s="7"/>
      <c r="M88" s="7"/>
      <c r="N88" s="7"/>
      <c r="O88" s="21"/>
      <c r="P88" s="21"/>
    </row>
    <row r="89" spans="1:16" s="5" customFormat="1" x14ac:dyDescent="0.25">
      <c r="A89" s="4">
        <v>64</v>
      </c>
      <c r="B89" s="16">
        <v>43441061</v>
      </c>
      <c r="C89" s="81">
        <v>52.7</v>
      </c>
      <c r="D89" s="8">
        <v>18.712</v>
      </c>
      <c r="E89" s="8">
        <v>18.712</v>
      </c>
      <c r="F89" s="8">
        <f t="shared" si="0"/>
        <v>0</v>
      </c>
      <c r="G89" s="82">
        <f t="shared" si="1"/>
        <v>0</v>
      </c>
      <c r="H89" s="82">
        <f t="shared" si="2"/>
        <v>0.10390314669213624</v>
      </c>
      <c r="I89" s="82">
        <f t="shared" si="3"/>
        <v>0.10390314669213624</v>
      </c>
      <c r="K89" s="25"/>
      <c r="L89" s="7"/>
      <c r="M89" s="7"/>
      <c r="N89" s="7"/>
      <c r="O89" s="21"/>
      <c r="P89" s="21"/>
    </row>
    <row r="90" spans="1:16" s="1" customFormat="1" x14ac:dyDescent="0.25">
      <c r="A90" s="80">
        <v>65</v>
      </c>
      <c r="B90" s="16">
        <v>43441055</v>
      </c>
      <c r="C90" s="81">
        <v>53.1</v>
      </c>
      <c r="D90" s="8">
        <v>15</v>
      </c>
      <c r="E90" s="8">
        <v>15.01</v>
      </c>
      <c r="F90" s="8">
        <f t="shared" ref="F90:F153" si="4">E90-D90</f>
        <v>9.9999999999997868E-3</v>
      </c>
      <c r="G90" s="82">
        <f t="shared" si="1"/>
        <v>8.5979999999998176E-3</v>
      </c>
      <c r="H90" s="82">
        <f t="shared" si="2"/>
        <v>0.10469178537670652</v>
      </c>
      <c r="I90" s="82">
        <f t="shared" si="3"/>
        <v>0.11328978537670634</v>
      </c>
      <c r="K90" s="25"/>
      <c r="L90" s="7"/>
      <c r="M90" s="7"/>
      <c r="N90" s="7"/>
      <c r="O90" s="21"/>
      <c r="P90" s="21"/>
    </row>
    <row r="91" spans="1:16" s="5" customFormat="1" x14ac:dyDescent="0.25">
      <c r="A91" s="4">
        <v>66</v>
      </c>
      <c r="B91" s="16">
        <v>43441063</v>
      </c>
      <c r="C91" s="81">
        <v>101.1</v>
      </c>
      <c r="D91" s="8">
        <v>7.5579999999999998</v>
      </c>
      <c r="E91" s="8">
        <v>7.5579999999999998</v>
      </c>
      <c r="F91" s="8">
        <f t="shared" si="4"/>
        <v>0</v>
      </c>
      <c r="G91" s="82">
        <f t="shared" ref="G91:G105" si="5">F91*0.8598</f>
        <v>0</v>
      </c>
      <c r="H91" s="82">
        <f t="shared" ref="H91:H99" si="6">C91/5339.7*$H$10</f>
        <v>0.19932842752514179</v>
      </c>
      <c r="I91" s="82">
        <f t="shared" ref="I91:I154" si="7">G91+H91</f>
        <v>0.19932842752514179</v>
      </c>
      <c r="K91" s="25"/>
      <c r="L91" s="7"/>
      <c r="M91" s="7"/>
      <c r="N91" s="7"/>
      <c r="O91" s="21"/>
      <c r="P91" s="21"/>
    </row>
    <row r="92" spans="1:16" s="1" customFormat="1" x14ac:dyDescent="0.25">
      <c r="A92" s="80">
        <v>67</v>
      </c>
      <c r="B92" s="16">
        <v>43441067</v>
      </c>
      <c r="C92" s="81">
        <v>84.7</v>
      </c>
      <c r="D92" s="8">
        <v>9.7040000000000006</v>
      </c>
      <c r="E92" s="8">
        <v>9.7040000000000006</v>
      </c>
      <c r="F92" s="8">
        <f t="shared" si="4"/>
        <v>0</v>
      </c>
      <c r="G92" s="82">
        <f t="shared" si="5"/>
        <v>0</v>
      </c>
      <c r="H92" s="82">
        <f t="shared" si="6"/>
        <v>0.16699424145775976</v>
      </c>
      <c r="I92" s="82">
        <f t="shared" si="7"/>
        <v>0.16699424145775976</v>
      </c>
      <c r="K92" s="25"/>
      <c r="L92" s="7"/>
      <c r="M92" s="7"/>
      <c r="N92" s="7"/>
      <c r="O92" s="21"/>
      <c r="P92" s="21"/>
    </row>
    <row r="93" spans="1:16" s="1" customFormat="1" x14ac:dyDescent="0.25">
      <c r="A93" s="80">
        <v>68</v>
      </c>
      <c r="B93" s="16">
        <v>43441065</v>
      </c>
      <c r="C93" s="81">
        <v>52.7</v>
      </c>
      <c r="D93" s="8">
        <v>16.725000000000001</v>
      </c>
      <c r="E93" s="8">
        <v>16.733000000000001</v>
      </c>
      <c r="F93" s="8">
        <f t="shared" si="4"/>
        <v>7.9999999999991189E-3</v>
      </c>
      <c r="G93" s="82">
        <f t="shared" si="5"/>
        <v>6.8783999999992426E-3</v>
      </c>
      <c r="H93" s="82">
        <f t="shared" si="6"/>
        <v>0.10390314669213624</v>
      </c>
      <c r="I93" s="82">
        <f t="shared" si="7"/>
        <v>0.11078154669213548</v>
      </c>
      <c r="J93" s="5"/>
      <c r="K93" s="25"/>
      <c r="L93" s="24"/>
      <c r="M93" s="24"/>
      <c r="N93" s="24"/>
      <c r="O93" s="24"/>
      <c r="P93" s="24"/>
    </row>
    <row r="94" spans="1:16" s="1" customFormat="1" x14ac:dyDescent="0.25">
      <c r="A94" s="80">
        <v>69</v>
      </c>
      <c r="B94" s="16">
        <v>43441060</v>
      </c>
      <c r="C94" s="81">
        <v>53.3</v>
      </c>
      <c r="D94" s="8">
        <v>14.9</v>
      </c>
      <c r="E94" s="8">
        <v>15.175000000000001</v>
      </c>
      <c r="F94" s="8">
        <f t="shared" si="4"/>
        <v>0.27500000000000036</v>
      </c>
      <c r="G94" s="82">
        <f t="shared" si="5"/>
        <v>0.23644500000000032</v>
      </c>
      <c r="H94" s="82">
        <f t="shared" si="6"/>
        <v>0.10508610471899167</v>
      </c>
      <c r="I94" s="82">
        <f t="shared" si="7"/>
        <v>0.34153110471899201</v>
      </c>
      <c r="K94" s="25"/>
      <c r="L94" s="7"/>
      <c r="M94" s="7"/>
      <c r="N94" s="7"/>
      <c r="O94" s="21"/>
      <c r="P94" s="21"/>
    </row>
    <row r="95" spans="1:16" s="1" customFormat="1" x14ac:dyDescent="0.25">
      <c r="A95" s="80">
        <v>70</v>
      </c>
      <c r="B95" s="16">
        <v>43441066</v>
      </c>
      <c r="C95" s="81">
        <v>101.3</v>
      </c>
      <c r="D95" s="8">
        <v>41.933999999999997</v>
      </c>
      <c r="E95" s="8">
        <v>42.604999999999997</v>
      </c>
      <c r="F95" s="8">
        <f t="shared" si="4"/>
        <v>0.67099999999999937</v>
      </c>
      <c r="G95" s="82">
        <f t="shared" si="5"/>
        <v>0.57692579999999949</v>
      </c>
      <c r="H95" s="82">
        <f t="shared" si="6"/>
        <v>0.19972274686742697</v>
      </c>
      <c r="I95" s="82">
        <f t="shared" si="7"/>
        <v>0.77664854686742646</v>
      </c>
      <c r="K95" s="25"/>
      <c r="L95" s="7"/>
      <c r="M95" s="24"/>
      <c r="N95" s="7"/>
      <c r="O95" s="5"/>
      <c r="P95" s="21"/>
    </row>
    <row r="96" spans="1:16" s="1" customFormat="1" x14ac:dyDescent="0.25">
      <c r="A96" s="80">
        <v>71</v>
      </c>
      <c r="B96" s="16">
        <v>43441350</v>
      </c>
      <c r="C96" s="81">
        <v>85.7</v>
      </c>
      <c r="D96" s="8">
        <f>47.87</f>
        <v>47.87</v>
      </c>
      <c r="E96" s="8">
        <v>48.622</v>
      </c>
      <c r="F96" s="8">
        <f t="shared" si="4"/>
        <v>0.75200000000000244</v>
      </c>
      <c r="G96" s="82">
        <f t="shared" si="5"/>
        <v>0.64656960000000208</v>
      </c>
      <c r="H96" s="82">
        <f t="shared" si="6"/>
        <v>0.16896583816918548</v>
      </c>
      <c r="I96" s="82">
        <f t="shared" si="7"/>
        <v>0.8155354381691875</v>
      </c>
      <c r="K96" s="25"/>
      <c r="L96" s="14"/>
      <c r="M96" s="14"/>
      <c r="N96" s="14"/>
      <c r="O96" s="106"/>
      <c r="P96" s="21"/>
    </row>
    <row r="97" spans="1:16" s="1" customFormat="1" x14ac:dyDescent="0.25">
      <c r="A97" s="80">
        <v>72</v>
      </c>
      <c r="B97" s="16">
        <v>43441353</v>
      </c>
      <c r="C97" s="81">
        <v>52.8</v>
      </c>
      <c r="D97" s="8">
        <v>14.874000000000001</v>
      </c>
      <c r="E97" s="8">
        <v>15.164</v>
      </c>
      <c r="F97" s="8">
        <f t="shared" si="4"/>
        <v>0.28999999999999915</v>
      </c>
      <c r="G97" s="82">
        <f t="shared" si="5"/>
        <v>0.24934199999999926</v>
      </c>
      <c r="H97" s="82">
        <f t="shared" si="6"/>
        <v>0.1041003063632788</v>
      </c>
      <c r="I97" s="82">
        <f t="shared" si="7"/>
        <v>0.35344230636327806</v>
      </c>
      <c r="K97" s="25"/>
      <c r="L97" s="7"/>
      <c r="M97" s="7"/>
      <c r="N97" s="7"/>
      <c r="O97" s="21"/>
      <c r="P97" s="21"/>
    </row>
    <row r="98" spans="1:16" s="1" customFormat="1" x14ac:dyDescent="0.25">
      <c r="A98" s="80">
        <v>73</v>
      </c>
      <c r="B98" s="16">
        <v>43441062</v>
      </c>
      <c r="C98" s="81">
        <v>52.8</v>
      </c>
      <c r="D98" s="8">
        <v>7.5309999999999997</v>
      </c>
      <c r="E98" s="8">
        <v>7.5339999999999998</v>
      </c>
      <c r="F98" s="8">
        <f t="shared" si="4"/>
        <v>3.0000000000001137E-3</v>
      </c>
      <c r="G98" s="82">
        <f t="shared" si="5"/>
        <v>2.5794000000000979E-3</v>
      </c>
      <c r="H98" s="82">
        <f t="shared" si="6"/>
        <v>0.1041003063632788</v>
      </c>
      <c r="I98" s="82">
        <f t="shared" si="7"/>
        <v>0.10667970636327889</v>
      </c>
      <c r="K98" s="25"/>
      <c r="L98" s="7"/>
      <c r="M98" s="7"/>
      <c r="N98" s="7"/>
      <c r="O98" s="21"/>
      <c r="P98" s="21"/>
    </row>
    <row r="99" spans="1:16" s="5" customFormat="1" ht="15.75" thickBot="1" x14ac:dyDescent="0.3">
      <c r="A99" s="33">
        <v>74</v>
      </c>
      <c r="B99" s="20">
        <v>43441059</v>
      </c>
      <c r="C99" s="87">
        <v>100.6</v>
      </c>
      <c r="D99" s="12">
        <v>26.591999999999999</v>
      </c>
      <c r="E99" s="12">
        <v>26.626000000000001</v>
      </c>
      <c r="F99" s="12">
        <f t="shared" si="4"/>
        <v>3.4000000000002473E-2</v>
      </c>
      <c r="G99" s="88">
        <f t="shared" si="5"/>
        <v>2.9233200000002128E-2</v>
      </c>
      <c r="H99" s="88">
        <f t="shared" si="6"/>
        <v>0.19834262916942891</v>
      </c>
      <c r="I99" s="88">
        <f t="shared" si="7"/>
        <v>0.22757582916943103</v>
      </c>
      <c r="K99" s="25"/>
      <c r="L99" s="14"/>
      <c r="M99" s="7"/>
      <c r="N99" s="7"/>
      <c r="O99" s="21"/>
      <c r="P99" s="21"/>
    </row>
    <row r="100" spans="1:16" s="1" customFormat="1" x14ac:dyDescent="0.25">
      <c r="A100" s="89">
        <v>75</v>
      </c>
      <c r="B100" s="19">
        <v>43441332</v>
      </c>
      <c r="C100" s="90">
        <v>85</v>
      </c>
      <c r="D100" s="9">
        <v>44.18</v>
      </c>
      <c r="E100" s="9">
        <v>44.832999999999998</v>
      </c>
      <c r="F100" s="9">
        <f t="shared" si="4"/>
        <v>0.65299999999999869</v>
      </c>
      <c r="G100" s="91">
        <f t="shared" si="5"/>
        <v>0.56144939999999888</v>
      </c>
      <c r="H100" s="91">
        <f t="shared" ref="H100:H155" si="8">C100/3919*$H$13</f>
        <v>0.13979884194947675</v>
      </c>
      <c r="I100" s="91">
        <f t="shared" si="7"/>
        <v>0.70124824194947566</v>
      </c>
      <c r="K100" s="25"/>
      <c r="L100" s="7"/>
      <c r="M100" s="7"/>
      <c r="N100" s="7"/>
      <c r="O100" s="21"/>
      <c r="P100" s="21"/>
    </row>
    <row r="101" spans="1:16" s="1" customFormat="1" x14ac:dyDescent="0.25">
      <c r="A101" s="80">
        <v>76</v>
      </c>
      <c r="B101" s="16">
        <v>43441335</v>
      </c>
      <c r="C101" s="81">
        <v>58.3</v>
      </c>
      <c r="D101" s="8">
        <v>24.754999999999999</v>
      </c>
      <c r="E101" s="8">
        <v>25.053000000000001</v>
      </c>
      <c r="F101" s="8">
        <f t="shared" si="4"/>
        <v>0.29800000000000182</v>
      </c>
      <c r="G101" s="82">
        <f t="shared" si="5"/>
        <v>0.25622040000000157</v>
      </c>
      <c r="H101" s="91">
        <f t="shared" si="8"/>
        <v>9.5885558654758757E-2</v>
      </c>
      <c r="I101" s="82">
        <f t="shared" si="7"/>
        <v>0.35210595865476035</v>
      </c>
      <c r="K101" s="25"/>
      <c r="L101" s="7"/>
      <c r="M101" s="7"/>
      <c r="N101" s="7"/>
      <c r="O101" s="21"/>
      <c r="P101" s="21"/>
    </row>
    <row r="102" spans="1:16" s="5" customFormat="1" x14ac:dyDescent="0.25">
      <c r="A102" s="4">
        <v>77</v>
      </c>
      <c r="B102" s="16">
        <v>43441338</v>
      </c>
      <c r="C102" s="81">
        <v>58.5</v>
      </c>
      <c r="D102" s="8">
        <v>34.750999999999998</v>
      </c>
      <c r="E102" s="8">
        <v>35.192999999999998</v>
      </c>
      <c r="F102" s="8">
        <f t="shared" si="4"/>
        <v>0.44200000000000017</v>
      </c>
      <c r="G102" s="34">
        <f t="shared" si="5"/>
        <v>0.38003160000000014</v>
      </c>
      <c r="H102" s="40">
        <f t="shared" si="8"/>
        <v>9.621449710640459E-2</v>
      </c>
      <c r="I102" s="34">
        <f t="shared" si="7"/>
        <v>0.47624609710640475</v>
      </c>
      <c r="K102" s="25"/>
      <c r="L102" s="7"/>
      <c r="M102" s="7"/>
      <c r="N102" s="7"/>
      <c r="O102" s="21"/>
      <c r="P102" s="21"/>
    </row>
    <row r="103" spans="1:16" s="5" customFormat="1" x14ac:dyDescent="0.25">
      <c r="A103" s="4">
        <v>78</v>
      </c>
      <c r="B103" s="16">
        <v>43441333</v>
      </c>
      <c r="C103" s="81">
        <v>76.599999999999994</v>
      </c>
      <c r="D103" s="8">
        <v>32.125</v>
      </c>
      <c r="E103" s="8">
        <v>32.402000000000001</v>
      </c>
      <c r="F103" s="8">
        <f t="shared" si="4"/>
        <v>0.27700000000000102</v>
      </c>
      <c r="G103" s="82">
        <f t="shared" si="5"/>
        <v>0.23816460000000089</v>
      </c>
      <c r="H103" s="91">
        <f t="shared" si="8"/>
        <v>0.125983426980352</v>
      </c>
      <c r="I103" s="82">
        <f t="shared" si="7"/>
        <v>0.36414802698035287</v>
      </c>
      <c r="K103" s="25"/>
      <c r="L103" s="7"/>
      <c r="M103" s="7"/>
      <c r="N103" s="7"/>
      <c r="O103" s="21"/>
      <c r="P103" s="21"/>
    </row>
    <row r="104" spans="1:16" s="1" customFormat="1" x14ac:dyDescent="0.25">
      <c r="A104" s="80">
        <v>79</v>
      </c>
      <c r="B104" s="16">
        <v>43441336</v>
      </c>
      <c r="C104" s="81">
        <v>85.7</v>
      </c>
      <c r="D104" s="8">
        <v>13.38</v>
      </c>
      <c r="E104" s="8">
        <v>13.481</v>
      </c>
      <c r="F104" s="8">
        <f t="shared" si="4"/>
        <v>0.10099999999999909</v>
      </c>
      <c r="G104" s="82">
        <f t="shared" si="5"/>
        <v>8.6839799999999218E-2</v>
      </c>
      <c r="H104" s="91">
        <f t="shared" si="8"/>
        <v>0.14095012653023714</v>
      </c>
      <c r="I104" s="82">
        <f t="shared" si="7"/>
        <v>0.22778992653023636</v>
      </c>
      <c r="J104" s="5"/>
      <c r="K104" s="25"/>
      <c r="L104" s="7"/>
      <c r="M104" s="7"/>
      <c r="N104" s="7"/>
      <c r="O104" s="21"/>
      <c r="P104" s="21"/>
    </row>
    <row r="105" spans="1:16" s="1" customFormat="1" x14ac:dyDescent="0.25">
      <c r="A105" s="80">
        <v>80</v>
      </c>
      <c r="B105" s="16">
        <v>43441339</v>
      </c>
      <c r="C105" s="81">
        <v>58.3</v>
      </c>
      <c r="D105" s="8">
        <v>24.367000000000001</v>
      </c>
      <c r="E105" s="8">
        <v>24.568999999999999</v>
      </c>
      <c r="F105" s="8">
        <f t="shared" si="4"/>
        <v>0.20199999999999818</v>
      </c>
      <c r="G105" s="82">
        <f t="shared" si="5"/>
        <v>0.17367959999999844</v>
      </c>
      <c r="H105" s="91">
        <f t="shared" si="8"/>
        <v>9.5885558654758757E-2</v>
      </c>
      <c r="I105" s="82">
        <f t="shared" si="7"/>
        <v>0.26956515865475716</v>
      </c>
      <c r="J105" s="5"/>
      <c r="K105" s="25"/>
      <c r="L105" s="7"/>
      <c r="M105" s="7"/>
      <c r="N105" s="7"/>
      <c r="O105" s="21"/>
      <c r="P105" s="21"/>
    </row>
    <row r="106" spans="1:16" s="1" customFormat="1" x14ac:dyDescent="0.25">
      <c r="A106" s="80">
        <v>81</v>
      </c>
      <c r="B106" s="16">
        <v>43441337</v>
      </c>
      <c r="C106" s="81">
        <v>58.4</v>
      </c>
      <c r="D106" s="8">
        <v>18.442</v>
      </c>
      <c r="E106" s="8">
        <v>18.454999999999998</v>
      </c>
      <c r="F106" s="8">
        <f t="shared" si="4"/>
        <v>1.2999999999998124E-2</v>
      </c>
      <c r="G106" s="82">
        <f>F106*0.8598</f>
        <v>1.1177399999998387E-2</v>
      </c>
      <c r="H106" s="91">
        <f t="shared" si="8"/>
        <v>9.6050027880581673E-2</v>
      </c>
      <c r="I106" s="82">
        <f t="shared" si="7"/>
        <v>0.10722742788058007</v>
      </c>
      <c r="J106" s="5"/>
      <c r="K106" s="25"/>
      <c r="L106" s="7"/>
      <c r="M106" s="7"/>
      <c r="N106" s="7"/>
      <c r="O106" s="21"/>
      <c r="P106" s="21"/>
    </row>
    <row r="107" spans="1:16" s="1" customFormat="1" x14ac:dyDescent="0.25">
      <c r="A107" s="80">
        <v>82</v>
      </c>
      <c r="B107" s="16">
        <v>43441334</v>
      </c>
      <c r="C107" s="81">
        <v>76.400000000000006</v>
      </c>
      <c r="D107" s="8">
        <v>7.7460000000000004</v>
      </c>
      <c r="E107" s="8">
        <v>7.7460000000000004</v>
      </c>
      <c r="F107" s="8">
        <f t="shared" si="4"/>
        <v>0</v>
      </c>
      <c r="G107" s="82">
        <f t="shared" ref="G107:G135" si="9">F107*0.8598</f>
        <v>0</v>
      </c>
      <c r="H107" s="91">
        <f t="shared" si="8"/>
        <v>0.12565448852870617</v>
      </c>
      <c r="I107" s="82">
        <f t="shared" si="7"/>
        <v>0.12565448852870617</v>
      </c>
      <c r="J107" s="5"/>
      <c r="K107" s="25"/>
      <c r="L107" s="7"/>
      <c r="M107" s="7"/>
      <c r="N107" s="7"/>
      <c r="O107" s="21"/>
      <c r="P107" s="21"/>
    </row>
    <row r="108" spans="1:16" s="1" customFormat="1" x14ac:dyDescent="0.25">
      <c r="A108" s="80">
        <v>83</v>
      </c>
      <c r="B108" s="16">
        <v>43441340</v>
      </c>
      <c r="C108" s="81">
        <v>85.5</v>
      </c>
      <c r="D108" s="8">
        <v>33.036999999999999</v>
      </c>
      <c r="E108" s="8">
        <v>33.347999999999999</v>
      </c>
      <c r="F108" s="8">
        <f t="shared" si="4"/>
        <v>0.31099999999999994</v>
      </c>
      <c r="G108" s="82">
        <f t="shared" si="9"/>
        <v>0.26739779999999996</v>
      </c>
      <c r="H108" s="91">
        <f t="shared" si="8"/>
        <v>0.14062118807859131</v>
      </c>
      <c r="I108" s="82">
        <f t="shared" si="7"/>
        <v>0.40801898807859127</v>
      </c>
      <c r="J108" s="5"/>
      <c r="K108" s="25"/>
      <c r="L108" s="7"/>
      <c r="M108" s="7"/>
      <c r="N108" s="7"/>
      <c r="O108" s="21"/>
      <c r="P108" s="21"/>
    </row>
    <row r="109" spans="1:16" s="1" customFormat="1" x14ac:dyDescent="0.25">
      <c r="A109" s="80">
        <v>84</v>
      </c>
      <c r="B109" s="16">
        <v>43441326</v>
      </c>
      <c r="C109" s="81">
        <v>58.6</v>
      </c>
      <c r="D109" s="8">
        <v>6.22</v>
      </c>
      <c r="E109" s="8">
        <v>6.22</v>
      </c>
      <c r="F109" s="8">
        <f t="shared" si="4"/>
        <v>0</v>
      </c>
      <c r="G109" s="82">
        <f t="shared" si="9"/>
        <v>0</v>
      </c>
      <c r="H109" s="91">
        <f t="shared" si="8"/>
        <v>9.6378966332227506E-2</v>
      </c>
      <c r="I109" s="82">
        <f t="shared" si="7"/>
        <v>9.6378966332227506E-2</v>
      </c>
      <c r="K109" s="25"/>
      <c r="L109" s="7"/>
      <c r="M109" s="7"/>
      <c r="N109" s="7"/>
      <c r="O109" s="21"/>
      <c r="P109" s="21"/>
    </row>
    <row r="110" spans="1:16" s="5" customFormat="1" x14ac:dyDescent="0.25">
      <c r="A110" s="4">
        <v>85</v>
      </c>
      <c r="B110" s="16">
        <v>43441323</v>
      </c>
      <c r="C110" s="81">
        <v>59.6</v>
      </c>
      <c r="D110" s="8">
        <v>11.645</v>
      </c>
      <c r="E110" s="8">
        <v>11.736000000000001</v>
      </c>
      <c r="F110" s="8">
        <f t="shared" si="4"/>
        <v>9.100000000000108E-2</v>
      </c>
      <c r="G110" s="82">
        <f t="shared" si="9"/>
        <v>7.824180000000093E-2</v>
      </c>
      <c r="H110" s="91">
        <f t="shared" si="8"/>
        <v>9.8023658590456642E-2</v>
      </c>
      <c r="I110" s="82">
        <f t="shared" si="7"/>
        <v>0.17626545859045756</v>
      </c>
      <c r="K110" s="25"/>
      <c r="L110" s="7"/>
      <c r="M110" s="7"/>
      <c r="N110" s="7"/>
      <c r="O110" s="21"/>
      <c r="P110" s="21"/>
    </row>
    <row r="111" spans="1:16" s="1" customFormat="1" x14ac:dyDescent="0.25">
      <c r="A111" s="80">
        <v>86</v>
      </c>
      <c r="B111" s="16">
        <v>43441329</v>
      </c>
      <c r="C111" s="81">
        <v>76.5</v>
      </c>
      <c r="D111" s="8">
        <v>7.4379999999999997</v>
      </c>
      <c r="E111" s="8">
        <v>7.4379999999999997</v>
      </c>
      <c r="F111" s="8">
        <f t="shared" si="4"/>
        <v>0</v>
      </c>
      <c r="G111" s="82">
        <f t="shared" si="9"/>
        <v>0</v>
      </c>
      <c r="H111" s="91">
        <f>C111/3919*$H$13</f>
        <v>0.12581895775452909</v>
      </c>
      <c r="I111" s="82">
        <f t="shared" si="7"/>
        <v>0.12581895775452909</v>
      </c>
      <c r="J111" s="5"/>
      <c r="K111" s="25"/>
      <c r="L111" s="7"/>
      <c r="M111" s="7"/>
      <c r="N111" s="7"/>
      <c r="O111" s="21"/>
      <c r="P111" s="21"/>
    </row>
    <row r="112" spans="1:16" s="1" customFormat="1" x14ac:dyDescent="0.25">
      <c r="A112" s="80">
        <v>87</v>
      </c>
      <c r="B112" s="16">
        <v>43441330</v>
      </c>
      <c r="C112" s="81">
        <v>85.1</v>
      </c>
      <c r="D112" s="8">
        <v>31.507999999999999</v>
      </c>
      <c r="E112" s="8">
        <v>32.003</v>
      </c>
      <c r="F112" s="8">
        <f t="shared" si="4"/>
        <v>0.49500000000000099</v>
      </c>
      <c r="G112" s="82">
        <f t="shared" si="9"/>
        <v>0.42560100000000084</v>
      </c>
      <c r="H112" s="91">
        <f t="shared" si="8"/>
        <v>0.13996331117529967</v>
      </c>
      <c r="I112" s="82">
        <f t="shared" si="7"/>
        <v>0.56556431117530048</v>
      </c>
      <c r="J112" s="5"/>
      <c r="K112" s="25"/>
      <c r="L112" s="7"/>
      <c r="M112" s="7"/>
      <c r="N112" s="7"/>
      <c r="O112" s="21"/>
      <c r="P112" s="21"/>
    </row>
    <row r="113" spans="1:25" s="1" customFormat="1" x14ac:dyDescent="0.25">
      <c r="A113" s="80">
        <v>88</v>
      </c>
      <c r="B113" s="16">
        <v>43441327</v>
      </c>
      <c r="C113" s="81">
        <v>58.4</v>
      </c>
      <c r="D113" s="8">
        <v>18.927</v>
      </c>
      <c r="E113" s="8">
        <v>19.081</v>
      </c>
      <c r="F113" s="8">
        <f t="shared" si="4"/>
        <v>0.15399999999999991</v>
      </c>
      <c r="G113" s="82">
        <f t="shared" si="9"/>
        <v>0.13240919999999992</v>
      </c>
      <c r="H113" s="91">
        <f t="shared" si="8"/>
        <v>9.6050027880581673E-2</v>
      </c>
      <c r="I113" s="82">
        <f t="shared" si="7"/>
        <v>0.22845922788058159</v>
      </c>
      <c r="J113" s="5"/>
      <c r="K113" s="25"/>
      <c r="L113" s="7"/>
      <c r="M113" s="7"/>
      <c r="N113" s="7"/>
      <c r="O113" s="21"/>
      <c r="P113" s="21"/>
    </row>
    <row r="114" spans="1:25" s="1" customFormat="1" x14ac:dyDescent="0.25">
      <c r="A114" s="80">
        <v>89</v>
      </c>
      <c r="B114" s="16">
        <v>43441324</v>
      </c>
      <c r="C114" s="81">
        <v>58.7</v>
      </c>
      <c r="D114" s="8">
        <v>15.858000000000001</v>
      </c>
      <c r="E114" s="8">
        <v>15.89</v>
      </c>
      <c r="F114" s="8">
        <f t="shared" si="4"/>
        <v>3.2000000000000028E-2</v>
      </c>
      <c r="G114" s="82">
        <f t="shared" si="9"/>
        <v>2.7513600000000023E-2</v>
      </c>
      <c r="H114" s="91">
        <f t="shared" si="8"/>
        <v>9.6543435558050422E-2</v>
      </c>
      <c r="I114" s="82">
        <f t="shared" si="7"/>
        <v>0.12405703555805045</v>
      </c>
      <c r="K114" s="25"/>
      <c r="L114" s="7"/>
      <c r="M114" s="7"/>
      <c r="N114" s="7"/>
      <c r="O114" s="5"/>
      <c r="P114" s="5"/>
      <c r="Q114" s="5"/>
      <c r="R114" s="5"/>
      <c r="S114" s="5"/>
      <c r="T114" s="5"/>
      <c r="U114" s="5"/>
      <c r="V114" s="5"/>
      <c r="W114" s="5"/>
      <c r="X114" s="21"/>
      <c r="Y114" s="21"/>
    </row>
    <row r="115" spans="1:25" s="1" customFormat="1" x14ac:dyDescent="0.25">
      <c r="A115" s="80">
        <v>90</v>
      </c>
      <c r="B115" s="16">
        <v>43441325</v>
      </c>
      <c r="C115" s="81">
        <v>77.7</v>
      </c>
      <c r="D115" s="8">
        <v>24.873999999999999</v>
      </c>
      <c r="E115" s="8">
        <v>25.148</v>
      </c>
      <c r="F115" s="8">
        <f t="shared" si="4"/>
        <v>0.27400000000000091</v>
      </c>
      <c r="G115" s="82">
        <f t="shared" si="9"/>
        <v>0.23558520000000077</v>
      </c>
      <c r="H115" s="91">
        <f t="shared" si="8"/>
        <v>0.12779258846440406</v>
      </c>
      <c r="I115" s="82">
        <f t="shared" si="7"/>
        <v>0.36337778846440483</v>
      </c>
      <c r="K115" s="25"/>
      <c r="L115" s="7"/>
      <c r="M115" s="7"/>
      <c r="N115" s="7"/>
      <c r="O115" s="5"/>
      <c r="P115" s="5"/>
      <c r="Q115" s="5"/>
      <c r="R115" s="5"/>
      <c r="S115" s="5"/>
      <c r="T115" s="5"/>
      <c r="U115" s="5"/>
      <c r="V115" s="5"/>
      <c r="W115" s="5"/>
      <c r="X115" s="21"/>
      <c r="Y115" s="21"/>
    </row>
    <row r="116" spans="1:25" s="5" customFormat="1" x14ac:dyDescent="0.25">
      <c r="A116" s="4">
        <v>91</v>
      </c>
      <c r="B116" s="16">
        <v>43441328</v>
      </c>
      <c r="C116" s="81">
        <v>85.3</v>
      </c>
      <c r="D116" s="8">
        <v>14.247999999999999</v>
      </c>
      <c r="E116" s="8">
        <v>14.247999999999999</v>
      </c>
      <c r="F116" s="8">
        <f t="shared" si="4"/>
        <v>0</v>
      </c>
      <c r="G116" s="82">
        <f t="shared" si="9"/>
        <v>0</v>
      </c>
      <c r="H116" s="91">
        <f t="shared" si="8"/>
        <v>0.1402922496269455</v>
      </c>
      <c r="I116" s="82">
        <f t="shared" si="7"/>
        <v>0.1402922496269455</v>
      </c>
      <c r="K116" s="25"/>
      <c r="L116" s="7"/>
      <c r="M116" s="7"/>
      <c r="N116" s="7"/>
      <c r="X116" s="21"/>
      <c r="Y116" s="21"/>
    </row>
    <row r="117" spans="1:25" s="1" customFormat="1" x14ac:dyDescent="0.25">
      <c r="A117" s="80">
        <v>92</v>
      </c>
      <c r="B117" s="16">
        <v>43441331</v>
      </c>
      <c r="C117" s="81">
        <v>58.5</v>
      </c>
      <c r="D117" s="8">
        <v>26.651</v>
      </c>
      <c r="E117" s="8">
        <v>26.844000000000001</v>
      </c>
      <c r="F117" s="8">
        <f t="shared" si="4"/>
        <v>0.19300000000000139</v>
      </c>
      <c r="G117" s="82">
        <f t="shared" si="9"/>
        <v>0.16594140000000121</v>
      </c>
      <c r="H117" s="91">
        <f t="shared" si="8"/>
        <v>9.621449710640459E-2</v>
      </c>
      <c r="I117" s="82">
        <f t="shared" si="7"/>
        <v>0.2621558971064058</v>
      </c>
      <c r="K117" s="25"/>
      <c r="L117" s="7"/>
      <c r="M117" s="7"/>
      <c r="N117" s="7"/>
      <c r="O117" s="5"/>
      <c r="P117" s="5"/>
      <c r="Q117" s="5"/>
      <c r="R117" s="5"/>
      <c r="S117" s="5"/>
      <c r="T117" s="5"/>
      <c r="U117" s="5"/>
      <c r="V117" s="5"/>
      <c r="W117" s="5"/>
      <c r="X117" s="21"/>
      <c r="Y117" s="21"/>
    </row>
    <row r="118" spans="1:25" s="5" customFormat="1" x14ac:dyDescent="0.25">
      <c r="A118" s="4">
        <v>93</v>
      </c>
      <c r="B118" s="16">
        <v>34242164</v>
      </c>
      <c r="C118" s="81">
        <v>59.3</v>
      </c>
      <c r="D118" s="8">
        <v>15.619</v>
      </c>
      <c r="E118" s="8">
        <v>15.646000000000001</v>
      </c>
      <c r="F118" s="8">
        <f t="shared" si="4"/>
        <v>2.7000000000001023E-2</v>
      </c>
      <c r="G118" s="82">
        <f t="shared" si="9"/>
        <v>2.321460000000088E-2</v>
      </c>
      <c r="H118" s="91">
        <f t="shared" si="8"/>
        <v>9.7530250912987893E-2</v>
      </c>
      <c r="I118" s="82">
        <f t="shared" si="7"/>
        <v>0.12074485091298877</v>
      </c>
      <c r="K118" s="25"/>
      <c r="L118" s="7"/>
      <c r="M118" s="7"/>
      <c r="N118" s="7"/>
      <c r="X118" s="21"/>
      <c r="Y118" s="21"/>
    </row>
    <row r="119" spans="1:25" s="1" customFormat="1" x14ac:dyDescent="0.25">
      <c r="A119" s="80">
        <v>94</v>
      </c>
      <c r="B119" s="16">
        <v>34242158</v>
      </c>
      <c r="C119" s="83">
        <v>76.8</v>
      </c>
      <c r="D119" s="8">
        <v>21.18</v>
      </c>
      <c r="E119" s="8">
        <v>21.436</v>
      </c>
      <c r="F119" s="8">
        <f t="shared" si="4"/>
        <v>0.25600000000000023</v>
      </c>
      <c r="G119" s="34">
        <f t="shared" si="9"/>
        <v>0.22010880000000019</v>
      </c>
      <c r="H119" s="34">
        <f t="shared" si="8"/>
        <v>0.12631236543199781</v>
      </c>
      <c r="I119" s="34">
        <f t="shared" si="7"/>
        <v>0.34642116543199797</v>
      </c>
      <c r="K119" s="25"/>
      <c r="L119" s="7"/>
      <c r="M119" s="7"/>
      <c r="N119" s="7"/>
      <c r="O119" s="5"/>
      <c r="P119" s="5"/>
      <c r="Q119" s="5"/>
      <c r="R119" s="5"/>
      <c r="S119" s="5"/>
      <c r="T119" s="5"/>
      <c r="U119" s="5"/>
      <c r="V119" s="5"/>
      <c r="W119" s="5"/>
      <c r="X119" s="21"/>
      <c r="Y119" s="21"/>
    </row>
    <row r="120" spans="1:25" s="1" customFormat="1" x14ac:dyDescent="0.25">
      <c r="A120" s="80">
        <v>95</v>
      </c>
      <c r="B120" s="16">
        <v>34242124</v>
      </c>
      <c r="C120" s="83">
        <v>85.2</v>
      </c>
      <c r="D120" s="8">
        <v>27.896999999999998</v>
      </c>
      <c r="E120" s="8">
        <v>28.143000000000001</v>
      </c>
      <c r="F120" s="8">
        <f t="shared" si="4"/>
        <v>0.24600000000000222</v>
      </c>
      <c r="G120" s="34">
        <f t="shared" si="9"/>
        <v>0.21151080000000191</v>
      </c>
      <c r="H120" s="34">
        <f t="shared" si="8"/>
        <v>0.14012778040112259</v>
      </c>
      <c r="I120" s="34">
        <f t="shared" si="7"/>
        <v>0.3516385804011245</v>
      </c>
      <c r="J120" s="5"/>
      <c r="K120" s="25"/>
      <c r="L120" s="7"/>
      <c r="M120" s="7"/>
      <c r="N120" s="7"/>
      <c r="O120" s="5"/>
      <c r="P120" s="5"/>
      <c r="Q120" s="5"/>
      <c r="R120" s="5"/>
      <c r="S120" s="5"/>
      <c r="T120" s="5"/>
      <c r="U120" s="5"/>
      <c r="V120" s="5"/>
      <c r="W120" s="5"/>
      <c r="X120" s="21"/>
      <c r="Y120" s="21"/>
    </row>
    <row r="121" spans="1:25" s="1" customFormat="1" x14ac:dyDescent="0.25">
      <c r="A121" s="4">
        <v>96</v>
      </c>
      <c r="B121" s="16">
        <v>34242122</v>
      </c>
      <c r="C121" s="83">
        <v>58.1</v>
      </c>
      <c r="D121" s="8">
        <v>8.4290000000000003</v>
      </c>
      <c r="E121" s="8">
        <v>8.4290000000000003</v>
      </c>
      <c r="F121" s="8">
        <f t="shared" si="4"/>
        <v>0</v>
      </c>
      <c r="G121" s="34">
        <f t="shared" si="9"/>
        <v>0</v>
      </c>
      <c r="H121" s="34">
        <f t="shared" si="8"/>
        <v>9.5556620203112938E-2</v>
      </c>
      <c r="I121" s="34">
        <f t="shared" si="7"/>
        <v>9.5556620203112938E-2</v>
      </c>
      <c r="K121" s="25"/>
      <c r="L121" s="7"/>
      <c r="M121" s="7"/>
      <c r="N121" s="7"/>
      <c r="O121" s="5"/>
      <c r="P121" s="5"/>
      <c r="Q121" s="5"/>
      <c r="R121" s="5"/>
      <c r="S121" s="5"/>
      <c r="T121" s="5"/>
      <c r="U121" s="5"/>
      <c r="V121" s="5"/>
      <c r="W121" s="5"/>
      <c r="X121" s="21"/>
      <c r="Y121" s="21"/>
    </row>
    <row r="122" spans="1:25" s="5" customFormat="1" x14ac:dyDescent="0.25">
      <c r="A122" s="4">
        <v>97</v>
      </c>
      <c r="B122" s="16">
        <v>34242128</v>
      </c>
      <c r="C122" s="83">
        <v>57.5</v>
      </c>
      <c r="D122" s="8">
        <v>25.904</v>
      </c>
      <c r="E122" s="8">
        <v>26.259</v>
      </c>
      <c r="F122" s="8">
        <f t="shared" si="4"/>
        <v>0.35500000000000043</v>
      </c>
      <c r="G122" s="34">
        <f t="shared" si="9"/>
        <v>0.30522900000000036</v>
      </c>
      <c r="H122" s="34">
        <f t="shared" si="8"/>
        <v>9.4569804848175454E-2</v>
      </c>
      <c r="I122" s="34">
        <f t="shared" si="7"/>
        <v>0.39979880484817581</v>
      </c>
      <c r="K122" s="25"/>
      <c r="L122" s="7"/>
      <c r="M122" s="7"/>
      <c r="N122" s="7"/>
      <c r="X122" s="21"/>
      <c r="Y122" s="21"/>
    </row>
    <row r="123" spans="1:25" s="1" customFormat="1" x14ac:dyDescent="0.25">
      <c r="A123" s="80">
        <v>98</v>
      </c>
      <c r="B123" s="16">
        <v>34242159</v>
      </c>
      <c r="C123" s="83">
        <v>77</v>
      </c>
      <c r="D123" s="8">
        <v>23.571000000000002</v>
      </c>
      <c r="E123" s="8">
        <v>23.96</v>
      </c>
      <c r="F123" s="8">
        <f t="shared" si="4"/>
        <v>0.38899999999999935</v>
      </c>
      <c r="G123" s="34">
        <f t="shared" si="9"/>
        <v>0.33446219999999943</v>
      </c>
      <c r="H123" s="34">
        <f t="shared" si="8"/>
        <v>0.12664130388364364</v>
      </c>
      <c r="I123" s="34">
        <f t="shared" si="7"/>
        <v>0.46110350388364307</v>
      </c>
      <c r="K123" s="25"/>
      <c r="L123" s="7"/>
      <c r="M123" s="7"/>
      <c r="N123" s="7"/>
      <c r="O123" s="5"/>
      <c r="P123" s="5"/>
      <c r="Q123" s="5"/>
      <c r="R123" s="5"/>
      <c r="S123" s="5"/>
      <c r="T123" s="5"/>
      <c r="U123" s="5"/>
      <c r="V123" s="5"/>
      <c r="W123" s="5"/>
      <c r="X123" s="21"/>
      <c r="Y123" s="21"/>
    </row>
    <row r="124" spans="1:25" s="5" customFormat="1" x14ac:dyDescent="0.25">
      <c r="A124" s="4">
        <v>99</v>
      </c>
      <c r="B124" s="16">
        <v>34242441</v>
      </c>
      <c r="C124" s="83">
        <v>85.4</v>
      </c>
      <c r="D124" s="8">
        <v>13.282999999999999</v>
      </c>
      <c r="E124" s="8">
        <v>13.282999999999999</v>
      </c>
      <c r="F124" s="8">
        <f t="shared" si="4"/>
        <v>0</v>
      </c>
      <c r="G124" s="34">
        <f t="shared" si="9"/>
        <v>0</v>
      </c>
      <c r="H124" s="34">
        <f t="shared" si="8"/>
        <v>0.14045671885276842</v>
      </c>
      <c r="I124" s="34">
        <f t="shared" si="7"/>
        <v>0.14045671885276842</v>
      </c>
      <c r="K124" s="25"/>
      <c r="L124" s="7"/>
      <c r="M124" s="7"/>
      <c r="N124" s="7"/>
      <c r="X124" s="21"/>
      <c r="Y124" s="21"/>
    </row>
    <row r="125" spans="1:25" s="1" customFormat="1" x14ac:dyDescent="0.25">
      <c r="A125" s="4">
        <v>100</v>
      </c>
      <c r="B125" s="16">
        <v>34242395</v>
      </c>
      <c r="C125" s="78">
        <v>58.2</v>
      </c>
      <c r="D125" s="8">
        <v>14.122999999999999</v>
      </c>
      <c r="E125" s="8">
        <v>14.476000000000001</v>
      </c>
      <c r="F125" s="8">
        <f t="shared" si="4"/>
        <v>0.35300000000000153</v>
      </c>
      <c r="G125" s="34">
        <f t="shared" si="9"/>
        <v>0.30350940000000132</v>
      </c>
      <c r="H125" s="34">
        <f t="shared" si="8"/>
        <v>9.5721089428935854E-2</v>
      </c>
      <c r="I125" s="34">
        <f t="shared" si="7"/>
        <v>0.39923048942893719</v>
      </c>
      <c r="K125" s="25"/>
      <c r="L125" s="7"/>
      <c r="M125" s="7"/>
      <c r="N125" s="7"/>
      <c r="O125" s="5"/>
      <c r="P125" s="5"/>
      <c r="Q125" s="5"/>
      <c r="R125" s="5"/>
      <c r="S125" s="5"/>
      <c r="T125" s="5"/>
      <c r="U125" s="5"/>
      <c r="V125" s="5"/>
      <c r="W125" s="5"/>
      <c r="X125" s="21"/>
      <c r="Y125" s="21"/>
    </row>
    <row r="126" spans="1:25" s="5" customFormat="1" x14ac:dyDescent="0.25">
      <c r="A126" s="4">
        <v>101</v>
      </c>
      <c r="B126" s="16">
        <v>34242120</v>
      </c>
      <c r="C126" s="83">
        <v>59</v>
      </c>
      <c r="D126" s="8">
        <v>16.7</v>
      </c>
      <c r="E126" s="8">
        <v>16.738</v>
      </c>
      <c r="F126" s="8">
        <f t="shared" si="4"/>
        <v>3.8000000000000256E-2</v>
      </c>
      <c r="G126" s="34">
        <f t="shared" si="9"/>
        <v>3.2672400000000219E-2</v>
      </c>
      <c r="H126" s="34">
        <f t="shared" si="8"/>
        <v>9.7036843235519157E-2</v>
      </c>
      <c r="I126" s="34">
        <f t="shared" si="7"/>
        <v>0.12970924323551938</v>
      </c>
      <c r="K126" s="25"/>
      <c r="L126" s="7"/>
      <c r="M126" s="7"/>
      <c r="N126" s="7"/>
      <c r="X126" s="21"/>
      <c r="Y126" s="21"/>
    </row>
    <row r="127" spans="1:25" s="1" customFormat="1" x14ac:dyDescent="0.25">
      <c r="A127" s="80">
        <v>102</v>
      </c>
      <c r="B127" s="16">
        <v>34242123</v>
      </c>
      <c r="C127" s="83">
        <v>77.599999999999994</v>
      </c>
      <c r="D127" s="8">
        <v>12.853999999999999</v>
      </c>
      <c r="E127" s="8">
        <v>12.894</v>
      </c>
      <c r="F127" s="8">
        <f t="shared" si="4"/>
        <v>4.0000000000000924E-2</v>
      </c>
      <c r="G127" s="34">
        <f t="shared" si="9"/>
        <v>3.4392000000000797E-2</v>
      </c>
      <c r="H127" s="34">
        <f t="shared" si="8"/>
        <v>0.12762811923858111</v>
      </c>
      <c r="I127" s="34">
        <f t="shared" si="7"/>
        <v>0.16202011923858189</v>
      </c>
      <c r="K127" s="25"/>
      <c r="L127" s="7"/>
      <c r="M127" s="7"/>
      <c r="N127" s="7"/>
      <c r="O127" s="5"/>
      <c r="P127" s="5"/>
      <c r="Q127" s="5"/>
      <c r="R127" s="5"/>
      <c r="S127" s="5"/>
      <c r="T127" s="5"/>
      <c r="U127" s="5"/>
      <c r="V127" s="5"/>
      <c r="W127" s="5"/>
      <c r="X127" s="21"/>
      <c r="Y127" s="21"/>
    </row>
    <row r="128" spans="1:25" s="85" customFormat="1" x14ac:dyDescent="0.25">
      <c r="A128" s="4">
        <v>103</v>
      </c>
      <c r="B128" s="16">
        <v>34242126</v>
      </c>
      <c r="C128" s="78">
        <v>85.4</v>
      </c>
      <c r="D128" s="8">
        <v>35.427999999999997</v>
      </c>
      <c r="E128" s="8">
        <v>35.927</v>
      </c>
      <c r="F128" s="8">
        <f t="shared" si="4"/>
        <v>0.49900000000000233</v>
      </c>
      <c r="G128" s="34">
        <f t="shared" si="9"/>
        <v>0.42904020000000198</v>
      </c>
      <c r="H128" s="34">
        <f t="shared" si="8"/>
        <v>0.14045671885276842</v>
      </c>
      <c r="I128" s="34">
        <f t="shared" si="7"/>
        <v>0.56949691885277043</v>
      </c>
      <c r="J128" s="5"/>
      <c r="K128" s="25"/>
      <c r="L128" s="24"/>
      <c r="M128" s="24"/>
      <c r="N128" s="24"/>
      <c r="O128" s="24"/>
      <c r="P128" s="24"/>
    </row>
    <row r="129" spans="1:25" s="85" customFormat="1" x14ac:dyDescent="0.25">
      <c r="A129" s="4">
        <v>104</v>
      </c>
      <c r="B129" s="18">
        <v>34242116</v>
      </c>
      <c r="C129" s="79">
        <v>58.8</v>
      </c>
      <c r="D129" s="8">
        <f>40.931+1.197</f>
        <v>42.128</v>
      </c>
      <c r="E129" s="8">
        <v>42.889000000000003</v>
      </c>
      <c r="F129" s="8">
        <f t="shared" si="4"/>
        <v>0.76100000000000279</v>
      </c>
      <c r="G129" s="34">
        <f t="shared" si="9"/>
        <v>0.65430780000000244</v>
      </c>
      <c r="H129" s="34">
        <f t="shared" si="8"/>
        <v>9.6707904783873325E-2</v>
      </c>
      <c r="I129" s="34">
        <f t="shared" si="7"/>
        <v>0.7510157047838758</v>
      </c>
      <c r="J129" s="5"/>
      <c r="K129" s="25"/>
      <c r="L129" s="92"/>
      <c r="M129" s="24"/>
      <c r="N129" s="106"/>
    </row>
    <row r="130" spans="1:25" s="1" customFormat="1" x14ac:dyDescent="0.25">
      <c r="A130" s="4">
        <v>105</v>
      </c>
      <c r="B130" s="16">
        <v>34242113</v>
      </c>
      <c r="C130" s="78">
        <v>59.2</v>
      </c>
      <c r="D130" s="8">
        <v>20.446999999999999</v>
      </c>
      <c r="E130" s="8">
        <v>20.837</v>
      </c>
      <c r="F130" s="8">
        <f t="shared" si="4"/>
        <v>0.39000000000000057</v>
      </c>
      <c r="G130" s="34">
        <f t="shared" si="9"/>
        <v>0.33532200000000051</v>
      </c>
      <c r="H130" s="34">
        <f t="shared" si="8"/>
        <v>9.736578168716499E-2</v>
      </c>
      <c r="I130" s="34">
        <f t="shared" si="7"/>
        <v>0.43268778168716548</v>
      </c>
      <c r="J130" s="5"/>
      <c r="K130" s="25"/>
      <c r="L130" s="7"/>
      <c r="M130" s="24"/>
      <c r="N130" s="106"/>
      <c r="O130" s="5"/>
      <c r="P130" s="5"/>
      <c r="Q130" s="5"/>
      <c r="R130" s="5"/>
      <c r="S130" s="5"/>
      <c r="T130" s="5"/>
      <c r="U130" s="5"/>
      <c r="V130" s="5"/>
      <c r="W130" s="5"/>
      <c r="X130" s="21"/>
      <c r="Y130" s="21"/>
    </row>
    <row r="131" spans="1:25" s="1" customFormat="1" x14ac:dyDescent="0.25">
      <c r="A131" s="4">
        <v>106</v>
      </c>
      <c r="B131" s="17">
        <v>34242119</v>
      </c>
      <c r="C131" s="78">
        <v>76.8</v>
      </c>
      <c r="D131" s="8">
        <v>30.63</v>
      </c>
      <c r="E131" s="8">
        <v>31.193999999999999</v>
      </c>
      <c r="F131" s="8">
        <f t="shared" si="4"/>
        <v>0.56400000000000006</v>
      </c>
      <c r="G131" s="34">
        <f t="shared" si="9"/>
        <v>0.48492720000000006</v>
      </c>
      <c r="H131" s="34">
        <f t="shared" si="8"/>
        <v>0.12631236543199781</v>
      </c>
      <c r="I131" s="34">
        <f t="shared" si="7"/>
        <v>0.61123956543199787</v>
      </c>
      <c r="J131" s="101"/>
      <c r="K131" s="25"/>
      <c r="L131" s="24"/>
      <c r="M131" s="24"/>
      <c r="N131" s="24"/>
      <c r="O131" s="24"/>
      <c r="P131" s="24"/>
      <c r="Q131" s="5"/>
      <c r="R131" s="5"/>
      <c r="S131" s="5"/>
      <c r="T131" s="5"/>
      <c r="U131" s="5"/>
      <c r="V131" s="5"/>
      <c r="W131" s="5"/>
      <c r="X131" s="21"/>
      <c r="Y131" s="21"/>
    </row>
    <row r="132" spans="1:25" s="5" customFormat="1" x14ac:dyDescent="0.25">
      <c r="A132" s="4">
        <v>107</v>
      </c>
      <c r="B132" s="16">
        <v>34242112</v>
      </c>
      <c r="C132" s="78">
        <v>85.1</v>
      </c>
      <c r="D132" s="8">
        <v>23.111000000000001</v>
      </c>
      <c r="E132" s="8">
        <v>23.565999999999999</v>
      </c>
      <c r="F132" s="8">
        <f t="shared" si="4"/>
        <v>0.45499999999999829</v>
      </c>
      <c r="G132" s="34">
        <f t="shared" si="9"/>
        <v>0.39120899999999853</v>
      </c>
      <c r="H132" s="34">
        <f t="shared" si="8"/>
        <v>0.13996331117529967</v>
      </c>
      <c r="I132" s="34">
        <f t="shared" si="7"/>
        <v>0.53117231117529817</v>
      </c>
      <c r="K132" s="25"/>
      <c r="X132" s="21"/>
      <c r="Y132" s="21"/>
    </row>
    <row r="133" spans="1:25" s="1" customFormat="1" x14ac:dyDescent="0.25">
      <c r="A133" s="80">
        <v>108</v>
      </c>
      <c r="B133" s="16">
        <v>34242115</v>
      </c>
      <c r="C133" s="78">
        <v>58.5</v>
      </c>
      <c r="D133" s="8">
        <v>13.077</v>
      </c>
      <c r="E133" s="8">
        <v>13.077</v>
      </c>
      <c r="F133" s="8">
        <f t="shared" si="4"/>
        <v>0</v>
      </c>
      <c r="G133" s="34">
        <f t="shared" si="9"/>
        <v>0</v>
      </c>
      <c r="H133" s="34">
        <f t="shared" si="8"/>
        <v>9.621449710640459E-2</v>
      </c>
      <c r="I133" s="34">
        <f t="shared" si="7"/>
        <v>9.621449710640459E-2</v>
      </c>
      <c r="J133" s="68"/>
      <c r="K133" s="25"/>
      <c r="L133" s="7"/>
      <c r="M133" s="7"/>
      <c r="N133" s="7"/>
      <c r="O133" s="5"/>
      <c r="P133" s="5"/>
      <c r="Q133" s="5"/>
      <c r="R133" s="5"/>
      <c r="S133" s="5"/>
      <c r="T133" s="5"/>
      <c r="U133" s="5"/>
      <c r="V133" s="5"/>
      <c r="W133" s="5"/>
      <c r="X133" s="21"/>
      <c r="Y133" s="21"/>
    </row>
    <row r="134" spans="1:25" s="5" customFormat="1" x14ac:dyDescent="0.25">
      <c r="A134" s="4">
        <v>109</v>
      </c>
      <c r="B134" s="16">
        <v>34242118</v>
      </c>
      <c r="C134" s="83">
        <v>59.1</v>
      </c>
      <c r="D134" s="8">
        <v>25.152999999999999</v>
      </c>
      <c r="E134" s="8">
        <v>25.613</v>
      </c>
      <c r="F134" s="8">
        <f t="shared" si="4"/>
        <v>0.46000000000000085</v>
      </c>
      <c r="G134" s="34">
        <f t="shared" si="9"/>
        <v>0.39550800000000075</v>
      </c>
      <c r="H134" s="34">
        <f t="shared" si="8"/>
        <v>9.7201312461342074E-2</v>
      </c>
      <c r="I134" s="34">
        <f t="shared" si="7"/>
        <v>0.49270931246134281</v>
      </c>
      <c r="K134" s="25"/>
      <c r="L134" s="7"/>
      <c r="M134" s="7"/>
      <c r="N134" s="7"/>
      <c r="X134" s="21"/>
      <c r="Y134" s="21"/>
    </row>
    <row r="135" spans="1:25" s="5" customFormat="1" x14ac:dyDescent="0.25">
      <c r="A135" s="4">
        <v>110</v>
      </c>
      <c r="B135" s="16">
        <v>34242111</v>
      </c>
      <c r="C135" s="78">
        <v>77.099999999999994</v>
      </c>
      <c r="D135" s="8">
        <v>14.292</v>
      </c>
      <c r="E135" s="8">
        <v>14.638999999999999</v>
      </c>
      <c r="F135" s="8">
        <f t="shared" si="4"/>
        <v>0.34699999999999953</v>
      </c>
      <c r="G135" s="34">
        <f t="shared" si="9"/>
        <v>0.29835059999999958</v>
      </c>
      <c r="H135" s="34">
        <f t="shared" si="8"/>
        <v>0.12680577310946656</v>
      </c>
      <c r="I135" s="34">
        <f t="shared" si="7"/>
        <v>0.42515637310946613</v>
      </c>
      <c r="K135" s="25"/>
      <c r="L135" s="7"/>
      <c r="M135" s="7"/>
      <c r="N135" s="7"/>
      <c r="X135" s="21"/>
      <c r="Y135" s="21"/>
    </row>
    <row r="136" spans="1:25" s="1" customFormat="1" x14ac:dyDescent="0.25">
      <c r="A136" s="80">
        <v>111</v>
      </c>
      <c r="B136" s="16">
        <v>34242114</v>
      </c>
      <c r="C136" s="83">
        <v>85.1</v>
      </c>
      <c r="D136" s="8">
        <v>28.927</v>
      </c>
      <c r="E136" s="8">
        <v>28.927</v>
      </c>
      <c r="F136" s="8">
        <f t="shared" si="4"/>
        <v>0</v>
      </c>
      <c r="G136" s="34">
        <f>F136*0.8598</f>
        <v>0</v>
      </c>
      <c r="H136" s="34">
        <f t="shared" si="8"/>
        <v>0.13996331117529967</v>
      </c>
      <c r="I136" s="34">
        <f t="shared" si="7"/>
        <v>0.13996331117529967</v>
      </c>
      <c r="J136" s="5"/>
      <c r="K136" s="25"/>
      <c r="L136" s="7"/>
      <c r="M136" s="7"/>
      <c r="N136" s="7"/>
      <c r="O136" s="5"/>
      <c r="P136" s="5"/>
      <c r="Q136" s="5"/>
      <c r="R136" s="5"/>
      <c r="S136" s="5"/>
      <c r="T136" s="5"/>
      <c r="U136" s="5"/>
      <c r="V136" s="5"/>
      <c r="W136" s="5"/>
      <c r="X136" s="21"/>
      <c r="Y136" s="21"/>
    </row>
    <row r="137" spans="1:25" s="1" customFormat="1" x14ac:dyDescent="0.25">
      <c r="A137" s="80">
        <v>112</v>
      </c>
      <c r="B137" s="16">
        <v>34242117</v>
      </c>
      <c r="C137" s="83">
        <v>57.5</v>
      </c>
      <c r="D137" s="8">
        <v>8.6379999999999999</v>
      </c>
      <c r="E137" s="8">
        <v>8.7029999999999994</v>
      </c>
      <c r="F137" s="8">
        <f t="shared" si="4"/>
        <v>6.4999999999999503E-2</v>
      </c>
      <c r="G137" s="34">
        <f t="shared" ref="G137:G165" si="10">F137*0.8598</f>
        <v>5.5886999999999576E-2</v>
      </c>
      <c r="H137" s="34">
        <f t="shared" si="8"/>
        <v>9.4569804848175454E-2</v>
      </c>
      <c r="I137" s="34">
        <f t="shared" si="7"/>
        <v>0.15045680484817503</v>
      </c>
      <c r="J137" s="5"/>
      <c r="K137" s="25"/>
      <c r="L137" s="7"/>
      <c r="M137" s="7"/>
      <c r="N137" s="7"/>
      <c r="O137" s="5"/>
      <c r="P137" s="5"/>
      <c r="Q137" s="5"/>
      <c r="R137" s="5"/>
      <c r="S137" s="5"/>
      <c r="T137" s="5"/>
      <c r="U137" s="5"/>
      <c r="V137" s="5"/>
      <c r="W137" s="5"/>
      <c r="X137" s="21"/>
      <c r="Y137" s="21"/>
    </row>
    <row r="138" spans="1:25" s="1" customFormat="1" x14ac:dyDescent="0.25">
      <c r="A138" s="80">
        <v>113</v>
      </c>
      <c r="B138" s="16">
        <v>34242125</v>
      </c>
      <c r="C138" s="83">
        <v>58.9</v>
      </c>
      <c r="D138" s="8">
        <v>16.276</v>
      </c>
      <c r="E138" s="8">
        <v>16.276</v>
      </c>
      <c r="F138" s="8">
        <f t="shared" si="4"/>
        <v>0</v>
      </c>
      <c r="G138" s="34">
        <f t="shared" si="10"/>
        <v>0</v>
      </c>
      <c r="H138" s="34">
        <f t="shared" si="8"/>
        <v>9.6872374009696241E-2</v>
      </c>
      <c r="I138" s="34">
        <f t="shared" si="7"/>
        <v>9.6872374009696241E-2</v>
      </c>
      <c r="J138" s="5"/>
      <c r="K138" s="25"/>
      <c r="L138" s="7"/>
      <c r="M138" s="7"/>
      <c r="N138" s="7"/>
      <c r="O138" s="5"/>
      <c r="P138" s="5"/>
      <c r="Q138" s="5"/>
      <c r="R138" s="5"/>
      <c r="S138" s="5"/>
      <c r="T138" s="5"/>
      <c r="U138" s="5"/>
      <c r="V138" s="5"/>
      <c r="W138" s="5"/>
      <c r="X138" s="21"/>
      <c r="Y138" s="21"/>
    </row>
    <row r="139" spans="1:25" s="5" customFormat="1" x14ac:dyDescent="0.25">
      <c r="A139" s="4">
        <v>114</v>
      </c>
      <c r="B139" s="16">
        <v>34242154</v>
      </c>
      <c r="C139" s="83">
        <v>77.099999999999994</v>
      </c>
      <c r="D139" s="8">
        <v>6.423</v>
      </c>
      <c r="E139" s="8">
        <v>6.423</v>
      </c>
      <c r="F139" s="8">
        <f t="shared" si="4"/>
        <v>0</v>
      </c>
      <c r="G139" s="34">
        <f t="shared" si="10"/>
        <v>0</v>
      </c>
      <c r="H139" s="34">
        <f t="shared" si="8"/>
        <v>0.12680577310946656</v>
      </c>
      <c r="I139" s="34">
        <f t="shared" si="7"/>
        <v>0.12680577310946656</v>
      </c>
      <c r="K139" s="25"/>
      <c r="L139" s="7"/>
      <c r="M139" s="7"/>
      <c r="N139" s="7"/>
      <c r="X139" s="21"/>
      <c r="Y139" s="21"/>
    </row>
    <row r="140" spans="1:25" s="5" customFormat="1" x14ac:dyDescent="0.25">
      <c r="A140" s="4">
        <v>115</v>
      </c>
      <c r="B140" s="16">
        <v>34242149</v>
      </c>
      <c r="C140" s="83">
        <v>85.3</v>
      </c>
      <c r="D140" s="8">
        <v>18.045999999999999</v>
      </c>
      <c r="E140" s="8">
        <v>18.045999999999999</v>
      </c>
      <c r="F140" s="8">
        <f t="shared" si="4"/>
        <v>0</v>
      </c>
      <c r="G140" s="34">
        <f t="shared" si="10"/>
        <v>0</v>
      </c>
      <c r="H140" s="34">
        <f t="shared" si="8"/>
        <v>0.1402922496269455</v>
      </c>
      <c r="I140" s="34">
        <f t="shared" si="7"/>
        <v>0.1402922496269455</v>
      </c>
      <c r="K140" s="25"/>
      <c r="L140" s="7"/>
      <c r="M140" s="7"/>
      <c r="N140" s="7"/>
      <c r="X140" s="21"/>
      <c r="Y140" s="21"/>
    </row>
    <row r="141" spans="1:25" s="1" customFormat="1" x14ac:dyDescent="0.25">
      <c r="A141" s="80">
        <v>116</v>
      </c>
      <c r="B141" s="16">
        <v>34242157</v>
      </c>
      <c r="C141" s="83">
        <v>59.6</v>
      </c>
      <c r="D141" s="8">
        <v>17.462</v>
      </c>
      <c r="E141" s="8">
        <v>17.975000000000001</v>
      </c>
      <c r="F141" s="8">
        <f t="shared" si="4"/>
        <v>0.51300000000000168</v>
      </c>
      <c r="G141" s="34">
        <f t="shared" si="10"/>
        <v>0.44107740000000145</v>
      </c>
      <c r="H141" s="34">
        <f t="shared" si="8"/>
        <v>9.8023658590456642E-2</v>
      </c>
      <c r="I141" s="34">
        <f t="shared" si="7"/>
        <v>0.53910105859045809</v>
      </c>
      <c r="J141" s="5"/>
      <c r="K141" s="25"/>
      <c r="L141" s="7"/>
      <c r="M141" s="7"/>
      <c r="N141" s="7"/>
      <c r="O141" s="5"/>
      <c r="P141" s="5"/>
      <c r="Q141" s="5"/>
      <c r="R141" s="5"/>
      <c r="S141" s="5"/>
      <c r="T141" s="5"/>
      <c r="U141" s="5"/>
      <c r="V141" s="5"/>
      <c r="W141" s="5"/>
      <c r="X141" s="21"/>
      <c r="Y141" s="21"/>
    </row>
    <row r="142" spans="1:25" s="1" customFormat="1" x14ac:dyDescent="0.25">
      <c r="A142" s="80">
        <v>117</v>
      </c>
      <c r="B142" s="16">
        <v>41341239</v>
      </c>
      <c r="C142" s="83">
        <v>59</v>
      </c>
      <c r="D142" s="8">
        <v>7.641</v>
      </c>
      <c r="E142" s="8">
        <v>7.641</v>
      </c>
      <c r="F142" s="8">
        <f t="shared" si="4"/>
        <v>0</v>
      </c>
      <c r="G142" s="34">
        <f t="shared" si="10"/>
        <v>0</v>
      </c>
      <c r="H142" s="34">
        <f t="shared" si="8"/>
        <v>9.7036843235519157E-2</v>
      </c>
      <c r="I142" s="34">
        <f t="shared" si="7"/>
        <v>9.7036843235519157E-2</v>
      </c>
      <c r="K142" s="25"/>
      <c r="L142" s="7"/>
      <c r="M142" s="7"/>
      <c r="N142" s="7"/>
      <c r="O142" s="5"/>
      <c r="P142" s="5"/>
      <c r="Q142" s="5"/>
      <c r="R142" s="5"/>
      <c r="S142" s="5"/>
      <c r="T142" s="5"/>
      <c r="U142" s="5"/>
      <c r="V142" s="5"/>
      <c r="W142" s="5"/>
      <c r="X142" s="21"/>
      <c r="Y142" s="21"/>
    </row>
    <row r="143" spans="1:25" s="1" customFormat="1" x14ac:dyDescent="0.25">
      <c r="A143" s="80">
        <v>118</v>
      </c>
      <c r="B143" s="16">
        <v>34242156</v>
      </c>
      <c r="C143" s="83">
        <v>78</v>
      </c>
      <c r="D143" s="8">
        <v>8.5229999999999997</v>
      </c>
      <c r="E143" s="8">
        <v>8.5229999999999997</v>
      </c>
      <c r="F143" s="8">
        <f t="shared" si="4"/>
        <v>0</v>
      </c>
      <c r="G143" s="34">
        <f t="shared" si="10"/>
        <v>0</v>
      </c>
      <c r="H143" s="34">
        <f t="shared" si="8"/>
        <v>0.12828599614187278</v>
      </c>
      <c r="I143" s="34">
        <f t="shared" si="7"/>
        <v>0.12828599614187278</v>
      </c>
      <c r="J143" s="5"/>
      <c r="K143" s="25"/>
      <c r="L143" s="7"/>
      <c r="M143" s="7"/>
      <c r="N143" s="7"/>
      <c r="O143" s="5"/>
      <c r="P143" s="5"/>
      <c r="Q143" s="5"/>
      <c r="R143" s="5"/>
      <c r="S143" s="5"/>
      <c r="T143" s="5"/>
      <c r="U143" s="5"/>
      <c r="V143" s="5"/>
      <c r="W143" s="5"/>
      <c r="X143" s="21"/>
      <c r="Y143" s="21"/>
    </row>
    <row r="144" spans="1:25" s="1" customFormat="1" x14ac:dyDescent="0.25">
      <c r="A144" s="80">
        <v>119</v>
      </c>
      <c r="B144" s="16">
        <v>34242162</v>
      </c>
      <c r="C144" s="83">
        <v>85.5</v>
      </c>
      <c r="D144" s="8">
        <v>25.574000000000002</v>
      </c>
      <c r="E144" s="8">
        <v>25.66</v>
      </c>
      <c r="F144" s="8">
        <f t="shared" si="4"/>
        <v>8.5999999999998522E-2</v>
      </c>
      <c r="G144" s="34">
        <f t="shared" si="10"/>
        <v>7.3942799999998726E-2</v>
      </c>
      <c r="H144" s="34">
        <f t="shared" si="8"/>
        <v>0.14062118807859131</v>
      </c>
      <c r="I144" s="34">
        <f t="shared" si="7"/>
        <v>0.21456398807859003</v>
      </c>
      <c r="K144" s="25"/>
      <c r="L144" s="7"/>
      <c r="M144" s="7"/>
      <c r="N144" s="7"/>
      <c r="O144" s="5"/>
      <c r="P144" s="5"/>
      <c r="Q144" s="5"/>
      <c r="R144" s="5"/>
      <c r="S144" s="5"/>
      <c r="T144" s="5"/>
      <c r="U144" s="5"/>
      <c r="V144" s="5"/>
      <c r="W144" s="5"/>
      <c r="X144" s="21"/>
      <c r="Y144" s="21"/>
    </row>
    <row r="145" spans="1:25" s="5" customFormat="1" x14ac:dyDescent="0.25">
      <c r="A145" s="4">
        <v>120</v>
      </c>
      <c r="B145" s="16">
        <v>20140179</v>
      </c>
      <c r="C145" s="83">
        <v>58.9</v>
      </c>
      <c r="D145" s="8">
        <v>19.364000000000001</v>
      </c>
      <c r="E145" s="8">
        <v>19.568999999999999</v>
      </c>
      <c r="F145" s="8">
        <f t="shared" si="4"/>
        <v>0.20499999999999829</v>
      </c>
      <c r="G145" s="34">
        <f t="shared" si="10"/>
        <v>0.17625899999999853</v>
      </c>
      <c r="H145" s="34">
        <f t="shared" si="8"/>
        <v>9.6872374009696241E-2</v>
      </c>
      <c r="I145" s="34">
        <f t="shared" si="7"/>
        <v>0.27313137400969478</v>
      </c>
      <c r="K145" s="25"/>
      <c r="L145" s="7"/>
      <c r="M145" s="7"/>
      <c r="N145" s="7"/>
      <c r="X145" s="21"/>
      <c r="Y145" s="21"/>
    </row>
    <row r="146" spans="1:25" s="1" customFormat="1" x14ac:dyDescent="0.25">
      <c r="A146" s="80">
        <v>121</v>
      </c>
      <c r="B146" s="16">
        <v>34242161</v>
      </c>
      <c r="C146" s="83">
        <v>59.2</v>
      </c>
      <c r="D146" s="8">
        <v>20.234000000000002</v>
      </c>
      <c r="E146" s="8">
        <v>20.603000000000002</v>
      </c>
      <c r="F146" s="8">
        <f t="shared" si="4"/>
        <v>0.36899999999999977</v>
      </c>
      <c r="G146" s="34">
        <f t="shared" si="10"/>
        <v>0.31726619999999983</v>
      </c>
      <c r="H146" s="34">
        <f t="shared" si="8"/>
        <v>9.736578168716499E-2</v>
      </c>
      <c r="I146" s="34">
        <f t="shared" si="7"/>
        <v>0.41463198168716481</v>
      </c>
      <c r="K146" s="25"/>
      <c r="L146" s="7"/>
      <c r="M146" s="7"/>
      <c r="N146" s="7"/>
      <c r="O146" s="5"/>
      <c r="P146" s="5"/>
      <c r="Q146" s="5"/>
      <c r="R146" s="5"/>
      <c r="S146" s="5"/>
      <c r="T146" s="5"/>
      <c r="U146" s="5"/>
      <c r="V146" s="5"/>
      <c r="W146" s="5"/>
      <c r="X146" s="21"/>
      <c r="Y146" s="21"/>
    </row>
    <row r="147" spans="1:25" s="1" customFormat="1" x14ac:dyDescent="0.25">
      <c r="A147" s="80">
        <v>122</v>
      </c>
      <c r="B147" s="16">
        <v>34242151</v>
      </c>
      <c r="C147" s="83">
        <v>78.099999999999994</v>
      </c>
      <c r="D147" s="8">
        <v>11.760999999999999</v>
      </c>
      <c r="E147" s="8">
        <v>12.138999999999999</v>
      </c>
      <c r="F147" s="8">
        <f t="shared" si="4"/>
        <v>0.37800000000000011</v>
      </c>
      <c r="G147" s="34">
        <f t="shared" si="10"/>
        <v>0.32500440000000008</v>
      </c>
      <c r="H147" s="34">
        <f t="shared" si="8"/>
        <v>0.12845046536769569</v>
      </c>
      <c r="I147" s="34">
        <f t="shared" si="7"/>
        <v>0.45345486536769575</v>
      </c>
      <c r="J147" s="5"/>
      <c r="K147" s="25"/>
      <c r="L147" s="7"/>
      <c r="M147" s="7"/>
      <c r="N147" s="7"/>
      <c r="O147" s="5"/>
      <c r="P147" s="5"/>
      <c r="Q147" s="5"/>
      <c r="R147" s="5"/>
      <c r="S147" s="5"/>
      <c r="T147" s="5"/>
      <c r="U147" s="5"/>
      <c r="V147" s="5"/>
      <c r="W147" s="5"/>
      <c r="X147" s="21"/>
      <c r="Y147" s="21"/>
    </row>
    <row r="148" spans="1:25" s="5" customFormat="1" x14ac:dyDescent="0.25">
      <c r="A148" s="4">
        <v>123</v>
      </c>
      <c r="B148" s="16">
        <v>34242148</v>
      </c>
      <c r="C148" s="83">
        <v>85.2</v>
      </c>
      <c r="D148" s="8">
        <v>10.997</v>
      </c>
      <c r="E148" s="8">
        <v>11.119</v>
      </c>
      <c r="F148" s="8">
        <f>E148-D148</f>
        <v>0.12199999999999989</v>
      </c>
      <c r="G148" s="34">
        <f t="shared" si="10"/>
        <v>0.10489559999999991</v>
      </c>
      <c r="H148" s="34">
        <f>C148/3919*$H$13</f>
        <v>0.14012778040112259</v>
      </c>
      <c r="I148" s="34">
        <f t="shared" si="7"/>
        <v>0.24502338040112248</v>
      </c>
      <c r="K148" s="25"/>
      <c r="L148" s="7"/>
      <c r="M148" s="7"/>
      <c r="N148" s="7"/>
      <c r="X148" s="21"/>
      <c r="Y148" s="21"/>
    </row>
    <row r="149" spans="1:25" s="1" customFormat="1" x14ac:dyDescent="0.25">
      <c r="A149" s="80">
        <v>124</v>
      </c>
      <c r="B149" s="16">
        <v>34242163</v>
      </c>
      <c r="C149" s="83">
        <v>59.3</v>
      </c>
      <c r="D149" s="8">
        <v>24.218</v>
      </c>
      <c r="E149" s="8">
        <v>24.616</v>
      </c>
      <c r="F149" s="8">
        <f>E149-D149</f>
        <v>0.39799999999999969</v>
      </c>
      <c r="G149" s="34">
        <f t="shared" si="10"/>
        <v>0.34220039999999974</v>
      </c>
      <c r="H149" s="34">
        <f t="shared" si="8"/>
        <v>9.7530250912987893E-2</v>
      </c>
      <c r="I149" s="34">
        <f t="shared" si="7"/>
        <v>0.43973065091298763</v>
      </c>
      <c r="K149" s="25"/>
      <c r="L149" s="7"/>
      <c r="M149" s="7"/>
      <c r="N149" s="7"/>
      <c r="O149" s="5"/>
      <c r="P149" s="5"/>
      <c r="Q149" s="5"/>
      <c r="R149" s="5"/>
      <c r="S149" s="5"/>
      <c r="T149" s="5"/>
      <c r="U149" s="5"/>
      <c r="V149" s="5"/>
      <c r="W149" s="5"/>
      <c r="X149" s="21"/>
      <c r="Y149" s="21"/>
    </row>
    <row r="150" spans="1:25" s="1" customFormat="1" x14ac:dyDescent="0.25">
      <c r="A150" s="80">
        <v>125</v>
      </c>
      <c r="B150" s="16">
        <v>34242153</v>
      </c>
      <c r="C150" s="83">
        <v>59.2</v>
      </c>
      <c r="D150" s="8">
        <f>22.067+1.64+1.75</f>
        <v>25.457000000000001</v>
      </c>
      <c r="E150" s="8">
        <v>25.343800000000002</v>
      </c>
      <c r="F150" s="8">
        <f>E150-D150</f>
        <v>-0.11319999999999908</v>
      </c>
      <c r="G150" s="34">
        <f t="shared" si="10"/>
        <v>-9.7329359999999213E-2</v>
      </c>
      <c r="H150" s="34">
        <f>C150/3919*$H$13</f>
        <v>9.736578168716499E-2</v>
      </c>
      <c r="I150" s="34">
        <f t="shared" si="7"/>
        <v>3.6421687165777428E-5</v>
      </c>
      <c r="K150" s="25"/>
      <c r="L150" s="24"/>
      <c r="M150" s="24"/>
      <c r="O150" s="24"/>
      <c r="P150" s="24"/>
      <c r="Q150" s="5"/>
      <c r="R150" s="5"/>
      <c r="S150" s="5"/>
      <c r="T150" s="5"/>
      <c r="U150" s="5"/>
      <c r="V150" s="5"/>
      <c r="W150" s="5"/>
      <c r="X150" s="21"/>
      <c r="Y150" s="21"/>
    </row>
    <row r="151" spans="1:25" s="1" customFormat="1" x14ac:dyDescent="0.25">
      <c r="A151" s="80">
        <v>126</v>
      </c>
      <c r="B151" s="16">
        <v>20140213</v>
      </c>
      <c r="C151" s="83">
        <v>77.599999999999994</v>
      </c>
      <c r="D151" s="8">
        <v>6.8150000000000004</v>
      </c>
      <c r="E151" s="8">
        <v>6.8150000000000004</v>
      </c>
      <c r="F151" s="8">
        <f>E151-D151</f>
        <v>0</v>
      </c>
      <c r="G151" s="34">
        <f t="shared" si="10"/>
        <v>0</v>
      </c>
      <c r="H151" s="34">
        <f t="shared" si="8"/>
        <v>0.12762811923858111</v>
      </c>
      <c r="I151" s="34">
        <f t="shared" si="7"/>
        <v>0.12762811923858111</v>
      </c>
      <c r="K151" s="25"/>
      <c r="L151" s="7"/>
      <c r="M151" s="7"/>
      <c r="N151" s="7"/>
      <c r="O151" s="5"/>
      <c r="P151" s="5"/>
      <c r="Q151" s="5"/>
      <c r="R151" s="5"/>
      <c r="S151" s="5"/>
      <c r="T151" s="5"/>
      <c r="U151" s="5"/>
      <c r="V151" s="5"/>
      <c r="W151" s="5"/>
      <c r="X151" s="21"/>
      <c r="Y151" s="21"/>
    </row>
    <row r="152" spans="1:25" s="5" customFormat="1" x14ac:dyDescent="0.25">
      <c r="A152" s="4">
        <v>127</v>
      </c>
      <c r="B152" s="16">
        <v>34242152</v>
      </c>
      <c r="C152" s="81">
        <v>85.2</v>
      </c>
      <c r="D152" s="9">
        <v>51.436</v>
      </c>
      <c r="E152" s="9">
        <v>52.308</v>
      </c>
      <c r="F152" s="9">
        <f t="shared" si="4"/>
        <v>0.87199999999999989</v>
      </c>
      <c r="G152" s="91">
        <f t="shared" si="10"/>
        <v>0.7497455999999999</v>
      </c>
      <c r="H152" s="91">
        <f t="shared" si="8"/>
        <v>0.14012778040112259</v>
      </c>
      <c r="I152" s="91">
        <f t="shared" si="7"/>
        <v>0.88987338040112252</v>
      </c>
      <c r="K152" s="25"/>
      <c r="L152" s="7"/>
      <c r="M152" s="7"/>
      <c r="N152" s="7"/>
      <c r="X152" s="21"/>
      <c r="Y152" s="21"/>
    </row>
    <row r="153" spans="1:25" s="5" customFormat="1" x14ac:dyDescent="0.25">
      <c r="A153" s="4">
        <v>128</v>
      </c>
      <c r="B153" s="16">
        <v>34242147</v>
      </c>
      <c r="C153" s="81">
        <v>58.9</v>
      </c>
      <c r="D153" s="8">
        <v>15.135</v>
      </c>
      <c r="E153" s="8">
        <v>15.473000000000001</v>
      </c>
      <c r="F153" s="8">
        <f t="shared" si="4"/>
        <v>0.33800000000000097</v>
      </c>
      <c r="G153" s="82">
        <f t="shared" si="10"/>
        <v>0.29061240000000083</v>
      </c>
      <c r="H153" s="91">
        <f t="shared" si="8"/>
        <v>9.6872374009696241E-2</v>
      </c>
      <c r="I153" s="82">
        <f t="shared" si="7"/>
        <v>0.38748477400969705</v>
      </c>
      <c r="K153" s="25"/>
      <c r="L153" s="7"/>
      <c r="M153" s="14"/>
      <c r="N153" s="7"/>
      <c r="X153" s="21"/>
      <c r="Y153" s="21"/>
    </row>
    <row r="154" spans="1:25" s="1" customFormat="1" x14ac:dyDescent="0.25">
      <c r="A154" s="80">
        <v>129</v>
      </c>
      <c r="B154" s="16">
        <v>34242155</v>
      </c>
      <c r="C154" s="81">
        <v>58.6</v>
      </c>
      <c r="D154" s="8">
        <v>20.835999999999999</v>
      </c>
      <c r="E154" s="8">
        <v>21.271999999999998</v>
      </c>
      <c r="F154" s="8">
        <f t="shared" ref="F154:F217" si="11">E154-D154</f>
        <v>0.43599999999999994</v>
      </c>
      <c r="G154" s="82">
        <f t="shared" si="10"/>
        <v>0.37487279999999995</v>
      </c>
      <c r="H154" s="91">
        <f t="shared" si="8"/>
        <v>9.6378966332227506E-2</v>
      </c>
      <c r="I154" s="82">
        <f t="shared" si="7"/>
        <v>0.47125176633222743</v>
      </c>
      <c r="K154" s="25"/>
      <c r="L154" s="7"/>
      <c r="M154" s="7"/>
      <c r="N154" s="7"/>
      <c r="O154" s="5"/>
      <c r="P154" s="5"/>
      <c r="Q154" s="5"/>
      <c r="R154" s="5"/>
      <c r="S154" s="5"/>
      <c r="T154" s="5"/>
      <c r="U154" s="5"/>
      <c r="V154" s="5"/>
      <c r="W154" s="5"/>
      <c r="X154" s="21"/>
      <c r="Y154" s="21"/>
    </row>
    <row r="155" spans="1:25" s="1" customFormat="1" ht="15.75" thickBot="1" x14ac:dyDescent="0.3">
      <c r="A155" s="93">
        <v>130</v>
      </c>
      <c r="B155" s="20">
        <v>34242150</v>
      </c>
      <c r="C155" s="87">
        <v>77.599999999999994</v>
      </c>
      <c r="D155" s="12">
        <v>6.7809999999999997</v>
      </c>
      <c r="E155" s="12">
        <v>6.7809999999999997</v>
      </c>
      <c r="F155" s="12">
        <f t="shared" si="11"/>
        <v>0</v>
      </c>
      <c r="G155" s="88">
        <f t="shared" si="10"/>
        <v>0</v>
      </c>
      <c r="H155" s="88">
        <f t="shared" si="8"/>
        <v>0.12762811923858111</v>
      </c>
      <c r="I155" s="88">
        <f t="shared" ref="I155:I218" si="12">G155+H155</f>
        <v>0.12762811923858111</v>
      </c>
      <c r="K155" s="25"/>
      <c r="L155" s="14"/>
      <c r="M155" s="7"/>
      <c r="N155" s="7"/>
      <c r="O155" s="5"/>
      <c r="P155" s="5"/>
      <c r="Q155" s="5"/>
      <c r="R155" s="5"/>
      <c r="S155" s="5"/>
      <c r="T155" s="5"/>
      <c r="U155" s="5"/>
      <c r="V155" s="5"/>
      <c r="W155" s="5"/>
      <c r="X155" s="21"/>
      <c r="Y155" s="21"/>
    </row>
    <row r="156" spans="1:25" s="1" customFormat="1" x14ac:dyDescent="0.25">
      <c r="A156" s="89">
        <v>131</v>
      </c>
      <c r="B156" s="19">
        <v>20442446</v>
      </c>
      <c r="C156" s="112">
        <v>84.1</v>
      </c>
      <c r="D156" s="9">
        <v>43.350999999999999</v>
      </c>
      <c r="E156" s="9">
        <v>43.655999999999999</v>
      </c>
      <c r="F156" s="9">
        <f t="shared" si="11"/>
        <v>0.30499999999999972</v>
      </c>
      <c r="G156" s="91">
        <f>F156*0.8598</f>
        <v>0.26223899999999978</v>
      </c>
      <c r="H156" s="91">
        <f t="shared" ref="H156:H207" si="13">C156/3672.6*$H$16</f>
        <v>0.14007770605946773</v>
      </c>
      <c r="I156" s="91">
        <f t="shared" si="12"/>
        <v>0.40231670605946751</v>
      </c>
      <c r="K156" s="25"/>
      <c r="L156" s="7"/>
      <c r="M156" s="7"/>
      <c r="N156" s="7"/>
      <c r="O156" s="5"/>
      <c r="P156" s="5"/>
      <c r="Q156" s="5"/>
      <c r="R156" s="5"/>
      <c r="S156" s="5"/>
      <c r="T156" s="5"/>
      <c r="U156" s="5"/>
      <c r="V156" s="5"/>
      <c r="W156" s="5"/>
      <c r="X156" s="21"/>
      <c r="Y156" s="21"/>
    </row>
    <row r="157" spans="1:25" s="1" customFormat="1" x14ac:dyDescent="0.25">
      <c r="A157" s="80">
        <v>132</v>
      </c>
      <c r="B157" s="16">
        <v>43242256</v>
      </c>
      <c r="C157" s="83">
        <v>56.3</v>
      </c>
      <c r="D157" s="8">
        <v>21.289000000000001</v>
      </c>
      <c r="E157" s="8">
        <v>21.495999999999999</v>
      </c>
      <c r="F157" s="8">
        <f t="shared" si="11"/>
        <v>0.20699999999999719</v>
      </c>
      <c r="G157" s="82">
        <f t="shared" si="10"/>
        <v>0.17797859999999757</v>
      </c>
      <c r="H157" s="91">
        <f t="shared" si="13"/>
        <v>9.3773779442901703E-2</v>
      </c>
      <c r="I157" s="82">
        <f t="shared" si="12"/>
        <v>0.27175237944289926</v>
      </c>
      <c r="K157" s="25"/>
      <c r="L157" s="7"/>
      <c r="M157" s="7"/>
      <c r="N157" s="7"/>
      <c r="O157" s="5"/>
      <c r="P157" s="5"/>
      <c r="Q157" s="5"/>
      <c r="R157" s="5"/>
      <c r="S157" s="5"/>
      <c r="T157" s="5"/>
      <c r="U157" s="5"/>
      <c r="V157" s="5"/>
      <c r="W157" s="5"/>
      <c r="X157" s="21"/>
      <c r="Y157" s="21"/>
    </row>
    <row r="158" spans="1:25" s="1" customFormat="1" x14ac:dyDescent="0.25">
      <c r="A158" s="80">
        <v>133</v>
      </c>
      <c r="B158" s="16">
        <v>43242235</v>
      </c>
      <c r="C158" s="83">
        <v>56.1</v>
      </c>
      <c r="D158" s="8">
        <v>12.345000000000001</v>
      </c>
      <c r="E158" s="8">
        <v>12.443</v>
      </c>
      <c r="F158" s="8">
        <f t="shared" si="11"/>
        <v>9.7999999999998977E-2</v>
      </c>
      <c r="G158" s="82">
        <f t="shared" si="10"/>
        <v>8.4260399999999125E-2</v>
      </c>
      <c r="H158" s="91">
        <f t="shared" si="13"/>
        <v>9.3440657668681801E-2</v>
      </c>
      <c r="I158" s="82">
        <f t="shared" si="12"/>
        <v>0.17770105766868094</v>
      </c>
      <c r="K158" s="25"/>
      <c r="L158" s="7"/>
      <c r="M158" s="7"/>
      <c r="N158" s="7"/>
      <c r="O158" s="5"/>
      <c r="P158" s="5"/>
      <c r="Q158" s="5"/>
      <c r="R158" s="5"/>
      <c r="S158" s="5"/>
      <c r="T158" s="5"/>
      <c r="U158" s="5"/>
      <c r="V158" s="5"/>
      <c r="W158" s="5"/>
      <c r="X158" s="21"/>
      <c r="Y158" s="21"/>
    </row>
    <row r="159" spans="1:25" s="1" customFormat="1" x14ac:dyDescent="0.25">
      <c r="A159" s="80">
        <v>134</v>
      </c>
      <c r="B159" s="16">
        <v>43242250</v>
      </c>
      <c r="C159" s="83">
        <v>85.2</v>
      </c>
      <c r="D159" s="8">
        <v>21.48</v>
      </c>
      <c r="E159" s="8">
        <v>21.802</v>
      </c>
      <c r="F159" s="8">
        <f t="shared" si="11"/>
        <v>0.32199999999999918</v>
      </c>
      <c r="G159" s="82">
        <f t="shared" si="10"/>
        <v>0.27685559999999931</v>
      </c>
      <c r="H159" s="91">
        <f t="shared" si="13"/>
        <v>0.14190987581767719</v>
      </c>
      <c r="I159" s="82">
        <f t="shared" si="12"/>
        <v>0.41876547581767654</v>
      </c>
      <c r="K159" s="25"/>
      <c r="L159" s="7"/>
      <c r="M159" s="7"/>
      <c r="N159" s="7"/>
      <c r="O159" s="5"/>
      <c r="P159" s="5"/>
      <c r="Q159" s="5"/>
      <c r="R159" s="5"/>
      <c r="S159" s="5"/>
      <c r="T159" s="5"/>
      <c r="U159" s="5"/>
      <c r="V159" s="5"/>
      <c r="W159" s="5"/>
      <c r="X159" s="21"/>
      <c r="Y159" s="21"/>
    </row>
    <row r="160" spans="1:25" s="5" customFormat="1" x14ac:dyDescent="0.25">
      <c r="A160" s="4">
        <v>135</v>
      </c>
      <c r="B160" s="16">
        <v>34242382</v>
      </c>
      <c r="C160" s="83">
        <v>84.4</v>
      </c>
      <c r="D160" s="8">
        <v>37.308</v>
      </c>
      <c r="E160" s="8">
        <v>37.86</v>
      </c>
      <c r="F160" s="8">
        <f t="shared" si="11"/>
        <v>0.5519999999999996</v>
      </c>
      <c r="G160" s="82">
        <f t="shared" si="10"/>
        <v>0.47460959999999969</v>
      </c>
      <c r="H160" s="91">
        <f t="shared" si="13"/>
        <v>0.14057738872079759</v>
      </c>
      <c r="I160" s="82">
        <f t="shared" si="12"/>
        <v>0.61518698872079725</v>
      </c>
      <c r="K160" s="25"/>
      <c r="L160" s="7"/>
      <c r="M160" s="7"/>
      <c r="N160" s="7"/>
      <c r="X160" s="21"/>
      <c r="Y160" s="21"/>
    </row>
    <row r="161" spans="1:25" s="1" customFormat="1" x14ac:dyDescent="0.25">
      <c r="A161" s="80">
        <v>136</v>
      </c>
      <c r="B161" s="16">
        <v>43242379</v>
      </c>
      <c r="C161" s="83">
        <v>56.2</v>
      </c>
      <c r="D161" s="8">
        <v>27.361999999999998</v>
      </c>
      <c r="E161" s="8">
        <v>27.745999999999999</v>
      </c>
      <c r="F161" s="8">
        <f t="shared" si="11"/>
        <v>0.38400000000000034</v>
      </c>
      <c r="G161" s="82">
        <f t="shared" si="10"/>
        <v>0.33016320000000032</v>
      </c>
      <c r="H161" s="91">
        <f t="shared" si="13"/>
        <v>9.3607218555791766E-2</v>
      </c>
      <c r="I161" s="82">
        <f t="shared" si="12"/>
        <v>0.42377041855579212</v>
      </c>
      <c r="K161" s="25"/>
      <c r="L161" s="7"/>
      <c r="M161" s="7"/>
      <c r="N161" s="7"/>
      <c r="O161" s="5"/>
      <c r="P161" s="5"/>
      <c r="Q161" s="5"/>
      <c r="R161" s="5"/>
      <c r="S161" s="5"/>
      <c r="T161" s="5"/>
      <c r="U161" s="5"/>
      <c r="V161" s="5"/>
      <c r="W161" s="5"/>
      <c r="X161" s="21"/>
      <c r="Y161" s="21"/>
    </row>
    <row r="162" spans="1:25" s="1" customFormat="1" x14ac:dyDescent="0.25">
      <c r="A162" s="80">
        <v>137</v>
      </c>
      <c r="B162" s="16">
        <v>43242240</v>
      </c>
      <c r="C162" s="83">
        <v>55.7</v>
      </c>
      <c r="D162" s="8">
        <v>18</v>
      </c>
      <c r="E162" s="8">
        <v>18.074999999999999</v>
      </c>
      <c r="F162" s="8">
        <f t="shared" si="11"/>
        <v>7.4999999999999289E-2</v>
      </c>
      <c r="G162" s="82">
        <f t="shared" si="10"/>
        <v>6.448499999999939E-2</v>
      </c>
      <c r="H162" s="91">
        <f t="shared" si="13"/>
        <v>9.2774414120242024E-2</v>
      </c>
      <c r="I162" s="82">
        <f t="shared" si="12"/>
        <v>0.15725941412024141</v>
      </c>
      <c r="K162" s="25"/>
      <c r="L162" s="7"/>
      <c r="M162" s="7"/>
      <c r="N162" s="7"/>
      <c r="O162" s="5"/>
      <c r="P162" s="5"/>
      <c r="Q162" s="5"/>
      <c r="R162" s="5"/>
      <c r="S162" s="5"/>
      <c r="T162" s="5"/>
      <c r="U162" s="5"/>
      <c r="V162" s="5"/>
      <c r="W162" s="5"/>
      <c r="X162" s="21"/>
      <c r="Y162" s="21"/>
    </row>
    <row r="163" spans="1:25" s="1" customFormat="1" x14ac:dyDescent="0.25">
      <c r="A163" s="80">
        <v>138</v>
      </c>
      <c r="B163" s="16">
        <v>43242241</v>
      </c>
      <c r="C163" s="83">
        <v>84.3</v>
      </c>
      <c r="D163" s="8">
        <v>37.65</v>
      </c>
      <c r="E163" s="8">
        <v>38.070999999999998</v>
      </c>
      <c r="F163" s="8">
        <f t="shared" si="11"/>
        <v>0.42099999999999937</v>
      </c>
      <c r="G163" s="82">
        <f t="shared" si="10"/>
        <v>0.36197579999999946</v>
      </c>
      <c r="H163" s="91">
        <f t="shared" si="13"/>
        <v>0.14041082783368763</v>
      </c>
      <c r="I163" s="82">
        <f t="shared" si="12"/>
        <v>0.50238662783368704</v>
      </c>
      <c r="K163" s="25"/>
      <c r="L163" s="7"/>
      <c r="M163" s="7"/>
      <c r="N163" s="7"/>
      <c r="O163" s="5"/>
      <c r="P163" s="5"/>
      <c r="Q163" s="5"/>
      <c r="R163" s="5"/>
      <c r="S163" s="5"/>
      <c r="T163" s="5"/>
      <c r="U163" s="5"/>
      <c r="V163" s="5"/>
      <c r="W163" s="5"/>
      <c r="X163" s="21"/>
      <c r="Y163" s="21"/>
    </row>
    <row r="164" spans="1:25" s="1" customFormat="1" x14ac:dyDescent="0.25">
      <c r="A164" s="4">
        <v>139</v>
      </c>
      <c r="B164" s="16">
        <v>34242385</v>
      </c>
      <c r="C164" s="83">
        <v>84</v>
      </c>
      <c r="D164" s="8">
        <v>10.367000000000001</v>
      </c>
      <c r="E164" s="8">
        <v>10.362</v>
      </c>
      <c r="F164" s="8">
        <f t="shared" si="11"/>
        <v>-5.0000000000007816E-3</v>
      </c>
      <c r="G164" s="82">
        <f t="shared" si="10"/>
        <v>-4.2990000000006721E-3</v>
      </c>
      <c r="H164" s="91">
        <f t="shared" si="13"/>
        <v>0.13991114517235781</v>
      </c>
      <c r="I164" s="82">
        <f t="shared" si="12"/>
        <v>0.13561214517235715</v>
      </c>
      <c r="K164" s="25"/>
      <c r="L164" s="7"/>
      <c r="M164" s="7"/>
      <c r="N164" s="7"/>
      <c r="O164" s="5"/>
      <c r="P164" s="5"/>
      <c r="Q164" s="5"/>
      <c r="R164" s="5"/>
      <c r="S164" s="5"/>
      <c r="T164" s="5"/>
      <c r="U164" s="5"/>
      <c r="V164" s="5"/>
      <c r="W164" s="5"/>
      <c r="X164" s="21"/>
      <c r="Y164" s="21"/>
    </row>
    <row r="165" spans="1:25" s="1" customFormat="1" x14ac:dyDescent="0.25">
      <c r="A165" s="80">
        <v>140</v>
      </c>
      <c r="B165" s="16">
        <v>34242381</v>
      </c>
      <c r="C165" s="83">
        <v>55.6</v>
      </c>
      <c r="D165" s="8">
        <v>19.515999999999998</v>
      </c>
      <c r="E165" s="8">
        <v>19.562999999999999</v>
      </c>
      <c r="F165" s="8">
        <f t="shared" si="11"/>
        <v>4.7000000000000597E-2</v>
      </c>
      <c r="G165" s="82">
        <f t="shared" si="10"/>
        <v>4.0410600000000511E-2</v>
      </c>
      <c r="H165" s="91">
        <f t="shared" si="13"/>
        <v>9.2607853233132059E-2</v>
      </c>
      <c r="I165" s="82">
        <f t="shared" si="12"/>
        <v>0.13301845323313258</v>
      </c>
      <c r="K165" s="25"/>
      <c r="L165" s="7"/>
      <c r="M165" s="7"/>
      <c r="N165" s="7"/>
      <c r="O165" s="5"/>
      <c r="P165" s="5"/>
      <c r="Q165" s="5"/>
      <c r="R165" s="5"/>
      <c r="S165" s="5"/>
      <c r="T165" s="5"/>
      <c r="U165" s="5"/>
      <c r="V165" s="5"/>
      <c r="W165" s="5"/>
      <c r="X165" s="21"/>
      <c r="Y165" s="21"/>
    </row>
    <row r="166" spans="1:25" s="1" customFormat="1" x14ac:dyDescent="0.25">
      <c r="A166" s="80">
        <v>141</v>
      </c>
      <c r="B166" s="16">
        <v>34242390</v>
      </c>
      <c r="C166" s="83">
        <v>56.4</v>
      </c>
      <c r="D166" s="8">
        <v>12.617000000000001</v>
      </c>
      <c r="E166" s="8">
        <v>12.617000000000001</v>
      </c>
      <c r="F166" s="8">
        <f t="shared" si="11"/>
        <v>0</v>
      </c>
      <c r="G166" s="82">
        <f>F166*0.8598</f>
        <v>0</v>
      </c>
      <c r="H166" s="91">
        <f t="shared" si="13"/>
        <v>9.3940340330011654E-2</v>
      </c>
      <c r="I166" s="82">
        <f t="shared" si="12"/>
        <v>9.3940340330011654E-2</v>
      </c>
      <c r="K166" s="25"/>
      <c r="L166" s="7"/>
      <c r="M166" s="7"/>
      <c r="N166" s="7"/>
      <c r="O166" s="5"/>
      <c r="P166" s="5"/>
      <c r="Q166" s="5"/>
      <c r="R166" s="5"/>
      <c r="S166" s="5"/>
      <c r="T166" s="5"/>
      <c r="U166" s="5"/>
      <c r="V166" s="5"/>
      <c r="W166" s="5"/>
      <c r="X166" s="21"/>
      <c r="Y166" s="21"/>
    </row>
    <row r="167" spans="1:25" s="1" customFormat="1" x14ac:dyDescent="0.25">
      <c r="A167" s="80">
        <v>142</v>
      </c>
      <c r="B167" s="16">
        <v>34242387</v>
      </c>
      <c r="C167" s="83">
        <v>84.1</v>
      </c>
      <c r="D167" s="8">
        <v>22.893000000000001</v>
      </c>
      <c r="E167" s="8">
        <v>22.893000000000001</v>
      </c>
      <c r="F167" s="8">
        <f t="shared" si="11"/>
        <v>0</v>
      </c>
      <c r="G167" s="82">
        <f t="shared" ref="G167:G196" si="14">F167*0.8598</f>
        <v>0</v>
      </c>
      <c r="H167" s="91">
        <f t="shared" si="13"/>
        <v>0.14007770605946773</v>
      </c>
      <c r="I167" s="82">
        <f t="shared" si="12"/>
        <v>0.14007770605946773</v>
      </c>
      <c r="K167" s="25"/>
      <c r="L167" s="7"/>
      <c r="M167" s="7"/>
      <c r="N167" s="7"/>
      <c r="O167" s="5"/>
      <c r="P167" s="5"/>
      <c r="Q167" s="5"/>
      <c r="R167" s="5"/>
      <c r="S167" s="5"/>
      <c r="T167" s="5"/>
      <c r="U167" s="5"/>
      <c r="V167" s="5"/>
      <c r="W167" s="5"/>
      <c r="X167" s="21"/>
      <c r="Y167" s="21"/>
    </row>
    <row r="168" spans="1:25" s="1" customFormat="1" x14ac:dyDescent="0.25">
      <c r="A168" s="4">
        <v>143</v>
      </c>
      <c r="B168" s="16">
        <v>34242383</v>
      </c>
      <c r="C168" s="83">
        <v>83.5</v>
      </c>
      <c r="D168" s="8">
        <v>20.329000000000001</v>
      </c>
      <c r="E168" s="8">
        <v>20.632000000000001</v>
      </c>
      <c r="F168" s="8">
        <f t="shared" si="11"/>
        <v>0.30300000000000082</v>
      </c>
      <c r="G168" s="82">
        <f t="shared" si="14"/>
        <v>0.26051940000000073</v>
      </c>
      <c r="H168" s="91">
        <f t="shared" si="13"/>
        <v>0.13907834073680805</v>
      </c>
      <c r="I168" s="82">
        <f t="shared" si="12"/>
        <v>0.39959774073680876</v>
      </c>
      <c r="K168" s="25"/>
      <c r="L168" s="7"/>
      <c r="M168" s="7"/>
      <c r="N168" s="7"/>
      <c r="O168" s="5"/>
      <c r="P168" s="5"/>
      <c r="Q168" s="5"/>
      <c r="R168" s="5"/>
      <c r="S168" s="5"/>
      <c r="T168" s="5"/>
      <c r="U168" s="5"/>
      <c r="V168" s="5"/>
      <c r="W168" s="5"/>
      <c r="X168" s="21"/>
      <c r="Y168" s="21"/>
    </row>
    <row r="169" spans="1:25" s="1" customFormat="1" x14ac:dyDescent="0.25">
      <c r="A169" s="4">
        <v>144</v>
      </c>
      <c r="B169" s="16">
        <v>34242379</v>
      </c>
      <c r="C169" s="83">
        <v>56.3</v>
      </c>
      <c r="D169" s="8">
        <v>10.644</v>
      </c>
      <c r="E169" s="8">
        <v>10.734</v>
      </c>
      <c r="F169" s="8">
        <f t="shared" si="11"/>
        <v>8.9999999999999858E-2</v>
      </c>
      <c r="G169" s="82">
        <f t="shared" si="14"/>
        <v>7.7381999999999881E-2</v>
      </c>
      <c r="H169" s="91">
        <f t="shared" si="13"/>
        <v>9.3773779442901703E-2</v>
      </c>
      <c r="I169" s="82">
        <f t="shared" si="12"/>
        <v>0.17115577944290158</v>
      </c>
      <c r="K169" s="25"/>
      <c r="L169" s="7"/>
      <c r="M169" s="25"/>
      <c r="N169" s="7"/>
      <c r="O169" s="5"/>
      <c r="P169" s="5"/>
      <c r="Q169" s="5"/>
      <c r="R169" s="5"/>
      <c r="S169" s="5"/>
      <c r="T169" s="5"/>
      <c r="U169" s="5"/>
      <c r="V169" s="5"/>
      <c r="W169" s="5"/>
      <c r="X169" s="21"/>
      <c r="Y169" s="21"/>
    </row>
    <row r="170" spans="1:25" s="1" customFormat="1" x14ac:dyDescent="0.25">
      <c r="A170" s="80">
        <v>145</v>
      </c>
      <c r="B170" s="16">
        <v>34242386</v>
      </c>
      <c r="C170" s="83">
        <v>56.6</v>
      </c>
      <c r="D170" s="8">
        <v>10.672000000000001</v>
      </c>
      <c r="E170" s="8">
        <v>10.673</v>
      </c>
      <c r="F170" s="8">
        <f t="shared" si="11"/>
        <v>9.9999999999944578E-4</v>
      </c>
      <c r="G170" s="82">
        <f t="shared" si="14"/>
        <v>8.5979999999952347E-4</v>
      </c>
      <c r="H170" s="91">
        <f t="shared" si="13"/>
        <v>9.4273462104231556E-2</v>
      </c>
      <c r="I170" s="82">
        <f t="shared" si="12"/>
        <v>9.5133262104231078E-2</v>
      </c>
      <c r="K170" s="25"/>
      <c r="L170" s="7"/>
      <c r="M170" s="7"/>
      <c r="N170" s="7"/>
      <c r="O170" s="5"/>
      <c r="P170" s="5"/>
      <c r="Q170" s="5"/>
      <c r="R170" s="5"/>
      <c r="S170" s="5"/>
      <c r="T170" s="5"/>
      <c r="U170" s="5"/>
      <c r="V170" s="5"/>
      <c r="W170" s="5"/>
      <c r="X170" s="21"/>
      <c r="Y170" s="21"/>
    </row>
    <row r="171" spans="1:25" s="1" customFormat="1" x14ac:dyDescent="0.25">
      <c r="A171" s="80">
        <v>146</v>
      </c>
      <c r="B171" s="16">
        <v>34242384</v>
      </c>
      <c r="C171" s="83">
        <v>84.3</v>
      </c>
      <c r="D171" s="8">
        <v>14.147</v>
      </c>
      <c r="E171" s="8">
        <v>14.147</v>
      </c>
      <c r="F171" s="8">
        <f t="shared" si="11"/>
        <v>0</v>
      </c>
      <c r="G171" s="82">
        <f t="shared" si="14"/>
        <v>0</v>
      </c>
      <c r="H171" s="91">
        <f t="shared" si="13"/>
        <v>0.14041082783368763</v>
      </c>
      <c r="I171" s="82">
        <f t="shared" si="12"/>
        <v>0.14041082783368763</v>
      </c>
      <c r="K171" s="25"/>
      <c r="L171" s="7"/>
      <c r="M171" s="7"/>
      <c r="N171" s="7"/>
      <c r="O171" s="5"/>
      <c r="P171" s="5"/>
      <c r="Q171" s="5"/>
      <c r="R171" s="5"/>
      <c r="S171" s="5"/>
      <c r="T171" s="5"/>
      <c r="U171" s="5"/>
      <c r="V171" s="5"/>
      <c r="W171" s="5"/>
      <c r="X171" s="21"/>
      <c r="Y171" s="21"/>
    </row>
    <row r="172" spans="1:25" s="1" customFormat="1" x14ac:dyDescent="0.25">
      <c r="A172" s="4">
        <v>147</v>
      </c>
      <c r="B172" s="16">
        <v>34242301</v>
      </c>
      <c r="C172" s="83">
        <v>84.7</v>
      </c>
      <c r="D172" s="8">
        <v>18.042000000000002</v>
      </c>
      <c r="E172" s="8">
        <v>18.21</v>
      </c>
      <c r="F172" s="8">
        <f t="shared" si="11"/>
        <v>0.16799999999999926</v>
      </c>
      <c r="G172" s="82">
        <f t="shared" si="14"/>
        <v>0.14444639999999936</v>
      </c>
      <c r="H172" s="91">
        <f t="shared" si="13"/>
        <v>0.14107707138212744</v>
      </c>
      <c r="I172" s="82">
        <f t="shared" si="12"/>
        <v>0.2855234713821268</v>
      </c>
      <c r="K172" s="25"/>
      <c r="L172" s="7"/>
      <c r="M172" s="7"/>
      <c r="N172" s="7"/>
      <c r="O172" s="5"/>
      <c r="P172" s="5"/>
      <c r="Q172" s="5"/>
      <c r="R172" s="5"/>
      <c r="S172" s="5"/>
      <c r="T172" s="5"/>
      <c r="U172" s="5"/>
      <c r="V172" s="5"/>
      <c r="W172" s="5"/>
      <c r="X172" s="21"/>
      <c r="Y172" s="21"/>
    </row>
    <row r="173" spans="1:25" s="1" customFormat="1" x14ac:dyDescent="0.25">
      <c r="A173" s="80">
        <v>148</v>
      </c>
      <c r="B173" s="16">
        <v>34242298</v>
      </c>
      <c r="C173" s="83">
        <v>56.4</v>
      </c>
      <c r="D173" s="8">
        <v>12.138999999999999</v>
      </c>
      <c r="E173" s="8">
        <v>12.250999999999999</v>
      </c>
      <c r="F173" s="8">
        <f t="shared" si="11"/>
        <v>0.1120000000000001</v>
      </c>
      <c r="G173" s="82">
        <f t="shared" si="14"/>
        <v>9.629760000000008E-2</v>
      </c>
      <c r="H173" s="91">
        <f t="shared" si="13"/>
        <v>9.3940340330011654E-2</v>
      </c>
      <c r="I173" s="82">
        <f t="shared" si="12"/>
        <v>0.19023794033001173</v>
      </c>
      <c r="K173" s="25"/>
      <c r="L173" s="7"/>
      <c r="M173" s="7"/>
      <c r="N173" s="7"/>
      <c r="O173" s="5"/>
      <c r="P173" s="5"/>
      <c r="Q173" s="5"/>
      <c r="R173" s="5"/>
      <c r="S173" s="5"/>
      <c r="T173" s="5"/>
      <c r="U173" s="5"/>
      <c r="V173" s="5"/>
      <c r="W173" s="5"/>
      <c r="X173" s="21"/>
      <c r="Y173" s="21"/>
    </row>
    <row r="174" spans="1:25" s="1" customFormat="1" x14ac:dyDescent="0.25">
      <c r="A174" s="80">
        <v>149</v>
      </c>
      <c r="B174" s="16">
        <v>34242302</v>
      </c>
      <c r="C174" s="83">
        <v>56.7</v>
      </c>
      <c r="D174" s="8">
        <v>18.076000000000001</v>
      </c>
      <c r="E174" s="8">
        <v>18.076000000000001</v>
      </c>
      <c r="F174" s="8">
        <f t="shared" si="11"/>
        <v>0</v>
      </c>
      <c r="G174" s="82">
        <f t="shared" si="14"/>
        <v>0</v>
      </c>
      <c r="H174" s="91">
        <f t="shared" si="13"/>
        <v>9.4440022991341507E-2</v>
      </c>
      <c r="I174" s="82">
        <f t="shared" si="12"/>
        <v>9.4440022991341507E-2</v>
      </c>
      <c r="K174" s="25"/>
      <c r="L174" s="7"/>
      <c r="M174" s="7"/>
      <c r="N174" s="7"/>
      <c r="O174" s="5"/>
      <c r="P174" s="5"/>
      <c r="Q174" s="5"/>
      <c r="R174" s="5"/>
      <c r="S174" s="5"/>
      <c r="T174" s="5"/>
      <c r="U174" s="5"/>
      <c r="V174" s="5"/>
      <c r="W174" s="5"/>
      <c r="X174" s="21"/>
      <c r="Y174" s="21"/>
    </row>
    <row r="175" spans="1:25" s="1" customFormat="1" x14ac:dyDescent="0.25">
      <c r="A175" s="80">
        <v>150</v>
      </c>
      <c r="B175" s="16">
        <v>34242299</v>
      </c>
      <c r="C175" s="83">
        <v>84.6</v>
      </c>
      <c r="D175" s="8">
        <v>16.898</v>
      </c>
      <c r="E175" s="8">
        <v>17.079999999999998</v>
      </c>
      <c r="F175" s="8">
        <f t="shared" si="11"/>
        <v>0.18199999999999861</v>
      </c>
      <c r="G175" s="82">
        <f t="shared" si="14"/>
        <v>0.15648359999999881</v>
      </c>
      <c r="H175" s="91">
        <f t="shared" si="13"/>
        <v>0.14091051049501746</v>
      </c>
      <c r="I175" s="82">
        <f t="shared" si="12"/>
        <v>0.2973941104950163</v>
      </c>
      <c r="K175" s="25"/>
      <c r="L175" s="7"/>
      <c r="M175" s="7"/>
      <c r="N175" s="7"/>
      <c r="O175" s="5"/>
      <c r="P175" s="5"/>
      <c r="Q175" s="5"/>
      <c r="R175" s="5"/>
      <c r="S175" s="5"/>
      <c r="T175" s="5"/>
      <c r="U175" s="5"/>
      <c r="V175" s="5"/>
      <c r="W175" s="5"/>
      <c r="X175" s="21"/>
      <c r="Y175" s="21"/>
    </row>
    <row r="176" spans="1:25" s="1" customFormat="1" x14ac:dyDescent="0.25">
      <c r="A176" s="4">
        <v>151</v>
      </c>
      <c r="B176" s="16">
        <v>34242300</v>
      </c>
      <c r="C176" s="78">
        <v>84.6</v>
      </c>
      <c r="D176" s="8">
        <v>24.891999999999999</v>
      </c>
      <c r="E176" s="8">
        <v>25.082999999999998</v>
      </c>
      <c r="F176" s="8">
        <f t="shared" si="11"/>
        <v>0.19099999999999895</v>
      </c>
      <c r="G176" s="34">
        <f t="shared" si="14"/>
        <v>0.16422179999999909</v>
      </c>
      <c r="H176" s="40">
        <f t="shared" si="13"/>
        <v>0.14091051049501746</v>
      </c>
      <c r="I176" s="34">
        <f t="shared" si="12"/>
        <v>0.30513231049501655</v>
      </c>
      <c r="K176" s="25"/>
      <c r="L176" s="7"/>
      <c r="M176" s="7"/>
      <c r="N176" s="7"/>
      <c r="O176" s="5"/>
      <c r="P176" s="5"/>
      <c r="Q176" s="5"/>
      <c r="R176" s="5"/>
      <c r="S176" s="5"/>
      <c r="T176" s="5"/>
      <c r="U176" s="5"/>
      <c r="V176" s="5"/>
      <c r="W176" s="5"/>
      <c r="X176" s="21"/>
      <c r="Y176" s="21"/>
    </row>
    <row r="177" spans="1:25" s="1" customFormat="1" x14ac:dyDescent="0.25">
      <c r="A177" s="80">
        <v>152</v>
      </c>
      <c r="B177" s="16">
        <v>34242303</v>
      </c>
      <c r="C177" s="83">
        <v>56.3</v>
      </c>
      <c r="D177" s="8">
        <v>3.7589999999999999</v>
      </c>
      <c r="E177" s="8">
        <v>3.7589999999999999</v>
      </c>
      <c r="F177" s="8">
        <f t="shared" si="11"/>
        <v>0</v>
      </c>
      <c r="G177" s="82">
        <f t="shared" si="14"/>
        <v>0</v>
      </c>
      <c r="H177" s="91">
        <f t="shared" si="13"/>
        <v>9.3773779442901703E-2</v>
      </c>
      <c r="I177" s="82">
        <f t="shared" si="12"/>
        <v>9.3773779442901703E-2</v>
      </c>
      <c r="K177" s="25"/>
      <c r="L177" s="7"/>
      <c r="M177" s="7"/>
      <c r="N177" s="7"/>
      <c r="O177" s="5"/>
      <c r="P177" s="5"/>
      <c r="Q177" s="5"/>
      <c r="R177" s="5"/>
      <c r="S177" s="5"/>
      <c r="T177" s="5"/>
      <c r="U177" s="5"/>
      <c r="V177" s="5"/>
      <c r="W177" s="5"/>
      <c r="X177" s="21"/>
      <c r="Y177" s="21"/>
    </row>
    <row r="178" spans="1:25" s="1" customFormat="1" x14ac:dyDescent="0.25">
      <c r="A178" s="80">
        <v>153</v>
      </c>
      <c r="B178" s="16">
        <v>34242306</v>
      </c>
      <c r="C178" s="83">
        <v>56.9</v>
      </c>
      <c r="D178" s="8">
        <v>16.698</v>
      </c>
      <c r="E178" s="8">
        <v>16.754000000000001</v>
      </c>
      <c r="F178" s="8">
        <f t="shared" si="11"/>
        <v>5.6000000000000938E-2</v>
      </c>
      <c r="G178" s="82">
        <f t="shared" si="14"/>
        <v>4.8148800000000803E-2</v>
      </c>
      <c r="H178" s="91">
        <f t="shared" si="13"/>
        <v>9.477314476556141E-2</v>
      </c>
      <c r="I178" s="82">
        <f t="shared" si="12"/>
        <v>0.14292194476556222</v>
      </c>
      <c r="K178" s="25"/>
      <c r="L178" s="7"/>
      <c r="M178" s="7"/>
      <c r="N178" s="7"/>
      <c r="O178" s="5"/>
      <c r="P178" s="5"/>
      <c r="Q178" s="5"/>
      <c r="R178" s="5"/>
      <c r="S178" s="5"/>
      <c r="T178" s="5"/>
      <c r="U178" s="5"/>
      <c r="V178" s="5"/>
      <c r="W178" s="5"/>
      <c r="X178" s="21"/>
      <c r="Y178" s="21"/>
    </row>
    <row r="179" spans="1:25" s="1" customFormat="1" x14ac:dyDescent="0.25">
      <c r="A179" s="80">
        <v>154</v>
      </c>
      <c r="B179" s="16">
        <v>34242305</v>
      </c>
      <c r="C179" s="83">
        <v>85.7</v>
      </c>
      <c r="D179" s="8">
        <v>27.67</v>
      </c>
      <c r="E179" s="8">
        <v>27.683</v>
      </c>
      <c r="F179" s="8">
        <f t="shared" si="11"/>
        <v>1.2999999999998124E-2</v>
      </c>
      <c r="G179" s="82">
        <f t="shared" si="14"/>
        <v>1.1177399999998387E-2</v>
      </c>
      <c r="H179" s="91">
        <f t="shared" si="13"/>
        <v>0.14274268025322695</v>
      </c>
      <c r="I179" s="82">
        <f t="shared" si="12"/>
        <v>0.15392008025322534</v>
      </c>
      <c r="K179" s="25"/>
      <c r="L179" s="7"/>
      <c r="M179" s="7"/>
      <c r="N179" s="7"/>
      <c r="O179" s="5"/>
      <c r="P179" s="5"/>
      <c r="Q179" s="5"/>
      <c r="R179" s="5"/>
      <c r="S179" s="5"/>
      <c r="T179" s="5"/>
      <c r="U179" s="5"/>
      <c r="V179" s="5"/>
      <c r="W179" s="5"/>
      <c r="X179" s="21"/>
      <c r="Y179" s="21"/>
    </row>
    <row r="180" spans="1:25" s="1" customFormat="1" x14ac:dyDescent="0.25">
      <c r="A180" s="4">
        <v>155</v>
      </c>
      <c r="B180" s="16">
        <v>34242323</v>
      </c>
      <c r="C180" s="83">
        <v>84.9</v>
      </c>
      <c r="D180" s="8">
        <v>34.802</v>
      </c>
      <c r="E180" s="8">
        <v>35.473999999999997</v>
      </c>
      <c r="F180" s="8">
        <f t="shared" si="11"/>
        <v>0.67199999999999704</v>
      </c>
      <c r="G180" s="82">
        <f t="shared" si="14"/>
        <v>0.57778559999999746</v>
      </c>
      <c r="H180" s="91">
        <f t="shared" si="13"/>
        <v>0.14141019315634734</v>
      </c>
      <c r="I180" s="82">
        <f t="shared" si="12"/>
        <v>0.71919579315634485</v>
      </c>
      <c r="K180" s="25"/>
      <c r="L180" s="24"/>
      <c r="M180" s="24"/>
      <c r="N180" s="24"/>
      <c r="O180" s="24"/>
      <c r="P180" s="24"/>
      <c r="Q180" s="5"/>
      <c r="R180" s="5"/>
      <c r="S180" s="5"/>
      <c r="T180" s="5"/>
      <c r="U180" s="5"/>
      <c r="V180" s="5"/>
      <c r="W180" s="5"/>
      <c r="X180" s="21"/>
      <c r="Y180" s="21"/>
    </row>
    <row r="181" spans="1:25" s="1" customFormat="1" x14ac:dyDescent="0.25">
      <c r="A181" s="80">
        <v>156</v>
      </c>
      <c r="B181" s="16">
        <v>34242320</v>
      </c>
      <c r="C181" s="83">
        <v>56.8</v>
      </c>
      <c r="D181" s="8">
        <v>26.780999999999999</v>
      </c>
      <c r="E181" s="8">
        <v>27.122</v>
      </c>
      <c r="F181" s="8">
        <f t="shared" si="11"/>
        <v>0.34100000000000108</v>
      </c>
      <c r="G181" s="82">
        <f t="shared" si="14"/>
        <v>0.29319180000000095</v>
      </c>
      <c r="H181" s="91">
        <f t="shared" si="13"/>
        <v>9.4606583878451458E-2</v>
      </c>
      <c r="I181" s="82">
        <f t="shared" si="12"/>
        <v>0.38779838387845239</v>
      </c>
      <c r="K181" s="25"/>
      <c r="L181" s="24"/>
      <c r="M181" s="24"/>
      <c r="N181" s="24"/>
      <c r="O181" s="24"/>
      <c r="P181" s="24"/>
      <c r="Q181" s="5"/>
      <c r="R181" s="5"/>
      <c r="S181" s="5"/>
      <c r="T181" s="5"/>
      <c r="U181" s="5"/>
      <c r="V181" s="5"/>
      <c r="W181" s="5"/>
      <c r="X181" s="21"/>
      <c r="Y181" s="21"/>
    </row>
    <row r="182" spans="1:25" s="1" customFormat="1" x14ac:dyDescent="0.25">
      <c r="A182" s="80">
        <v>157</v>
      </c>
      <c r="B182" s="16">
        <v>34242321</v>
      </c>
      <c r="C182" s="83">
        <v>57.1</v>
      </c>
      <c r="D182" s="8">
        <v>20.706</v>
      </c>
      <c r="E182" s="8">
        <v>21.024000000000001</v>
      </c>
      <c r="F182" s="8">
        <f t="shared" si="11"/>
        <v>0.31800000000000139</v>
      </c>
      <c r="G182" s="82">
        <f t="shared" si="14"/>
        <v>0.27341640000000123</v>
      </c>
      <c r="H182" s="91">
        <f t="shared" si="13"/>
        <v>9.5106266539781312E-2</v>
      </c>
      <c r="I182" s="82">
        <f t="shared" si="12"/>
        <v>0.36852266653978255</v>
      </c>
      <c r="K182" s="25"/>
      <c r="L182" s="24"/>
      <c r="M182" s="24"/>
      <c r="N182" s="24"/>
      <c r="O182" s="24"/>
      <c r="P182" s="24"/>
      <c r="Q182" s="5"/>
      <c r="R182" s="5"/>
      <c r="S182" s="5"/>
      <c r="T182" s="5"/>
      <c r="U182" s="5"/>
      <c r="V182" s="5"/>
      <c r="W182" s="5"/>
      <c r="X182" s="21"/>
      <c r="Y182" s="21"/>
    </row>
    <row r="183" spans="1:25" s="1" customFormat="1" x14ac:dyDescent="0.25">
      <c r="A183" s="80">
        <v>158</v>
      </c>
      <c r="B183" s="16">
        <v>34242304</v>
      </c>
      <c r="C183" s="83">
        <v>85.5</v>
      </c>
      <c r="D183" s="8">
        <v>27.238</v>
      </c>
      <c r="E183" s="8">
        <v>27.707999999999998</v>
      </c>
      <c r="F183" s="8">
        <f t="shared" si="11"/>
        <v>0.46999999999999886</v>
      </c>
      <c r="G183" s="82">
        <f t="shared" si="14"/>
        <v>0.40410599999999902</v>
      </c>
      <c r="H183" s="91">
        <f t="shared" si="13"/>
        <v>0.14240955847900705</v>
      </c>
      <c r="I183" s="82">
        <f t="shared" si="12"/>
        <v>0.54651555847900601</v>
      </c>
      <c r="K183" s="25"/>
      <c r="L183" s="24"/>
      <c r="M183" s="24"/>
      <c r="N183" s="24"/>
      <c r="O183" s="24"/>
      <c r="P183" s="24"/>
      <c r="Q183" s="5"/>
      <c r="R183" s="5"/>
      <c r="S183" s="5"/>
      <c r="T183" s="5"/>
      <c r="U183" s="5"/>
      <c r="V183" s="5"/>
      <c r="W183" s="5"/>
      <c r="X183" s="21"/>
      <c r="Y183" s="21"/>
    </row>
    <row r="184" spans="1:25" s="1" customFormat="1" x14ac:dyDescent="0.25">
      <c r="A184" s="4">
        <v>159</v>
      </c>
      <c r="B184" s="16">
        <v>34242308</v>
      </c>
      <c r="C184" s="75">
        <v>84.6</v>
      </c>
      <c r="D184" s="136">
        <v>29.396999999999998</v>
      </c>
      <c r="E184" s="136">
        <v>29.533000000000001</v>
      </c>
      <c r="F184" s="8">
        <f t="shared" si="11"/>
        <v>0.13600000000000279</v>
      </c>
      <c r="G184" s="34">
        <f t="shared" si="14"/>
        <v>0.11693280000000239</v>
      </c>
      <c r="H184" s="34">
        <f t="shared" si="13"/>
        <v>0.14091051049501746</v>
      </c>
      <c r="I184" s="34">
        <f>G184+H184</f>
        <v>0.25784331049501985</v>
      </c>
      <c r="K184" s="25"/>
      <c r="L184" s="7"/>
      <c r="M184"/>
      <c r="N184" s="7"/>
      <c r="O184" s="5"/>
      <c r="P184" s="5"/>
      <c r="Q184" s="5"/>
      <c r="R184" s="5"/>
      <c r="S184" s="5"/>
      <c r="T184" s="5"/>
      <c r="U184" s="5"/>
      <c r="V184" s="5"/>
      <c r="W184" s="5"/>
      <c r="X184" s="21"/>
      <c r="Y184" s="21"/>
    </row>
    <row r="185" spans="1:25" s="1" customFormat="1" x14ac:dyDescent="0.25">
      <c r="A185" s="4">
        <v>160</v>
      </c>
      <c r="B185" s="16">
        <v>34242307</v>
      </c>
      <c r="C185" s="75">
        <v>56.3</v>
      </c>
      <c r="D185" s="8">
        <v>0.26800000000000002</v>
      </c>
      <c r="E185" s="8">
        <v>0.26800000000000002</v>
      </c>
      <c r="F185" s="8">
        <f t="shared" si="11"/>
        <v>0</v>
      </c>
      <c r="G185" s="34">
        <f t="shared" si="14"/>
        <v>0</v>
      </c>
      <c r="H185" s="34">
        <f t="shared" si="13"/>
        <v>9.3773779442901703E-2</v>
      </c>
      <c r="I185" s="41">
        <f>G185+H185</f>
        <v>9.3773779442901703E-2</v>
      </c>
      <c r="K185" s="25"/>
      <c r="L185" s="7"/>
      <c r="M185"/>
      <c r="N185" s="7"/>
      <c r="O185" s="5"/>
      <c r="P185" s="5"/>
      <c r="Q185" s="5"/>
      <c r="R185" s="5"/>
      <c r="S185" s="5"/>
      <c r="T185" s="5"/>
      <c r="U185" s="5"/>
      <c r="V185" s="5"/>
      <c r="W185" s="5"/>
      <c r="X185" s="21"/>
      <c r="Y185" s="21"/>
    </row>
    <row r="186" spans="1:25" s="1" customFormat="1" x14ac:dyDescent="0.25">
      <c r="A186" s="4">
        <v>161</v>
      </c>
      <c r="B186" s="16">
        <v>34242312</v>
      </c>
      <c r="C186" s="75">
        <v>56.8</v>
      </c>
      <c r="D186" s="8">
        <v>7.7370000000000001</v>
      </c>
      <c r="E186" s="8">
        <v>7.7370000000000001</v>
      </c>
      <c r="F186" s="8">
        <f t="shared" si="11"/>
        <v>0</v>
      </c>
      <c r="G186" s="34">
        <f t="shared" si="14"/>
        <v>0</v>
      </c>
      <c r="H186" s="34">
        <f t="shared" si="13"/>
        <v>9.4606583878451458E-2</v>
      </c>
      <c r="I186" s="34">
        <f t="shared" si="12"/>
        <v>9.4606583878451458E-2</v>
      </c>
      <c r="K186" s="25"/>
      <c r="L186" s="7"/>
      <c r="M186"/>
      <c r="N186" s="7"/>
      <c r="O186" s="5"/>
      <c r="P186" s="5"/>
      <c r="Q186" s="5"/>
      <c r="R186" s="5"/>
      <c r="S186" s="5"/>
      <c r="T186" s="5"/>
      <c r="U186" s="5"/>
      <c r="V186" s="5"/>
      <c r="W186" s="5"/>
      <c r="X186" s="21"/>
      <c r="Y186" s="21"/>
    </row>
    <row r="187" spans="1:25" s="1" customFormat="1" x14ac:dyDescent="0.25">
      <c r="A187" s="4">
        <v>162</v>
      </c>
      <c r="B187" s="16">
        <v>34242309</v>
      </c>
      <c r="C187" s="75">
        <v>85.2</v>
      </c>
      <c r="D187" s="8">
        <v>21.838999999999999</v>
      </c>
      <c r="E187" s="8">
        <v>21.933</v>
      </c>
      <c r="F187" s="8">
        <f t="shared" si="11"/>
        <v>9.4000000000001194E-2</v>
      </c>
      <c r="G187" s="34">
        <f t="shared" si="14"/>
        <v>8.0821200000001023E-2</v>
      </c>
      <c r="H187" s="34">
        <f>C187/3672.6*$H$16</f>
        <v>0.14190987581767719</v>
      </c>
      <c r="I187" s="34">
        <f t="shared" si="12"/>
        <v>0.2227310758176782</v>
      </c>
      <c r="K187" s="25"/>
      <c r="L187" s="7"/>
      <c r="M187"/>
      <c r="N187" s="7"/>
      <c r="O187" s="5"/>
      <c r="P187" s="5"/>
      <c r="Q187" s="5"/>
      <c r="R187" s="5"/>
      <c r="S187" s="5"/>
      <c r="T187" s="5"/>
      <c r="U187" s="5"/>
      <c r="V187" s="5"/>
      <c r="W187" s="5"/>
      <c r="X187" s="21"/>
      <c r="Y187" s="21"/>
    </row>
    <row r="188" spans="1:25" s="1" customFormat="1" x14ac:dyDescent="0.25">
      <c r="A188" s="4">
        <v>163</v>
      </c>
      <c r="B188" s="16">
        <v>34242188</v>
      </c>
      <c r="C188" s="75">
        <v>84.4</v>
      </c>
      <c r="D188" s="8">
        <v>5.8150000000000004</v>
      </c>
      <c r="E188" s="8">
        <v>5.8150000000000004</v>
      </c>
      <c r="F188" s="8">
        <f t="shared" si="11"/>
        <v>0</v>
      </c>
      <c r="G188" s="34">
        <f>F188*0.8598</f>
        <v>0</v>
      </c>
      <c r="H188" s="34">
        <f t="shared" si="13"/>
        <v>0.14057738872079759</v>
      </c>
      <c r="I188" s="34">
        <f>G188+H188</f>
        <v>0.14057738872079759</v>
      </c>
      <c r="K188" s="25"/>
      <c r="L188" s="7"/>
      <c r="M188"/>
      <c r="N188" s="7"/>
      <c r="O188" s="5"/>
      <c r="P188" s="5"/>
      <c r="Q188" s="5"/>
      <c r="R188" s="5"/>
      <c r="S188" s="5"/>
      <c r="T188" s="5"/>
      <c r="U188" s="5"/>
      <c r="V188" s="5"/>
      <c r="W188" s="5"/>
      <c r="X188" s="21"/>
      <c r="Y188" s="21"/>
    </row>
    <row r="189" spans="1:25" s="1" customFormat="1" x14ac:dyDescent="0.25">
      <c r="A189" s="4">
        <v>164</v>
      </c>
      <c r="B189" s="16">
        <v>34242185</v>
      </c>
      <c r="C189" s="75">
        <v>55.9</v>
      </c>
      <c r="D189" s="8">
        <v>12.144</v>
      </c>
      <c r="E189" s="8">
        <v>12.164</v>
      </c>
      <c r="F189" s="8">
        <f t="shared" si="11"/>
        <v>1.9999999999999574E-2</v>
      </c>
      <c r="G189" s="34">
        <f>F189*0.8598</f>
        <v>1.7195999999999635E-2</v>
      </c>
      <c r="H189" s="34">
        <f t="shared" si="13"/>
        <v>9.3107535894461912E-2</v>
      </c>
      <c r="I189" s="34">
        <f t="shared" si="12"/>
        <v>0.11030353589446154</v>
      </c>
      <c r="K189" s="25"/>
      <c r="L189" s="7"/>
      <c r="M189"/>
      <c r="N189" s="7"/>
      <c r="O189" s="5"/>
      <c r="P189" s="5"/>
      <c r="Q189" s="5"/>
      <c r="R189" s="5"/>
      <c r="S189" s="5"/>
      <c r="T189" s="5"/>
      <c r="U189" s="5"/>
      <c r="V189" s="5"/>
      <c r="W189" s="5"/>
      <c r="X189" s="21"/>
      <c r="Y189" s="21"/>
    </row>
    <row r="190" spans="1:25" s="1" customFormat="1" x14ac:dyDescent="0.25">
      <c r="A190" s="4">
        <v>165</v>
      </c>
      <c r="B190" s="16">
        <v>43441088</v>
      </c>
      <c r="C190" s="75">
        <v>56.7</v>
      </c>
      <c r="D190" s="8">
        <v>11.526</v>
      </c>
      <c r="E190" s="8">
        <v>11.696999999999999</v>
      </c>
      <c r="F190" s="8">
        <f t="shared" si="11"/>
        <v>0.17099999999999937</v>
      </c>
      <c r="G190" s="34">
        <f t="shared" si="14"/>
        <v>0.14702579999999946</v>
      </c>
      <c r="H190" s="34">
        <f t="shared" si="13"/>
        <v>9.4440022991341507E-2</v>
      </c>
      <c r="I190" s="34">
        <f t="shared" si="12"/>
        <v>0.24146582299134095</v>
      </c>
      <c r="K190" s="25"/>
      <c r="L190" s="7"/>
      <c r="M190"/>
      <c r="N190" s="7"/>
      <c r="O190" s="5"/>
      <c r="P190" s="5"/>
      <c r="Q190" s="5"/>
      <c r="R190" s="5"/>
      <c r="S190" s="5"/>
      <c r="T190" s="5"/>
      <c r="U190" s="5"/>
      <c r="V190" s="5"/>
      <c r="W190" s="5"/>
      <c r="X190" s="21"/>
      <c r="Y190" s="21"/>
    </row>
    <row r="191" spans="1:25" s="1" customFormat="1" x14ac:dyDescent="0.25">
      <c r="A191" s="4">
        <v>166</v>
      </c>
      <c r="B191" s="16">
        <v>34242310</v>
      </c>
      <c r="C191" s="75">
        <v>85.2</v>
      </c>
      <c r="D191" s="8">
        <v>24.1</v>
      </c>
      <c r="E191" s="8">
        <v>24.175000000000001</v>
      </c>
      <c r="F191" s="8">
        <f t="shared" si="11"/>
        <v>7.4999999999999289E-2</v>
      </c>
      <c r="G191" s="34">
        <f t="shared" si="14"/>
        <v>6.448499999999939E-2</v>
      </c>
      <c r="H191" s="34">
        <f t="shared" si="13"/>
        <v>0.14190987581767719</v>
      </c>
      <c r="I191" s="34">
        <f t="shared" si="12"/>
        <v>0.20639487581767657</v>
      </c>
      <c r="K191" s="25"/>
      <c r="L191" s="7"/>
      <c r="M191"/>
      <c r="N191" s="7"/>
      <c r="O191" s="5"/>
      <c r="P191" s="5"/>
      <c r="Q191" s="5"/>
      <c r="R191" s="5"/>
      <c r="S191" s="5"/>
      <c r="T191" s="5"/>
      <c r="U191" s="5"/>
      <c r="V191" s="5"/>
      <c r="W191" s="5"/>
      <c r="X191" s="21"/>
      <c r="Y191" s="21"/>
    </row>
    <row r="192" spans="1:25" s="1" customFormat="1" x14ac:dyDescent="0.25">
      <c r="A192" s="4">
        <v>167</v>
      </c>
      <c r="B192" s="16">
        <v>34242187</v>
      </c>
      <c r="C192" s="75">
        <v>84.9</v>
      </c>
      <c r="D192" s="8">
        <v>26.225999999999999</v>
      </c>
      <c r="E192" s="8">
        <v>26.675999999999998</v>
      </c>
      <c r="F192" s="8">
        <f t="shared" si="11"/>
        <v>0.44999999999999929</v>
      </c>
      <c r="G192" s="34">
        <f t="shared" si="14"/>
        <v>0.38690999999999937</v>
      </c>
      <c r="H192" s="34">
        <f t="shared" si="13"/>
        <v>0.14141019315634734</v>
      </c>
      <c r="I192" s="34">
        <f t="shared" si="12"/>
        <v>0.52832019315634671</v>
      </c>
      <c r="K192" s="25"/>
      <c r="L192" s="7"/>
      <c r="M192"/>
      <c r="N192" s="7"/>
      <c r="O192" s="5"/>
      <c r="P192" s="5"/>
      <c r="Q192" s="5"/>
      <c r="R192" s="5"/>
      <c r="S192" s="5"/>
      <c r="T192" s="5"/>
      <c r="U192" s="5"/>
      <c r="V192" s="5"/>
      <c r="W192" s="5"/>
      <c r="X192" s="21"/>
      <c r="Y192" s="21"/>
    </row>
    <row r="193" spans="1:25" s="1" customFormat="1" x14ac:dyDescent="0.25">
      <c r="A193" s="4">
        <v>168</v>
      </c>
      <c r="B193" s="16">
        <v>34242189</v>
      </c>
      <c r="C193" s="75">
        <v>56.4</v>
      </c>
      <c r="D193" s="8">
        <v>5.01</v>
      </c>
      <c r="E193" s="8">
        <v>5.01</v>
      </c>
      <c r="F193" s="8">
        <f t="shared" si="11"/>
        <v>0</v>
      </c>
      <c r="G193" s="34">
        <f t="shared" si="14"/>
        <v>0</v>
      </c>
      <c r="H193" s="34">
        <f t="shared" si="13"/>
        <v>9.3940340330011654E-2</v>
      </c>
      <c r="I193" s="34">
        <f t="shared" si="12"/>
        <v>9.3940340330011654E-2</v>
      </c>
      <c r="K193" s="25"/>
      <c r="L193" s="7"/>
      <c r="M193"/>
      <c r="N193" s="7"/>
      <c r="O193" s="5"/>
      <c r="P193" s="5"/>
      <c r="Q193" s="5"/>
      <c r="R193" s="5"/>
      <c r="S193" s="5"/>
      <c r="T193" s="5"/>
      <c r="U193" s="5"/>
      <c r="V193" s="5"/>
      <c r="W193" s="5"/>
      <c r="X193" s="21"/>
      <c r="Y193" s="21"/>
    </row>
    <row r="194" spans="1:25" s="1" customFormat="1" x14ac:dyDescent="0.25">
      <c r="A194" s="4">
        <v>169</v>
      </c>
      <c r="B194" s="16">
        <v>34242191</v>
      </c>
      <c r="C194" s="75">
        <v>57</v>
      </c>
      <c r="D194" s="8">
        <v>20.248999999999999</v>
      </c>
      <c r="E194" s="8">
        <v>20.260999999999999</v>
      </c>
      <c r="F194" s="8">
        <f t="shared" si="11"/>
        <v>1.2000000000000455E-2</v>
      </c>
      <c r="G194" s="34">
        <f t="shared" si="14"/>
        <v>1.0317600000000392E-2</v>
      </c>
      <c r="H194" s="34">
        <f t="shared" si="13"/>
        <v>9.4939705652671361E-2</v>
      </c>
      <c r="I194" s="34">
        <f t="shared" si="12"/>
        <v>0.10525730565267175</v>
      </c>
      <c r="K194" s="25"/>
      <c r="L194" s="7"/>
      <c r="M194"/>
      <c r="N194" s="7"/>
      <c r="O194" s="5"/>
      <c r="P194" s="5"/>
      <c r="Q194" s="5"/>
      <c r="R194" s="5"/>
      <c r="S194" s="5"/>
      <c r="T194" s="5"/>
      <c r="U194" s="5"/>
      <c r="V194" s="5"/>
      <c r="W194" s="5"/>
      <c r="X194" s="21"/>
      <c r="Y194" s="21"/>
    </row>
    <row r="195" spans="1:25" s="1" customFormat="1" x14ac:dyDescent="0.25">
      <c r="A195" s="4">
        <v>170</v>
      </c>
      <c r="B195" s="16">
        <v>34242190</v>
      </c>
      <c r="C195" s="75">
        <v>85.3</v>
      </c>
      <c r="D195" s="8">
        <v>26.916</v>
      </c>
      <c r="E195" s="8">
        <v>27.123999999999999</v>
      </c>
      <c r="F195" s="8">
        <f t="shared" si="11"/>
        <v>0.20799999999999841</v>
      </c>
      <c r="G195" s="34">
        <f t="shared" si="14"/>
        <v>0.17883839999999862</v>
      </c>
      <c r="H195" s="34">
        <f t="shared" si="13"/>
        <v>0.14207643670478712</v>
      </c>
      <c r="I195" s="34">
        <f t="shared" si="12"/>
        <v>0.32091483670478571</v>
      </c>
      <c r="K195" s="25"/>
      <c r="L195" s="7"/>
      <c r="M195"/>
      <c r="N195" s="7"/>
      <c r="O195" s="5"/>
      <c r="P195" s="5"/>
      <c r="Q195" s="5"/>
      <c r="R195" s="5"/>
      <c r="S195" s="5"/>
      <c r="T195" s="5"/>
      <c r="U195" s="5"/>
      <c r="V195" s="5"/>
      <c r="W195" s="5"/>
      <c r="X195" s="21"/>
      <c r="Y195" s="21"/>
    </row>
    <row r="196" spans="1:25" s="1" customFormat="1" x14ac:dyDescent="0.25">
      <c r="A196" s="4">
        <v>171</v>
      </c>
      <c r="B196" s="16">
        <v>34242184</v>
      </c>
      <c r="C196" s="75">
        <v>84.3</v>
      </c>
      <c r="D196" s="8">
        <v>7.93</v>
      </c>
      <c r="E196" s="8">
        <v>7.93</v>
      </c>
      <c r="F196" s="8">
        <f t="shared" si="11"/>
        <v>0</v>
      </c>
      <c r="G196" s="34">
        <f t="shared" si="14"/>
        <v>0</v>
      </c>
      <c r="H196" s="34">
        <f t="shared" si="13"/>
        <v>0.14041082783368763</v>
      </c>
      <c r="I196" s="34">
        <f t="shared" si="12"/>
        <v>0.14041082783368763</v>
      </c>
      <c r="K196" s="25"/>
      <c r="L196" s="128"/>
      <c r="M196" s="129"/>
      <c r="N196" s="130"/>
      <c r="O196" s="131"/>
      <c r="P196" s="131"/>
      <c r="Q196" s="131"/>
      <c r="R196" s="101"/>
      <c r="S196" s="101"/>
      <c r="T196" s="5"/>
      <c r="U196" s="5"/>
      <c r="V196" s="5"/>
      <c r="W196" s="5"/>
      <c r="X196" s="21"/>
      <c r="Y196" s="21"/>
    </row>
    <row r="197" spans="1:25" s="1" customFormat="1" x14ac:dyDescent="0.25">
      <c r="A197" s="4">
        <v>172</v>
      </c>
      <c r="B197" s="16">
        <v>34242195</v>
      </c>
      <c r="C197" s="75">
        <v>56.4</v>
      </c>
      <c r="D197" s="8">
        <v>9.7029999999999994</v>
      </c>
      <c r="E197" s="8">
        <v>9.7029999999999994</v>
      </c>
      <c r="F197" s="8">
        <f t="shared" si="11"/>
        <v>0</v>
      </c>
      <c r="G197" s="34">
        <f>F197*0.8598</f>
        <v>0</v>
      </c>
      <c r="H197" s="34">
        <f t="shared" si="13"/>
        <v>9.3940340330011654E-2</v>
      </c>
      <c r="I197" s="34">
        <f t="shared" si="12"/>
        <v>9.3940340330011654E-2</v>
      </c>
      <c r="K197" s="25"/>
      <c r="L197" s="132"/>
      <c r="M197" s="129"/>
      <c r="N197" s="130"/>
      <c r="O197" s="131"/>
      <c r="P197" s="131"/>
      <c r="Q197" s="131"/>
      <c r="R197" s="101"/>
      <c r="S197" s="101"/>
      <c r="T197" s="5"/>
      <c r="U197" s="5"/>
      <c r="V197" s="5"/>
      <c r="W197" s="5"/>
      <c r="X197" s="21"/>
      <c r="Y197" s="21"/>
    </row>
    <row r="198" spans="1:25" s="1" customFormat="1" x14ac:dyDescent="0.25">
      <c r="A198" s="4">
        <v>173</v>
      </c>
      <c r="B198" s="16">
        <v>34242186</v>
      </c>
      <c r="C198" s="75">
        <v>56.9</v>
      </c>
      <c r="D198" s="8">
        <f>9.003+0.853+0.298+0.854+0.854</f>
        <v>11.861999999999998</v>
      </c>
      <c r="E198" s="8">
        <v>13.212999999999999</v>
      </c>
      <c r="F198" s="8">
        <f t="shared" si="11"/>
        <v>1.3510000000000009</v>
      </c>
      <c r="G198" s="34">
        <f t="shared" ref="G198:G219" si="15">F198*0.8598</f>
        <v>1.1615898000000007</v>
      </c>
      <c r="H198" s="34">
        <f t="shared" si="13"/>
        <v>9.477314476556141E-2</v>
      </c>
      <c r="I198" s="34">
        <f t="shared" si="12"/>
        <v>1.256362944765562</v>
      </c>
      <c r="K198" s="25"/>
      <c r="L198" s="132"/>
      <c r="M198" s="133"/>
      <c r="N198" s="130"/>
      <c r="O198" s="131"/>
      <c r="P198" s="131"/>
      <c r="Q198" s="131"/>
      <c r="R198" s="101"/>
      <c r="S198" s="101"/>
      <c r="T198" s="5"/>
      <c r="U198" s="5"/>
      <c r="V198" s="5"/>
      <c r="W198" s="5"/>
      <c r="X198" s="21"/>
      <c r="Y198" s="21"/>
    </row>
    <row r="199" spans="1:25" s="1" customFormat="1" x14ac:dyDescent="0.25">
      <c r="A199" s="4">
        <v>174</v>
      </c>
      <c r="B199" s="16">
        <v>34242183</v>
      </c>
      <c r="C199" s="75">
        <v>85.9</v>
      </c>
      <c r="D199" s="8">
        <v>24.667000000000002</v>
      </c>
      <c r="E199" s="8">
        <v>25.212</v>
      </c>
      <c r="F199" s="8">
        <f t="shared" si="11"/>
        <v>0.54499999999999815</v>
      </c>
      <c r="G199" s="34">
        <f t="shared" si="15"/>
        <v>0.46859099999999843</v>
      </c>
      <c r="H199" s="34">
        <f t="shared" si="13"/>
        <v>0.14307580202744685</v>
      </c>
      <c r="I199" s="34">
        <f t="shared" si="12"/>
        <v>0.61166680202744528</v>
      </c>
      <c r="K199" s="25"/>
      <c r="L199" s="132"/>
      <c r="M199" s="133"/>
      <c r="N199" s="130"/>
      <c r="O199" s="131"/>
      <c r="P199" s="131"/>
      <c r="Q199" s="131"/>
      <c r="R199" s="101"/>
      <c r="S199" s="101"/>
      <c r="T199" s="101"/>
      <c r="U199" s="5"/>
      <c r="V199" s="5"/>
      <c r="W199" s="5"/>
      <c r="X199" s="21"/>
      <c r="Y199" s="21"/>
    </row>
    <row r="200" spans="1:25" s="1" customFormat="1" x14ac:dyDescent="0.25">
      <c r="A200" s="4">
        <v>175</v>
      </c>
      <c r="B200" s="16">
        <v>34242196</v>
      </c>
      <c r="C200" s="75">
        <v>84.5</v>
      </c>
      <c r="D200" s="8">
        <f>25.097+1.268</f>
        <v>26.365000000000002</v>
      </c>
      <c r="E200" s="8">
        <v>26.2013</v>
      </c>
      <c r="F200" s="8">
        <f t="shared" si="11"/>
        <v>-0.16370000000000218</v>
      </c>
      <c r="G200" s="34">
        <f t="shared" si="15"/>
        <v>-0.14074926000000187</v>
      </c>
      <c r="H200" s="34">
        <f t="shared" si="13"/>
        <v>0.14074394960790754</v>
      </c>
      <c r="I200" s="34">
        <f t="shared" si="12"/>
        <v>-5.3103920943375904E-6</v>
      </c>
      <c r="K200" s="25"/>
      <c r="L200" s="120"/>
      <c r="M200" s="134"/>
      <c r="N200" s="24"/>
      <c r="O200" s="24"/>
      <c r="P200" s="24"/>
      <c r="Q200" s="124"/>
      <c r="R200" s="5"/>
      <c r="S200" s="5"/>
      <c r="T200" s="5"/>
      <c r="U200" s="5"/>
      <c r="V200" s="5"/>
      <c r="W200" s="5"/>
      <c r="X200" s="21"/>
      <c r="Y200" s="21"/>
    </row>
    <row r="201" spans="1:25" s="1" customFormat="1" x14ac:dyDescent="0.25">
      <c r="A201" s="4">
        <v>176</v>
      </c>
      <c r="B201" s="16">
        <v>34242199</v>
      </c>
      <c r="C201" s="75">
        <v>56.5</v>
      </c>
      <c r="D201" s="8">
        <f>14.344+0.848</f>
        <v>15.192</v>
      </c>
      <c r="E201" s="8">
        <v>15.0825</v>
      </c>
      <c r="F201" s="8">
        <f t="shared" si="11"/>
        <v>-0.1095000000000006</v>
      </c>
      <c r="G201" s="34">
        <f t="shared" si="15"/>
        <v>-9.4148100000000512E-2</v>
      </c>
      <c r="H201" s="34">
        <f t="shared" si="13"/>
        <v>9.4106901217121605E-2</v>
      </c>
      <c r="I201" s="34">
        <f t="shared" si="12"/>
        <v>-4.119878287890677E-5</v>
      </c>
      <c r="K201" s="25"/>
      <c r="L201" s="120"/>
      <c r="M201" s="134"/>
      <c r="N201" s="24"/>
      <c r="O201" s="24"/>
      <c r="P201" s="24"/>
      <c r="Q201" s="124"/>
      <c r="R201" s="5"/>
      <c r="S201" s="5"/>
      <c r="T201" s="5"/>
      <c r="U201" s="5"/>
      <c r="V201" s="5"/>
      <c r="W201" s="5"/>
      <c r="X201" s="21"/>
      <c r="Y201" s="21"/>
    </row>
    <row r="202" spans="1:25" s="1" customFormat="1" x14ac:dyDescent="0.25">
      <c r="A202" s="4">
        <v>177</v>
      </c>
      <c r="B202" s="16">
        <v>34242192</v>
      </c>
      <c r="C202" s="75">
        <v>57</v>
      </c>
      <c r="D202" s="8">
        <v>17.635000000000002</v>
      </c>
      <c r="E202" s="8">
        <v>17.635000000000002</v>
      </c>
      <c r="F202" s="8">
        <f t="shared" si="11"/>
        <v>0</v>
      </c>
      <c r="G202" s="34">
        <f t="shared" si="15"/>
        <v>0</v>
      </c>
      <c r="H202" s="34">
        <f t="shared" si="13"/>
        <v>9.4939705652671361E-2</v>
      </c>
      <c r="I202" s="34">
        <f>G202+H202</f>
        <v>9.4939705652671361E-2</v>
      </c>
      <c r="K202" s="25"/>
      <c r="L202" s="120"/>
      <c r="M202" s="134"/>
      <c r="N202" s="24"/>
      <c r="O202" s="24"/>
      <c r="P202" s="24"/>
      <c r="Q202" s="124"/>
      <c r="R202" s="5"/>
      <c r="S202" s="5"/>
      <c r="T202" s="5"/>
      <c r="U202" s="5"/>
      <c r="V202" s="5"/>
      <c r="W202" s="5"/>
      <c r="X202" s="21"/>
      <c r="Y202" s="21"/>
    </row>
    <row r="203" spans="1:25" s="1" customFormat="1" x14ac:dyDescent="0.25">
      <c r="A203" s="4">
        <v>178</v>
      </c>
      <c r="B203" s="16">
        <v>34242198</v>
      </c>
      <c r="C203" s="75">
        <v>85.8</v>
      </c>
      <c r="D203" s="8">
        <v>19.617999999999999</v>
      </c>
      <c r="E203" s="8">
        <v>19.783000000000001</v>
      </c>
      <c r="F203" s="8">
        <f>E203-D203</f>
        <v>0.1650000000000027</v>
      </c>
      <c r="G203" s="34">
        <f t="shared" si="15"/>
        <v>0.14186700000000232</v>
      </c>
      <c r="H203" s="34">
        <f t="shared" si="13"/>
        <v>0.14290924114033687</v>
      </c>
      <c r="I203" s="34">
        <f t="shared" si="12"/>
        <v>0.28477624114033917</v>
      </c>
      <c r="K203" s="25"/>
      <c r="L203" s="24"/>
      <c r="M203" s="24"/>
      <c r="N203" s="24"/>
      <c r="O203" s="24"/>
      <c r="P203" s="24"/>
      <c r="Q203" s="5"/>
      <c r="R203" s="5"/>
      <c r="S203" s="5"/>
      <c r="T203" s="5"/>
      <c r="U203" s="5"/>
      <c r="V203" s="5"/>
      <c r="W203" s="5"/>
      <c r="X203" s="21"/>
      <c r="Y203" s="21"/>
    </row>
    <row r="204" spans="1:25" s="1" customFormat="1" x14ac:dyDescent="0.25">
      <c r="A204" s="4">
        <v>179</v>
      </c>
      <c r="B204" s="16">
        <v>34242200</v>
      </c>
      <c r="C204" s="75">
        <v>84.7</v>
      </c>
      <c r="D204" s="8">
        <v>38.506</v>
      </c>
      <c r="E204" s="8">
        <v>39.049999999999997</v>
      </c>
      <c r="F204" s="8">
        <f t="shared" si="11"/>
        <v>0.54399999999999693</v>
      </c>
      <c r="G204" s="34">
        <f t="shared" si="15"/>
        <v>0.46773119999999735</v>
      </c>
      <c r="H204" s="34">
        <f t="shared" si="13"/>
        <v>0.14107707138212744</v>
      </c>
      <c r="I204" s="34">
        <f t="shared" si="12"/>
        <v>0.60880827138212479</v>
      </c>
      <c r="K204" s="25"/>
      <c r="L204" s="7"/>
      <c r="M204" s="7"/>
      <c r="N204" s="7"/>
      <c r="O204" s="5"/>
      <c r="P204" s="5"/>
      <c r="Q204" s="5"/>
      <c r="R204" s="5"/>
      <c r="S204" s="5"/>
      <c r="T204" s="5"/>
      <c r="U204" s="5"/>
      <c r="V204" s="5"/>
      <c r="W204" s="5"/>
      <c r="X204" s="21"/>
      <c r="Y204" s="21"/>
    </row>
    <row r="205" spans="1:25" s="1" customFormat="1" x14ac:dyDescent="0.25">
      <c r="A205" s="4">
        <v>180</v>
      </c>
      <c r="B205" s="16">
        <v>34242197</v>
      </c>
      <c r="C205" s="75">
        <v>55.8</v>
      </c>
      <c r="D205" s="8">
        <v>17.667999999999999</v>
      </c>
      <c r="E205" s="8">
        <v>17.559899999999999</v>
      </c>
      <c r="F205" s="8">
        <f t="shared" si="11"/>
        <v>-0.10810000000000031</v>
      </c>
      <c r="G205" s="34">
        <f t="shared" si="15"/>
        <v>-9.2944380000000271E-2</v>
      </c>
      <c r="H205" s="34">
        <f t="shared" si="13"/>
        <v>9.2940975007351961E-2</v>
      </c>
      <c r="I205" s="34">
        <f t="shared" si="12"/>
        <v>-3.4049926483092907E-6</v>
      </c>
      <c r="K205" s="25"/>
      <c r="L205" s="7"/>
      <c r="M205" s="25"/>
      <c r="O205" s="5"/>
      <c r="P205" s="5"/>
      <c r="Q205" s="5"/>
      <c r="R205" s="5"/>
      <c r="S205" s="5"/>
      <c r="T205" s="5"/>
      <c r="U205" s="5"/>
      <c r="V205" s="5"/>
      <c r="W205" s="5"/>
      <c r="X205" s="21"/>
      <c r="Y205" s="21"/>
    </row>
    <row r="206" spans="1:25" s="1" customFormat="1" x14ac:dyDescent="0.25">
      <c r="A206" s="80">
        <v>181</v>
      </c>
      <c r="B206" s="16">
        <v>34242193</v>
      </c>
      <c r="C206" s="81">
        <v>57</v>
      </c>
      <c r="D206" s="8">
        <v>6.0620000000000003</v>
      </c>
      <c r="E206" s="8">
        <v>6.2809999999999997</v>
      </c>
      <c r="F206" s="8">
        <f t="shared" si="11"/>
        <v>0.21899999999999942</v>
      </c>
      <c r="G206" s="82">
        <f t="shared" si="15"/>
        <v>0.1882961999999995</v>
      </c>
      <c r="H206" s="91">
        <f t="shared" si="13"/>
        <v>9.4939705652671361E-2</v>
      </c>
      <c r="I206" s="82">
        <f t="shared" si="12"/>
        <v>0.28323590565267087</v>
      </c>
      <c r="K206" s="25"/>
      <c r="O206" s="5"/>
      <c r="P206" s="5"/>
      <c r="Q206" s="5"/>
      <c r="R206" s="5"/>
      <c r="S206" s="5"/>
      <c r="T206" s="5"/>
      <c r="U206" s="5"/>
      <c r="V206" s="5"/>
      <c r="W206" s="5"/>
      <c r="X206" s="21"/>
      <c r="Y206" s="21"/>
    </row>
    <row r="207" spans="1:25" s="1" customFormat="1" ht="15.75" thickBot="1" x14ac:dyDescent="0.3">
      <c r="A207" s="93">
        <v>182</v>
      </c>
      <c r="B207" s="20">
        <v>34242194</v>
      </c>
      <c r="C207" s="87">
        <v>85.8</v>
      </c>
      <c r="D207" s="12">
        <v>23.189</v>
      </c>
      <c r="E207" s="12">
        <v>23.343</v>
      </c>
      <c r="F207" s="12">
        <f t="shared" si="11"/>
        <v>0.15399999999999991</v>
      </c>
      <c r="G207" s="88">
        <f t="shared" si="15"/>
        <v>0.13240919999999992</v>
      </c>
      <c r="H207" s="88">
        <f t="shared" si="13"/>
        <v>0.14290924114033687</v>
      </c>
      <c r="I207" s="88">
        <f t="shared" si="12"/>
        <v>0.27531844114033677</v>
      </c>
      <c r="K207" s="25"/>
      <c r="O207" s="5"/>
      <c r="P207" s="5"/>
      <c r="Q207" s="5"/>
      <c r="R207" s="5"/>
      <c r="S207" s="5"/>
      <c r="T207" s="5"/>
      <c r="U207" s="5"/>
      <c r="V207" s="5"/>
      <c r="W207" s="5"/>
      <c r="X207" s="21"/>
      <c r="Y207" s="21"/>
    </row>
    <row r="208" spans="1:25" s="1" customFormat="1" x14ac:dyDescent="0.25">
      <c r="A208" s="13">
        <v>183</v>
      </c>
      <c r="B208" s="19">
        <v>34242339</v>
      </c>
      <c r="C208" s="90">
        <v>117.2</v>
      </c>
      <c r="D208" s="9">
        <v>40.920999999999999</v>
      </c>
      <c r="E208" s="9">
        <v>41.042999999999999</v>
      </c>
      <c r="F208" s="9">
        <f t="shared" si="11"/>
        <v>0.12199999999999989</v>
      </c>
      <c r="G208" s="91">
        <f t="shared" si="15"/>
        <v>0.10489559999999991</v>
      </c>
      <c r="H208" s="91">
        <f t="shared" ref="H208:H270" si="16">C208/4660.2*$H$19</f>
        <v>0.14712712889575524</v>
      </c>
      <c r="I208" s="91">
        <f t="shared" si="12"/>
        <v>0.25202272889575517</v>
      </c>
      <c r="K208" s="25"/>
      <c r="O208" s="5"/>
      <c r="P208" s="5"/>
      <c r="Q208" s="5"/>
      <c r="R208" s="5"/>
      <c r="S208" s="5"/>
      <c r="T208" s="5"/>
      <c r="U208" s="5"/>
      <c r="V208" s="5"/>
      <c r="Y208" s="21"/>
    </row>
    <row r="209" spans="1:25" s="1" customFormat="1" x14ac:dyDescent="0.25">
      <c r="A209" s="80">
        <v>184</v>
      </c>
      <c r="B209" s="16">
        <v>34242341</v>
      </c>
      <c r="C209" s="81">
        <v>58.1</v>
      </c>
      <c r="D209" s="8">
        <v>19.047999999999998</v>
      </c>
      <c r="E209" s="8">
        <v>19.326000000000001</v>
      </c>
      <c r="F209" s="8">
        <f t="shared" si="11"/>
        <v>0.27800000000000225</v>
      </c>
      <c r="G209" s="82">
        <f t="shared" si="15"/>
        <v>0.23902440000000194</v>
      </c>
      <c r="H209" s="91">
        <f t="shared" si="16"/>
        <v>7.2935888983305289E-2</v>
      </c>
      <c r="I209" s="82">
        <f t="shared" si="12"/>
        <v>0.31196028898330724</v>
      </c>
      <c r="K209" s="25"/>
      <c r="O209" s="5"/>
      <c r="P209" s="5"/>
      <c r="Q209" s="5"/>
      <c r="R209" s="5"/>
      <c r="S209" s="5"/>
      <c r="T209" s="5"/>
      <c r="U209" s="5"/>
      <c r="V209" s="5"/>
      <c r="Y209" s="21"/>
    </row>
    <row r="210" spans="1:25" s="1" customFormat="1" x14ac:dyDescent="0.25">
      <c r="A210" s="80">
        <v>185</v>
      </c>
      <c r="B210" s="16">
        <v>34242160</v>
      </c>
      <c r="C210" s="81">
        <v>58.4</v>
      </c>
      <c r="D210" s="8">
        <v>11.266</v>
      </c>
      <c r="E210" s="8">
        <v>11.266</v>
      </c>
      <c r="F210" s="8">
        <f t="shared" si="11"/>
        <v>0</v>
      </c>
      <c r="G210" s="82">
        <f t="shared" si="15"/>
        <v>0</v>
      </c>
      <c r="H210" s="91">
        <f t="shared" si="16"/>
        <v>7.3312494262048694E-2</v>
      </c>
      <c r="I210" s="82">
        <f t="shared" si="12"/>
        <v>7.3312494262048694E-2</v>
      </c>
      <c r="K210" s="25"/>
      <c r="O210" s="5"/>
      <c r="P210" s="5"/>
      <c r="Q210" s="5"/>
      <c r="R210" s="5"/>
      <c r="S210" s="5"/>
      <c r="T210" s="5"/>
      <c r="U210" s="5"/>
      <c r="V210" s="5"/>
      <c r="Y210" s="21"/>
    </row>
    <row r="211" spans="1:25" s="1" customFormat="1" x14ac:dyDescent="0.25">
      <c r="A211" s="80">
        <v>186</v>
      </c>
      <c r="B211" s="16">
        <v>43441091</v>
      </c>
      <c r="C211" s="81">
        <v>46.7</v>
      </c>
      <c r="D211" s="8">
        <v>22.158999999999999</v>
      </c>
      <c r="E211" s="8">
        <v>22.437999999999999</v>
      </c>
      <c r="F211" s="8">
        <f t="shared" si="11"/>
        <v>0.27899999999999991</v>
      </c>
      <c r="G211" s="82">
        <f t="shared" si="15"/>
        <v>0.23988419999999994</v>
      </c>
      <c r="H211" s="91">
        <f t="shared" si="16"/>
        <v>5.8624888391056063E-2</v>
      </c>
      <c r="I211" s="82">
        <f t="shared" si="12"/>
        <v>0.298509088391056</v>
      </c>
      <c r="K211" s="25"/>
      <c r="L211" s="7"/>
      <c r="M211" s="7"/>
      <c r="N211" s="7"/>
      <c r="O211" s="5"/>
      <c r="P211" s="5"/>
      <c r="Q211" s="5"/>
      <c r="R211" s="5"/>
      <c r="Y211" s="21"/>
    </row>
    <row r="212" spans="1:25" s="1" customFormat="1" x14ac:dyDescent="0.25">
      <c r="A212" s="4">
        <v>187</v>
      </c>
      <c r="B212" s="16">
        <v>34242342</v>
      </c>
      <c r="C212" s="75">
        <v>77.400000000000006</v>
      </c>
      <c r="D212" s="8">
        <v>33.79</v>
      </c>
      <c r="E212" s="8">
        <v>34.110999999999997</v>
      </c>
      <c r="F212" s="8">
        <f t="shared" si="11"/>
        <v>0.32099999999999795</v>
      </c>
      <c r="G212" s="82">
        <f t="shared" si="15"/>
        <v>0.27599579999999824</v>
      </c>
      <c r="H212" s="91">
        <f t="shared" si="16"/>
        <v>9.7164161915797409E-2</v>
      </c>
      <c r="I212" s="82">
        <f t="shared" si="12"/>
        <v>0.37315996191579565</v>
      </c>
      <c r="K212" s="25"/>
      <c r="L212" s="7"/>
      <c r="M212" s="7"/>
      <c r="N212" s="7"/>
      <c r="O212" s="5"/>
      <c r="P212" s="5"/>
      <c r="Q212" s="5"/>
      <c r="R212" s="5"/>
      <c r="Y212" s="21"/>
    </row>
    <row r="213" spans="1:25" s="1" customFormat="1" x14ac:dyDescent="0.25">
      <c r="A213" s="80">
        <v>188</v>
      </c>
      <c r="B213" s="16">
        <v>34242334</v>
      </c>
      <c r="C213" s="81">
        <v>117.2</v>
      </c>
      <c r="D213" s="8">
        <v>17.36</v>
      </c>
      <c r="E213" s="8">
        <v>17.975999999999999</v>
      </c>
      <c r="F213" s="8">
        <f t="shared" si="11"/>
        <v>0.61599999999999966</v>
      </c>
      <c r="G213" s="82">
        <f t="shared" si="15"/>
        <v>0.52963679999999969</v>
      </c>
      <c r="H213" s="91">
        <f t="shared" si="16"/>
        <v>0.14712712889575524</v>
      </c>
      <c r="I213" s="82">
        <f t="shared" si="12"/>
        <v>0.67676392889575498</v>
      </c>
      <c r="K213" s="25"/>
      <c r="L213" s="7"/>
      <c r="M213" s="7"/>
      <c r="N213" s="7"/>
      <c r="O213" s="5"/>
      <c r="P213" s="5"/>
      <c r="Q213" s="5"/>
      <c r="R213" s="5"/>
      <c r="Y213" s="21"/>
    </row>
    <row r="214" spans="1:25" s="1" customFormat="1" x14ac:dyDescent="0.25">
      <c r="A214" s="80">
        <v>189</v>
      </c>
      <c r="B214" s="16">
        <v>34242338</v>
      </c>
      <c r="C214" s="81">
        <v>58.7</v>
      </c>
      <c r="D214" s="8">
        <v>22.206</v>
      </c>
      <c r="E214" s="8">
        <v>22.347000000000001</v>
      </c>
      <c r="F214" s="8">
        <f t="shared" si="11"/>
        <v>0.14100000000000179</v>
      </c>
      <c r="G214" s="82">
        <f t="shared" si="15"/>
        <v>0.12123180000000154</v>
      </c>
      <c r="H214" s="91">
        <f t="shared" si="16"/>
        <v>7.3689099540792086E-2</v>
      </c>
      <c r="I214" s="82">
        <f t="shared" si="12"/>
        <v>0.19492089954079361</v>
      </c>
      <c r="K214" s="25"/>
      <c r="L214" s="7"/>
      <c r="M214" s="7"/>
      <c r="N214" s="7"/>
      <c r="O214" s="5"/>
      <c r="P214" s="5"/>
      <c r="Q214" s="5"/>
      <c r="R214" s="5"/>
      <c r="Y214" s="21"/>
    </row>
    <row r="215" spans="1:25" s="1" customFormat="1" x14ac:dyDescent="0.25">
      <c r="A215" s="80">
        <v>190</v>
      </c>
      <c r="B215" s="16">
        <v>34242340</v>
      </c>
      <c r="C215" s="81">
        <v>58.2</v>
      </c>
      <c r="D215" s="8">
        <v>21.326000000000001</v>
      </c>
      <c r="E215" s="8">
        <v>21.754999999999999</v>
      </c>
      <c r="F215" s="8">
        <f t="shared" si="11"/>
        <v>0.42899999999999849</v>
      </c>
      <c r="G215" s="82">
        <f t="shared" si="15"/>
        <v>0.36885419999999869</v>
      </c>
      <c r="H215" s="91">
        <f t="shared" si="16"/>
        <v>7.3061424076219753E-2</v>
      </c>
      <c r="I215" s="82">
        <f t="shared" si="12"/>
        <v>0.44191562407621843</v>
      </c>
      <c r="K215" s="25"/>
      <c r="L215" s="7"/>
      <c r="M215" s="7"/>
      <c r="N215" s="25"/>
      <c r="O215" s="5"/>
      <c r="P215" s="5"/>
      <c r="Q215" s="5"/>
      <c r="R215" s="5"/>
      <c r="Y215" s="21"/>
    </row>
    <row r="216" spans="1:25" s="1" customFormat="1" x14ac:dyDescent="0.25">
      <c r="A216" s="4">
        <v>191</v>
      </c>
      <c r="B216" s="16">
        <v>34242335</v>
      </c>
      <c r="C216" s="83">
        <v>46.6</v>
      </c>
      <c r="D216" s="8">
        <v>3.8279999999999998</v>
      </c>
      <c r="E216" s="8">
        <v>3.8279999999999998</v>
      </c>
      <c r="F216" s="8">
        <f t="shared" si="11"/>
        <v>0</v>
      </c>
      <c r="G216" s="82">
        <f t="shared" si="15"/>
        <v>0</v>
      </c>
      <c r="H216" s="91">
        <f t="shared" si="16"/>
        <v>5.8499353298141592E-2</v>
      </c>
      <c r="I216" s="82">
        <f t="shared" si="12"/>
        <v>5.8499353298141592E-2</v>
      </c>
      <c r="K216" s="25"/>
      <c r="L216" s="7"/>
      <c r="M216" s="7"/>
      <c r="N216" s="7"/>
      <c r="O216" s="5"/>
      <c r="P216" s="5"/>
      <c r="Q216" s="5"/>
      <c r="R216" s="5"/>
      <c r="Y216" s="21"/>
    </row>
    <row r="217" spans="1:25" s="1" customFormat="1" x14ac:dyDescent="0.25">
      <c r="A217" s="80">
        <v>192</v>
      </c>
      <c r="B217" s="16">
        <v>34242337</v>
      </c>
      <c r="C217" s="83">
        <v>77.3</v>
      </c>
      <c r="D217" s="8">
        <v>16.975000000000001</v>
      </c>
      <c r="E217" s="8">
        <v>16.975000000000001</v>
      </c>
      <c r="F217" s="8">
        <f t="shared" si="11"/>
        <v>0</v>
      </c>
      <c r="G217" s="82">
        <f t="shared" si="15"/>
        <v>0</v>
      </c>
      <c r="H217" s="91">
        <f t="shared" si="16"/>
        <v>9.7038626822882945E-2</v>
      </c>
      <c r="I217" s="82">
        <f t="shared" si="12"/>
        <v>9.7038626822882945E-2</v>
      </c>
      <c r="K217" s="25"/>
      <c r="L217" s="7"/>
      <c r="M217" s="7"/>
      <c r="N217" s="7"/>
      <c r="O217" s="5"/>
      <c r="P217" s="5"/>
      <c r="Q217" s="5"/>
      <c r="R217" s="5"/>
      <c r="Y217" s="21"/>
    </row>
    <row r="218" spans="1:25" s="1" customFormat="1" x14ac:dyDescent="0.25">
      <c r="A218" s="80">
        <v>193</v>
      </c>
      <c r="B218" s="16">
        <v>34242324</v>
      </c>
      <c r="C218" s="83">
        <v>116.7</v>
      </c>
      <c r="D218" s="8">
        <v>11.034000000000001</v>
      </c>
      <c r="E218" s="8">
        <v>11.034000000000001</v>
      </c>
      <c r="F218" s="8">
        <f t="shared" ref="F218:F273" si="17">E218-D218</f>
        <v>0</v>
      </c>
      <c r="G218" s="82">
        <f t="shared" si="15"/>
        <v>0</v>
      </c>
      <c r="H218" s="91">
        <f t="shared" si="16"/>
        <v>0.1464994534311829</v>
      </c>
      <c r="I218" s="82">
        <f t="shared" si="12"/>
        <v>0.1464994534311829</v>
      </c>
      <c r="K218" s="25"/>
      <c r="L218" s="7"/>
      <c r="M218" s="7"/>
      <c r="N218" s="7"/>
      <c r="O218" s="5"/>
      <c r="P218" s="5"/>
      <c r="Q218" s="5"/>
      <c r="R218" s="5"/>
      <c r="Y218" s="21"/>
    </row>
    <row r="219" spans="1:25" s="1" customFormat="1" x14ac:dyDescent="0.25">
      <c r="A219" s="96">
        <v>194</v>
      </c>
      <c r="B219" s="18">
        <v>34242331</v>
      </c>
      <c r="C219" s="113">
        <v>58</v>
      </c>
      <c r="D219" s="8">
        <v>3.923</v>
      </c>
      <c r="E219" s="8">
        <v>3.9249999999999998</v>
      </c>
      <c r="F219" s="8">
        <f t="shared" si="17"/>
        <v>1.9999999999997797E-3</v>
      </c>
      <c r="G219" s="82">
        <f t="shared" si="15"/>
        <v>1.7195999999998106E-3</v>
      </c>
      <c r="H219" s="91">
        <f t="shared" si="16"/>
        <v>7.2810353890390825E-2</v>
      </c>
      <c r="I219" s="82">
        <f t="shared" ref="I219:I272" si="18">G219+H219</f>
        <v>7.4529953890390632E-2</v>
      </c>
      <c r="K219" s="25"/>
      <c r="L219" s="7"/>
      <c r="M219" s="7"/>
      <c r="N219" s="7"/>
      <c r="O219" s="5"/>
      <c r="P219" s="5"/>
      <c r="Q219" s="5"/>
      <c r="R219" s="5"/>
      <c r="Y219" s="21"/>
    </row>
    <row r="220" spans="1:25" s="1" customFormat="1" x14ac:dyDescent="0.25">
      <c r="A220" s="4">
        <v>195</v>
      </c>
      <c r="B220" s="16">
        <v>34242336</v>
      </c>
      <c r="C220" s="83">
        <v>58.1</v>
      </c>
      <c r="D220" s="8">
        <v>9.9909999999999997</v>
      </c>
      <c r="E220" s="8">
        <v>9.9909999999999997</v>
      </c>
      <c r="F220" s="8">
        <f t="shared" si="17"/>
        <v>0</v>
      </c>
      <c r="G220" s="82">
        <f>F220*0.8598</f>
        <v>0</v>
      </c>
      <c r="H220" s="91">
        <f t="shared" si="16"/>
        <v>7.2935888983305289E-2</v>
      </c>
      <c r="I220" s="82">
        <f t="shared" si="18"/>
        <v>7.2935888983305289E-2</v>
      </c>
      <c r="K220" s="25"/>
      <c r="L220" s="7"/>
      <c r="M220" s="7"/>
      <c r="N220" s="7"/>
      <c r="O220" s="5"/>
      <c r="P220" s="5"/>
      <c r="Q220" s="5"/>
      <c r="R220" s="5"/>
      <c r="Y220" s="21"/>
    </row>
    <row r="221" spans="1:25" s="1" customFormat="1" x14ac:dyDescent="0.25">
      <c r="A221" s="84">
        <v>196</v>
      </c>
      <c r="B221" s="16">
        <v>34242332</v>
      </c>
      <c r="C221" s="83">
        <v>46.7</v>
      </c>
      <c r="D221" s="8">
        <v>14.301</v>
      </c>
      <c r="E221" s="8">
        <v>14.608000000000001</v>
      </c>
      <c r="F221" s="8">
        <f t="shared" si="17"/>
        <v>0.30700000000000038</v>
      </c>
      <c r="G221" s="82">
        <f t="shared" ref="G221:G244" si="19">F221*0.8598</f>
        <v>0.26395860000000032</v>
      </c>
      <c r="H221" s="91">
        <f t="shared" si="16"/>
        <v>5.8624888391056063E-2</v>
      </c>
      <c r="I221" s="82">
        <f t="shared" si="18"/>
        <v>0.32258348839105638</v>
      </c>
      <c r="J221" s="68"/>
      <c r="K221" s="25"/>
      <c r="L221" s="7"/>
      <c r="M221" s="7"/>
      <c r="N221" s="7"/>
      <c r="O221" s="5"/>
      <c r="P221" s="5"/>
      <c r="Q221" s="5"/>
      <c r="R221" s="5"/>
      <c r="Y221" s="21"/>
    </row>
    <row r="222" spans="1:25" s="1" customFormat="1" x14ac:dyDescent="0.25">
      <c r="A222" s="89">
        <v>197</v>
      </c>
      <c r="B222" s="19">
        <v>34242328</v>
      </c>
      <c r="C222" s="112">
        <v>77.5</v>
      </c>
      <c r="D222" s="8">
        <v>27.937999999999999</v>
      </c>
      <c r="E222" s="8">
        <v>28.402000000000001</v>
      </c>
      <c r="F222" s="8">
        <f t="shared" si="17"/>
        <v>0.46400000000000219</v>
      </c>
      <c r="G222" s="82">
        <f t="shared" si="19"/>
        <v>0.39894720000000189</v>
      </c>
      <c r="H222" s="91">
        <f t="shared" si="16"/>
        <v>9.7289697008711859E-2</v>
      </c>
      <c r="I222" s="82">
        <f t="shared" si="18"/>
        <v>0.49623689700871376</v>
      </c>
      <c r="J222" s="68"/>
      <c r="K222" s="25"/>
      <c r="L222" s="7"/>
      <c r="M222" s="7"/>
      <c r="N222" s="7"/>
      <c r="O222" s="5"/>
      <c r="P222" s="5"/>
      <c r="Q222" s="5"/>
      <c r="R222" s="5"/>
      <c r="Y222" s="21"/>
    </row>
    <row r="223" spans="1:25" s="1" customFormat="1" x14ac:dyDescent="0.25">
      <c r="A223" s="80">
        <v>198</v>
      </c>
      <c r="B223" s="16">
        <v>34242333</v>
      </c>
      <c r="C223" s="83">
        <v>116.5</v>
      </c>
      <c r="D223" s="8">
        <v>20.571000000000002</v>
      </c>
      <c r="E223" s="8">
        <v>20.576000000000001</v>
      </c>
      <c r="F223" s="8">
        <f t="shared" si="17"/>
        <v>4.9999999999990052E-3</v>
      </c>
      <c r="G223" s="82">
        <f t="shared" si="19"/>
        <v>4.2989999999991447E-3</v>
      </c>
      <c r="H223" s="91">
        <f t="shared" si="16"/>
        <v>0.14624838324535397</v>
      </c>
      <c r="I223" s="82">
        <f t="shared" si="18"/>
        <v>0.15054738324535311</v>
      </c>
      <c r="J223" s="68"/>
      <c r="K223" s="25"/>
      <c r="L223" s="7"/>
      <c r="M223" s="7"/>
      <c r="N223" s="7"/>
      <c r="O223" s="5"/>
      <c r="P223" s="5"/>
      <c r="Q223" s="5"/>
      <c r="R223" s="5"/>
      <c r="Y223" s="21"/>
    </row>
    <row r="224" spans="1:25" s="1" customFormat="1" x14ac:dyDescent="0.25">
      <c r="A224" s="4">
        <v>199</v>
      </c>
      <c r="B224" s="16">
        <v>34242330</v>
      </c>
      <c r="C224" s="83">
        <v>58.8</v>
      </c>
      <c r="D224" s="8">
        <v>26.818000000000001</v>
      </c>
      <c r="E224" s="8">
        <v>27.192</v>
      </c>
      <c r="F224" s="8">
        <f t="shared" si="17"/>
        <v>0.37399999999999878</v>
      </c>
      <c r="G224" s="82">
        <f t="shared" si="19"/>
        <v>0.32156519999999894</v>
      </c>
      <c r="H224" s="91">
        <f t="shared" si="16"/>
        <v>7.381463463370655E-2</v>
      </c>
      <c r="I224" s="82">
        <f t="shared" si="18"/>
        <v>0.39537983463370552</v>
      </c>
      <c r="K224" s="25"/>
      <c r="L224" s="7"/>
      <c r="M224" s="7"/>
      <c r="N224" s="7"/>
      <c r="O224" s="5"/>
      <c r="P224" s="5"/>
      <c r="Q224" s="5"/>
      <c r="R224" s="5"/>
      <c r="Y224" s="21"/>
    </row>
    <row r="225" spans="1:25" s="1" customFormat="1" x14ac:dyDescent="0.25">
      <c r="A225" s="4">
        <v>200</v>
      </c>
      <c r="B225" s="16">
        <v>34242329</v>
      </c>
      <c r="C225" s="83">
        <v>58.6</v>
      </c>
      <c r="D225" s="8">
        <v>3.226</v>
      </c>
      <c r="E225" s="8">
        <v>3.226</v>
      </c>
      <c r="F225" s="8">
        <f t="shared" si="17"/>
        <v>0</v>
      </c>
      <c r="G225" s="82">
        <f t="shared" si="19"/>
        <v>0</v>
      </c>
      <c r="H225" s="91">
        <f t="shared" si="16"/>
        <v>7.3563564447877622E-2</v>
      </c>
      <c r="I225" s="95">
        <f t="shared" si="18"/>
        <v>7.3563564447877622E-2</v>
      </c>
      <c r="K225" s="25"/>
      <c r="L225" s="7"/>
      <c r="M225" s="7"/>
      <c r="N225" s="7"/>
      <c r="O225" s="5"/>
      <c r="P225" s="5"/>
      <c r="Q225" s="5"/>
      <c r="R225" s="5"/>
      <c r="Y225" s="21"/>
    </row>
    <row r="226" spans="1:25" s="1" customFormat="1" x14ac:dyDescent="0.25">
      <c r="A226" s="80">
        <v>201</v>
      </c>
      <c r="B226" s="16">
        <v>34242326</v>
      </c>
      <c r="C226" s="83">
        <v>46.4</v>
      </c>
      <c r="D226" s="8">
        <v>21.809000000000001</v>
      </c>
      <c r="E226" s="8">
        <v>21.943000000000001</v>
      </c>
      <c r="F226" s="8">
        <f t="shared" si="17"/>
        <v>0.13400000000000034</v>
      </c>
      <c r="G226" s="82">
        <f t="shared" si="19"/>
        <v>0.11521320000000029</v>
      </c>
      <c r="H226" s="91">
        <f t="shared" si="16"/>
        <v>5.824828311231265E-2</v>
      </c>
      <c r="I226" s="82">
        <f t="shared" si="18"/>
        <v>0.17346148311231294</v>
      </c>
      <c r="K226" s="25"/>
      <c r="L226" s="7"/>
      <c r="M226" s="7"/>
      <c r="N226" s="7"/>
      <c r="O226" s="5"/>
      <c r="P226" s="5"/>
      <c r="Q226" s="5"/>
      <c r="R226" s="5"/>
      <c r="Y226" s="21"/>
    </row>
    <row r="227" spans="1:25" s="1" customFormat="1" x14ac:dyDescent="0.25">
      <c r="A227" s="80">
        <v>202</v>
      </c>
      <c r="B227" s="16">
        <v>34242327</v>
      </c>
      <c r="C227" s="83">
        <v>77.5</v>
      </c>
      <c r="D227" s="8">
        <v>26.817</v>
      </c>
      <c r="E227" s="8">
        <v>27.039000000000001</v>
      </c>
      <c r="F227" s="8">
        <f t="shared" si="17"/>
        <v>0.22200000000000131</v>
      </c>
      <c r="G227" s="82">
        <f t="shared" si="19"/>
        <v>0.19087560000000112</v>
      </c>
      <c r="H227" s="91">
        <f t="shared" si="16"/>
        <v>9.7289697008711859E-2</v>
      </c>
      <c r="I227" s="82">
        <f t="shared" si="18"/>
        <v>0.28816529700871296</v>
      </c>
      <c r="K227" s="25"/>
      <c r="L227" s="7"/>
      <c r="M227" s="7"/>
      <c r="N227" s="7"/>
      <c r="O227" s="5"/>
      <c r="P227" s="5"/>
      <c r="Q227" s="5"/>
      <c r="R227" s="5"/>
      <c r="Y227" s="21"/>
    </row>
    <row r="228" spans="1:25" s="1" customFormat="1" x14ac:dyDescent="0.25">
      <c r="A228" s="4">
        <v>203</v>
      </c>
      <c r="B228" s="16">
        <v>43441405</v>
      </c>
      <c r="C228" s="83">
        <v>117.4</v>
      </c>
      <c r="D228" s="8">
        <v>33.703000000000003</v>
      </c>
      <c r="E228" s="8">
        <v>34.139000000000003</v>
      </c>
      <c r="F228" s="8">
        <f t="shared" si="17"/>
        <v>0.43599999999999994</v>
      </c>
      <c r="G228" s="82">
        <f t="shared" si="19"/>
        <v>0.37487279999999995</v>
      </c>
      <c r="H228" s="91">
        <f t="shared" si="16"/>
        <v>0.14737819908158417</v>
      </c>
      <c r="I228" s="82">
        <f t="shared" si="18"/>
        <v>0.52225099908158412</v>
      </c>
      <c r="K228" s="25"/>
      <c r="L228" s="7"/>
      <c r="M228" s="7"/>
      <c r="N228" s="7"/>
      <c r="O228" s="5"/>
      <c r="P228" s="5"/>
      <c r="Q228" s="5"/>
      <c r="R228" s="5"/>
      <c r="W228" s="5"/>
      <c r="X228" s="21"/>
      <c r="Y228" s="21"/>
    </row>
    <row r="229" spans="1:25" s="1" customFormat="1" x14ac:dyDescent="0.25">
      <c r="A229" s="80">
        <v>204</v>
      </c>
      <c r="B229" s="16">
        <v>43441406</v>
      </c>
      <c r="C229" s="83">
        <v>57.9</v>
      </c>
      <c r="D229" s="8">
        <v>4.1500000000000004</v>
      </c>
      <c r="E229" s="8">
        <v>4.1619999999999999</v>
      </c>
      <c r="F229" s="8">
        <f t="shared" si="17"/>
        <v>1.1999999999999567E-2</v>
      </c>
      <c r="G229" s="82">
        <f t="shared" si="19"/>
        <v>1.0317599999999627E-2</v>
      </c>
      <c r="H229" s="91">
        <f t="shared" si="16"/>
        <v>7.2684818797476347E-2</v>
      </c>
      <c r="I229" s="82">
        <f t="shared" si="18"/>
        <v>8.3002418797475969E-2</v>
      </c>
      <c r="K229" s="25"/>
      <c r="L229" s="7"/>
      <c r="M229" s="7"/>
      <c r="N229" s="7"/>
      <c r="O229" s="5"/>
      <c r="P229" s="5"/>
      <c r="Q229" s="5"/>
      <c r="R229" s="5"/>
      <c r="W229" s="5"/>
      <c r="X229" s="21"/>
      <c r="Y229" s="21"/>
    </row>
    <row r="230" spans="1:25" s="1" customFormat="1" x14ac:dyDescent="0.25">
      <c r="A230" s="80">
        <v>205</v>
      </c>
      <c r="B230" s="16">
        <v>43441089</v>
      </c>
      <c r="C230" s="83">
        <v>58.3</v>
      </c>
      <c r="D230" s="8">
        <v>20.073</v>
      </c>
      <c r="E230" s="8">
        <v>20.341000000000001</v>
      </c>
      <c r="F230" s="8">
        <f t="shared" si="17"/>
        <v>0.26800000000000068</v>
      </c>
      <c r="G230" s="82">
        <f t="shared" si="19"/>
        <v>0.23042640000000059</v>
      </c>
      <c r="H230" s="91">
        <f t="shared" si="16"/>
        <v>7.3186959169134216E-2</v>
      </c>
      <c r="I230" s="82">
        <f t="shared" si="18"/>
        <v>0.30361335916913479</v>
      </c>
      <c r="K230" s="25"/>
      <c r="L230" s="7"/>
      <c r="M230" s="7"/>
      <c r="N230" s="7"/>
      <c r="O230" s="5"/>
      <c r="P230" s="5"/>
      <c r="Q230" s="5"/>
      <c r="R230" s="5"/>
      <c r="W230" s="5"/>
      <c r="X230" s="21"/>
      <c r="Y230" s="21"/>
    </row>
    <row r="231" spans="1:25" s="1" customFormat="1" x14ac:dyDescent="0.25">
      <c r="A231" s="80">
        <v>206</v>
      </c>
      <c r="B231" s="16">
        <v>20242434</v>
      </c>
      <c r="C231" s="83">
        <v>46.3</v>
      </c>
      <c r="D231" s="8">
        <v>3</v>
      </c>
      <c r="E231" s="8">
        <v>3</v>
      </c>
      <c r="F231" s="8">
        <f t="shared" si="17"/>
        <v>0</v>
      </c>
      <c r="G231" s="82">
        <f t="shared" si="19"/>
        <v>0</v>
      </c>
      <c r="H231" s="91">
        <f t="shared" si="16"/>
        <v>5.8122748019398186E-2</v>
      </c>
      <c r="I231" s="82">
        <f t="shared" si="18"/>
        <v>5.8122748019398186E-2</v>
      </c>
      <c r="K231" s="25"/>
      <c r="L231" s="7"/>
      <c r="M231" s="26"/>
      <c r="N231" s="7"/>
      <c r="O231" s="5"/>
      <c r="P231" s="5"/>
      <c r="Q231" s="5"/>
      <c r="R231" s="5"/>
      <c r="S231" s="5"/>
      <c r="T231" s="5"/>
      <c r="U231" s="5"/>
      <c r="V231" s="5"/>
      <c r="W231" s="5"/>
      <c r="X231" s="21"/>
      <c r="Y231" s="21"/>
    </row>
    <row r="232" spans="1:25" s="1" customFormat="1" x14ac:dyDescent="0.25">
      <c r="A232" s="4">
        <v>207</v>
      </c>
      <c r="B232" s="16">
        <v>43441407</v>
      </c>
      <c r="C232" s="83">
        <v>77.900000000000006</v>
      </c>
      <c r="D232" s="8">
        <v>12.973000000000001</v>
      </c>
      <c r="E232" s="8">
        <v>13.268000000000001</v>
      </c>
      <c r="F232" s="8">
        <f t="shared" si="17"/>
        <v>0.29499999999999993</v>
      </c>
      <c r="G232" s="82">
        <f t="shared" si="19"/>
        <v>0.25364099999999995</v>
      </c>
      <c r="H232" s="91">
        <f t="shared" si="16"/>
        <v>9.7791837380369742E-2</v>
      </c>
      <c r="I232" s="82">
        <f t="shared" si="18"/>
        <v>0.35143283738036968</v>
      </c>
      <c r="K232" s="25"/>
      <c r="L232" s="7"/>
      <c r="M232" s="7"/>
      <c r="N232" s="7"/>
      <c r="O232" s="5"/>
      <c r="P232" s="5"/>
      <c r="Q232" s="5"/>
      <c r="R232" s="5"/>
      <c r="S232" s="5"/>
      <c r="T232" s="5"/>
      <c r="U232" s="5"/>
      <c r="V232" s="5"/>
      <c r="W232" s="5"/>
      <c r="X232" s="21"/>
      <c r="Y232" s="21"/>
    </row>
    <row r="233" spans="1:25" s="1" customFormat="1" x14ac:dyDescent="0.25">
      <c r="A233" s="80">
        <v>208</v>
      </c>
      <c r="B233" s="16">
        <v>43441412</v>
      </c>
      <c r="C233" s="83">
        <v>117.9</v>
      </c>
      <c r="D233" s="8">
        <v>28.971</v>
      </c>
      <c r="E233" s="8">
        <v>29.475000000000001</v>
      </c>
      <c r="F233" s="8">
        <f t="shared" si="17"/>
        <v>0.50400000000000134</v>
      </c>
      <c r="G233" s="82">
        <f t="shared" si="19"/>
        <v>0.43333920000000115</v>
      </c>
      <c r="H233" s="91">
        <f t="shared" si="16"/>
        <v>0.14800587454615652</v>
      </c>
      <c r="I233" s="82">
        <f t="shared" si="18"/>
        <v>0.58134507454615769</v>
      </c>
      <c r="K233" s="25"/>
      <c r="L233" s="7"/>
      <c r="M233" s="7"/>
      <c r="N233" s="7"/>
      <c r="O233" s="5"/>
      <c r="P233" s="5"/>
      <c r="Q233" s="5"/>
      <c r="R233" s="5"/>
      <c r="S233" s="5"/>
      <c r="T233" s="5"/>
      <c r="U233" s="5"/>
      <c r="V233" s="5"/>
      <c r="W233" s="5"/>
      <c r="X233" s="21"/>
      <c r="Y233" s="21"/>
    </row>
    <row r="234" spans="1:25" s="1" customFormat="1" x14ac:dyDescent="0.25">
      <c r="A234" s="80">
        <v>209</v>
      </c>
      <c r="B234" s="16">
        <v>43441411</v>
      </c>
      <c r="C234" s="83">
        <v>58.2</v>
      </c>
      <c r="D234" s="8">
        <v>16.420999999999999</v>
      </c>
      <c r="E234" s="8">
        <v>16.478000000000002</v>
      </c>
      <c r="F234" s="8">
        <f t="shared" si="17"/>
        <v>5.700000000000216E-2</v>
      </c>
      <c r="G234" s="82">
        <f t="shared" si="19"/>
        <v>4.9008600000001859E-2</v>
      </c>
      <c r="H234" s="91">
        <f t="shared" si="16"/>
        <v>7.3061424076219753E-2</v>
      </c>
      <c r="I234" s="82">
        <f t="shared" si="18"/>
        <v>0.12207002407622161</v>
      </c>
      <c r="K234" s="25"/>
      <c r="L234" s="7"/>
      <c r="M234" s="7"/>
      <c r="N234" s="7"/>
      <c r="O234" s="5"/>
      <c r="P234" s="5"/>
      <c r="Q234" s="5"/>
      <c r="R234" s="5"/>
      <c r="S234" s="5"/>
      <c r="T234" s="5"/>
      <c r="U234" s="5"/>
      <c r="V234" s="5"/>
      <c r="W234" s="5"/>
      <c r="X234" s="21"/>
      <c r="Y234" s="21"/>
    </row>
    <row r="235" spans="1:25" s="1" customFormat="1" x14ac:dyDescent="0.25">
      <c r="A235" s="80">
        <v>210</v>
      </c>
      <c r="B235" s="16">
        <v>43441408</v>
      </c>
      <c r="C235" s="83">
        <v>58.6</v>
      </c>
      <c r="D235" s="8">
        <v>4.2610000000000001</v>
      </c>
      <c r="E235" s="8">
        <v>4.2610000000000001</v>
      </c>
      <c r="F235" s="8">
        <f t="shared" si="17"/>
        <v>0</v>
      </c>
      <c r="G235" s="82">
        <f t="shared" si="19"/>
        <v>0</v>
      </c>
      <c r="H235" s="91">
        <f t="shared" si="16"/>
        <v>7.3563564447877622E-2</v>
      </c>
      <c r="I235" s="82">
        <f t="shared" si="18"/>
        <v>7.3563564447877622E-2</v>
      </c>
      <c r="K235" s="25"/>
      <c r="L235" s="7"/>
      <c r="M235" s="7"/>
      <c r="N235" s="7"/>
      <c r="O235" s="5"/>
      <c r="P235" s="5"/>
      <c r="Q235" s="5"/>
      <c r="R235" s="5"/>
      <c r="S235" s="5"/>
      <c r="T235" s="5"/>
      <c r="U235" s="5"/>
      <c r="V235" s="5"/>
      <c r="W235" s="5"/>
      <c r="X235" s="21"/>
      <c r="Y235" s="21"/>
    </row>
    <row r="236" spans="1:25" s="1" customFormat="1" x14ac:dyDescent="0.25">
      <c r="A236" s="4">
        <v>211</v>
      </c>
      <c r="B236" s="16">
        <v>43441409</v>
      </c>
      <c r="C236" s="83">
        <v>46.7</v>
      </c>
      <c r="D236" s="8">
        <v>17.651</v>
      </c>
      <c r="E236" s="8">
        <v>17.797000000000001</v>
      </c>
      <c r="F236" s="8">
        <f t="shared" si="17"/>
        <v>0.1460000000000008</v>
      </c>
      <c r="G236" s="82">
        <f t="shared" si="19"/>
        <v>0.12553080000000069</v>
      </c>
      <c r="H236" s="91">
        <f t="shared" si="16"/>
        <v>5.8624888391056063E-2</v>
      </c>
      <c r="I236" s="82">
        <f t="shared" si="18"/>
        <v>0.18415568839105675</v>
      </c>
      <c r="K236" s="25"/>
      <c r="L236" s="7"/>
      <c r="M236" s="7"/>
      <c r="N236" s="7"/>
      <c r="O236" s="5"/>
      <c r="P236" s="5"/>
      <c r="Q236" s="5"/>
      <c r="R236" s="5"/>
      <c r="S236" s="5"/>
      <c r="T236" s="5"/>
      <c r="U236" s="5"/>
      <c r="V236" s="5"/>
      <c r="W236" s="5"/>
      <c r="X236" s="21"/>
      <c r="Y236" s="21"/>
    </row>
    <row r="237" spans="1:25" s="1" customFormat="1" x14ac:dyDescent="0.25">
      <c r="A237" s="80">
        <v>212</v>
      </c>
      <c r="B237" s="16">
        <v>43441410</v>
      </c>
      <c r="C237" s="83">
        <v>78.599999999999994</v>
      </c>
      <c r="D237" s="8">
        <v>24.082999999999998</v>
      </c>
      <c r="E237" s="8">
        <v>24.396999999999998</v>
      </c>
      <c r="F237" s="8">
        <f t="shared" si="17"/>
        <v>0.31400000000000006</v>
      </c>
      <c r="G237" s="82">
        <f t="shared" si="19"/>
        <v>0.26997720000000003</v>
      </c>
      <c r="H237" s="91">
        <f t="shared" si="16"/>
        <v>9.8670583030771003E-2</v>
      </c>
      <c r="I237" s="82">
        <f t="shared" si="18"/>
        <v>0.36864778303077106</v>
      </c>
      <c r="K237" s="25"/>
      <c r="L237" s="7"/>
      <c r="M237" s="7"/>
      <c r="N237" s="7"/>
      <c r="O237" s="5"/>
      <c r="P237" s="5"/>
      <c r="Q237" s="5"/>
      <c r="R237" s="5"/>
      <c r="S237" s="5"/>
      <c r="T237" s="5"/>
      <c r="U237" s="5"/>
      <c r="V237" s="5"/>
      <c r="W237" s="5"/>
      <c r="X237" s="21"/>
      <c r="Y237" s="21"/>
    </row>
    <row r="238" spans="1:25" s="1" customFormat="1" x14ac:dyDescent="0.25">
      <c r="A238" s="80">
        <v>213</v>
      </c>
      <c r="B238" s="16">
        <v>43441403</v>
      </c>
      <c r="C238" s="83">
        <v>117.8</v>
      </c>
      <c r="D238" s="8">
        <v>27.582000000000001</v>
      </c>
      <c r="E238" s="8">
        <v>27.684999999999999</v>
      </c>
      <c r="F238" s="8">
        <f t="shared" si="17"/>
        <v>0.10299999999999798</v>
      </c>
      <c r="G238" s="82">
        <f t="shared" si="19"/>
        <v>8.8559399999998262E-2</v>
      </c>
      <c r="H238" s="91">
        <f t="shared" si="16"/>
        <v>0.14788033945324205</v>
      </c>
      <c r="I238" s="82">
        <f t="shared" si="18"/>
        <v>0.23643973945324032</v>
      </c>
      <c r="K238" s="25"/>
      <c r="L238" s="7"/>
      <c r="M238" s="7"/>
      <c r="N238" s="7"/>
      <c r="O238" s="5"/>
      <c r="P238" s="5"/>
      <c r="Q238" s="5"/>
      <c r="R238" s="5"/>
      <c r="S238" s="5"/>
      <c r="T238" s="5"/>
      <c r="U238" s="5"/>
      <c r="V238" s="5"/>
      <c r="W238" s="5"/>
      <c r="X238" s="21"/>
      <c r="Y238" s="21"/>
    </row>
    <row r="239" spans="1:25" s="1" customFormat="1" x14ac:dyDescent="0.25">
      <c r="A239" s="80">
        <v>214</v>
      </c>
      <c r="B239" s="16">
        <v>43441398</v>
      </c>
      <c r="C239" s="83">
        <v>57.8</v>
      </c>
      <c r="D239" s="8">
        <v>4.5170000000000003</v>
      </c>
      <c r="E239" s="8">
        <v>4.6360000000000001</v>
      </c>
      <c r="F239" s="8">
        <f t="shared" si="17"/>
        <v>0.11899999999999977</v>
      </c>
      <c r="G239" s="82">
        <f t="shared" si="19"/>
        <v>0.1023161999999998</v>
      </c>
      <c r="H239" s="91">
        <f t="shared" si="16"/>
        <v>7.2559283704561883E-2</v>
      </c>
      <c r="I239" s="82">
        <f t="shared" si="18"/>
        <v>0.17487548370456169</v>
      </c>
      <c r="K239" s="25"/>
      <c r="L239" s="7"/>
      <c r="M239" s="7"/>
      <c r="N239" s="7"/>
      <c r="O239" s="5"/>
      <c r="P239" s="5"/>
      <c r="Q239" s="5"/>
      <c r="R239" s="5"/>
      <c r="S239" s="5"/>
      <c r="T239" s="5"/>
      <c r="U239" s="5"/>
      <c r="V239" s="5"/>
      <c r="W239" s="5"/>
      <c r="X239" s="21"/>
      <c r="Y239" s="21"/>
    </row>
    <row r="240" spans="1:25" s="1" customFormat="1" x14ac:dyDescent="0.25">
      <c r="A240" s="4">
        <v>215</v>
      </c>
      <c r="B240" s="16">
        <v>43441413</v>
      </c>
      <c r="C240" s="83">
        <v>58.8</v>
      </c>
      <c r="D240" s="8">
        <v>19.573</v>
      </c>
      <c r="E240" s="8">
        <v>19.745000000000001</v>
      </c>
      <c r="F240" s="8">
        <f t="shared" si="17"/>
        <v>0.1720000000000006</v>
      </c>
      <c r="G240" s="82">
        <f t="shared" si="19"/>
        <v>0.14788560000000051</v>
      </c>
      <c r="H240" s="91">
        <f t="shared" si="16"/>
        <v>7.381463463370655E-2</v>
      </c>
      <c r="I240" s="82">
        <f t="shared" si="18"/>
        <v>0.22170023463370706</v>
      </c>
      <c r="K240" s="25"/>
      <c r="L240" s="7"/>
      <c r="M240" s="7"/>
      <c r="N240" s="7"/>
      <c r="O240" s="5"/>
      <c r="P240" s="5"/>
      <c r="Q240" s="5"/>
      <c r="R240" s="5"/>
      <c r="S240" s="5"/>
      <c r="T240" s="5"/>
      <c r="U240" s="5"/>
      <c r="V240" s="5"/>
      <c r="W240" s="5"/>
      <c r="X240" s="21"/>
      <c r="Y240" s="21"/>
    </row>
    <row r="241" spans="1:25" s="1" customFormat="1" x14ac:dyDescent="0.25">
      <c r="A241" s="80">
        <v>216</v>
      </c>
      <c r="B241" s="16">
        <v>43441401</v>
      </c>
      <c r="C241" s="83">
        <v>46.6</v>
      </c>
      <c r="D241" s="8">
        <v>20.079000000000001</v>
      </c>
      <c r="E241" s="8">
        <v>20.616</v>
      </c>
      <c r="F241" s="8">
        <f t="shared" si="17"/>
        <v>0.53699999999999903</v>
      </c>
      <c r="G241" s="82">
        <f t="shared" si="19"/>
        <v>0.4617125999999992</v>
      </c>
      <c r="H241" s="91">
        <f t="shared" si="16"/>
        <v>5.8499353298141592E-2</v>
      </c>
      <c r="I241" s="82">
        <f t="shared" si="18"/>
        <v>0.52021195329814074</v>
      </c>
      <c r="K241" s="25"/>
      <c r="L241" s="7"/>
      <c r="M241" s="7"/>
      <c r="N241" s="7"/>
      <c r="O241" s="5"/>
      <c r="P241" s="5"/>
      <c r="Q241" s="5"/>
      <c r="R241" s="5"/>
      <c r="S241" s="5"/>
      <c r="T241" s="5"/>
      <c r="U241" s="5"/>
      <c r="V241" s="5"/>
      <c r="W241" s="5"/>
      <c r="X241" s="21"/>
      <c r="Y241" s="21"/>
    </row>
    <row r="242" spans="1:25" s="1" customFormat="1" x14ac:dyDescent="0.25">
      <c r="A242" s="80">
        <v>217</v>
      </c>
      <c r="B242" s="16">
        <v>43441404</v>
      </c>
      <c r="C242" s="83">
        <v>78.400000000000006</v>
      </c>
      <c r="D242" s="8">
        <v>17.715</v>
      </c>
      <c r="E242" s="8">
        <v>18.164999999999999</v>
      </c>
      <c r="F242" s="8">
        <f t="shared" si="17"/>
        <v>0.44999999999999929</v>
      </c>
      <c r="G242" s="82">
        <f t="shared" si="19"/>
        <v>0.38690999999999937</v>
      </c>
      <c r="H242" s="91">
        <f t="shared" si="16"/>
        <v>9.8419512844942089E-2</v>
      </c>
      <c r="I242" s="82">
        <f t="shared" si="18"/>
        <v>0.48532951284494147</v>
      </c>
      <c r="K242" s="25"/>
      <c r="L242" s="7"/>
      <c r="M242" s="7"/>
      <c r="N242" s="7"/>
      <c r="O242" s="5"/>
      <c r="P242" s="5"/>
      <c r="Q242" s="5"/>
      <c r="R242" s="5"/>
      <c r="S242" s="5"/>
      <c r="T242" s="5"/>
      <c r="U242" s="5"/>
      <c r="V242" s="5"/>
      <c r="W242" s="5"/>
      <c r="X242" s="21"/>
      <c r="Y242" s="21"/>
    </row>
    <row r="243" spans="1:25" s="1" customFormat="1" x14ac:dyDescent="0.25">
      <c r="A243" s="80">
        <v>218</v>
      </c>
      <c r="B243" s="16">
        <v>43441396</v>
      </c>
      <c r="C243" s="81">
        <v>118.2</v>
      </c>
      <c r="D243" s="8">
        <v>19.696000000000002</v>
      </c>
      <c r="E243" s="8">
        <v>19.696000000000002</v>
      </c>
      <c r="F243" s="8">
        <f t="shared" si="17"/>
        <v>0</v>
      </c>
      <c r="G243" s="82">
        <f t="shared" si="19"/>
        <v>0</v>
      </c>
      <c r="H243" s="91">
        <f t="shared" si="16"/>
        <v>0.14838247982489991</v>
      </c>
      <c r="I243" s="82">
        <f t="shared" si="18"/>
        <v>0.14838247982489991</v>
      </c>
      <c r="K243" s="25"/>
      <c r="L243" s="7"/>
      <c r="M243" s="7"/>
      <c r="N243" s="7"/>
      <c r="O243" s="5"/>
      <c r="P243" s="5"/>
      <c r="Q243" s="5"/>
      <c r="R243" s="5"/>
      <c r="S243" s="5"/>
      <c r="T243" s="5"/>
      <c r="U243" s="5"/>
      <c r="V243" s="5"/>
      <c r="W243" s="5"/>
    </row>
    <row r="244" spans="1:25" s="1" customFormat="1" x14ac:dyDescent="0.25">
      <c r="A244" s="4">
        <v>219</v>
      </c>
      <c r="B244" s="16">
        <v>43441399</v>
      </c>
      <c r="C244" s="81">
        <v>58.3</v>
      </c>
      <c r="D244" s="8">
        <v>15.613</v>
      </c>
      <c r="E244" s="8">
        <v>16.012</v>
      </c>
      <c r="F244" s="8">
        <f t="shared" si="17"/>
        <v>0.39900000000000091</v>
      </c>
      <c r="G244" s="82">
        <f t="shared" si="19"/>
        <v>0.34306020000000076</v>
      </c>
      <c r="H244" s="91">
        <f t="shared" si="16"/>
        <v>7.3186959169134216E-2</v>
      </c>
      <c r="I244" s="82">
        <f t="shared" si="18"/>
        <v>0.41624715916913496</v>
      </c>
      <c r="K244" s="25"/>
      <c r="L244" s="7"/>
      <c r="M244" s="7"/>
      <c r="N244" s="7"/>
      <c r="O244" s="5"/>
      <c r="P244" s="5"/>
      <c r="Q244" s="5"/>
      <c r="R244" s="5"/>
      <c r="S244" s="5"/>
      <c r="T244" s="5"/>
      <c r="U244" s="5"/>
      <c r="V244" s="5"/>
      <c r="W244" s="5"/>
    </row>
    <row r="245" spans="1:25" s="1" customFormat="1" x14ac:dyDescent="0.25">
      <c r="A245" s="80">
        <v>220</v>
      </c>
      <c r="B245" s="16">
        <v>43441400</v>
      </c>
      <c r="C245" s="81">
        <v>59.4</v>
      </c>
      <c r="D245" s="8">
        <v>12.811999999999999</v>
      </c>
      <c r="E245" s="8">
        <v>12.946999999999999</v>
      </c>
      <c r="F245" s="8">
        <f t="shared" si="17"/>
        <v>0.13499999999999979</v>
      </c>
      <c r="G245" s="82">
        <f>F245*0.8598</f>
        <v>0.11607299999999982</v>
      </c>
      <c r="H245" s="91">
        <f t="shared" si="16"/>
        <v>7.4567845191193347E-2</v>
      </c>
      <c r="I245" s="82">
        <f t="shared" si="18"/>
        <v>0.19064084519119318</v>
      </c>
      <c r="K245" s="25"/>
      <c r="L245" s="7"/>
      <c r="M245" s="7"/>
      <c r="N245" s="7"/>
      <c r="O245" s="5"/>
      <c r="P245" s="5"/>
      <c r="Q245" s="5"/>
      <c r="R245" s="5"/>
      <c r="S245" s="5"/>
      <c r="T245" s="5"/>
      <c r="U245" s="5"/>
      <c r="V245" s="5"/>
      <c r="W245" s="5"/>
    </row>
    <row r="246" spans="1:25" s="1" customFormat="1" x14ac:dyDescent="0.25">
      <c r="A246" s="80">
        <v>221</v>
      </c>
      <c r="B246" s="16">
        <v>43441397</v>
      </c>
      <c r="C246" s="81">
        <v>46.9</v>
      </c>
      <c r="D246" s="8">
        <v>6.7469999999999999</v>
      </c>
      <c r="E246" s="8">
        <v>6.7510000000000003</v>
      </c>
      <c r="F246" s="8">
        <f t="shared" si="17"/>
        <v>4.0000000000004476E-3</v>
      </c>
      <c r="G246" s="82">
        <f t="shared" ref="G246:G269" si="20">F246*0.8598</f>
        <v>3.439200000000385E-3</v>
      </c>
      <c r="H246" s="91">
        <f t="shared" si="16"/>
        <v>5.8875958576884983E-2</v>
      </c>
      <c r="I246" s="82">
        <f t="shared" si="18"/>
        <v>6.2315158576885368E-2</v>
      </c>
      <c r="K246" s="25"/>
      <c r="L246" s="7"/>
      <c r="M246" s="7"/>
      <c r="N246" s="7"/>
      <c r="O246" s="5"/>
      <c r="P246" s="5"/>
      <c r="Q246" s="5"/>
      <c r="R246" s="5"/>
      <c r="S246" s="5"/>
      <c r="T246" s="5"/>
      <c r="U246" s="5"/>
      <c r="V246" s="5"/>
      <c r="W246" s="5"/>
    </row>
    <row r="247" spans="1:25" s="1" customFormat="1" x14ac:dyDescent="0.25">
      <c r="A247" s="80">
        <v>222</v>
      </c>
      <c r="B247" s="16">
        <v>43441402</v>
      </c>
      <c r="C247" s="83">
        <v>77.7</v>
      </c>
      <c r="D247" s="8">
        <v>39.213999999999999</v>
      </c>
      <c r="E247" s="8">
        <v>39.591999999999999</v>
      </c>
      <c r="F247" s="8">
        <f t="shared" si="17"/>
        <v>0.37800000000000011</v>
      </c>
      <c r="G247" s="82">
        <f t="shared" si="20"/>
        <v>0.32500440000000008</v>
      </c>
      <c r="H247" s="91">
        <f t="shared" si="16"/>
        <v>9.7540767194540801E-2</v>
      </c>
      <c r="I247" s="82">
        <f t="shared" si="18"/>
        <v>0.42254516719454088</v>
      </c>
      <c r="K247" s="25"/>
      <c r="L247" s="7"/>
      <c r="M247" s="7"/>
      <c r="N247" s="7"/>
      <c r="O247" s="5"/>
      <c r="P247" s="5"/>
      <c r="Q247" s="5"/>
      <c r="R247" s="5"/>
      <c r="S247" s="5"/>
      <c r="T247" s="5"/>
      <c r="U247" s="5"/>
      <c r="V247" s="5"/>
      <c r="W247" s="5"/>
    </row>
    <row r="248" spans="1:25" s="1" customFormat="1" x14ac:dyDescent="0.25">
      <c r="A248" s="4">
        <v>223</v>
      </c>
      <c r="B248" s="16">
        <v>43441209</v>
      </c>
      <c r="C248" s="83">
        <v>118.6</v>
      </c>
      <c r="D248" s="8">
        <v>56.743000000000002</v>
      </c>
      <c r="E248" s="8">
        <v>57.331000000000003</v>
      </c>
      <c r="F248" s="8">
        <f t="shared" si="17"/>
        <v>0.58800000000000097</v>
      </c>
      <c r="G248" s="82">
        <f t="shared" si="20"/>
        <v>0.50556240000000086</v>
      </c>
      <c r="H248" s="91">
        <f t="shared" si="16"/>
        <v>0.14888462019655777</v>
      </c>
      <c r="I248" s="82">
        <f t="shared" si="18"/>
        <v>0.65444702019655865</v>
      </c>
      <c r="K248" s="25"/>
      <c r="L248" s="7"/>
      <c r="M248" s="24"/>
      <c r="N248" s="7"/>
      <c r="O248" s="5"/>
      <c r="P248" s="5"/>
      <c r="Q248" s="5"/>
      <c r="R248" s="5"/>
      <c r="S248" s="5"/>
      <c r="T248" s="5"/>
      <c r="U248" s="5"/>
      <c r="V248" s="5"/>
      <c r="W248" s="5"/>
    </row>
    <row r="249" spans="1:25" s="1" customFormat="1" x14ac:dyDescent="0.25">
      <c r="A249" s="80">
        <v>224</v>
      </c>
      <c r="B249" s="16">
        <v>43441210</v>
      </c>
      <c r="C249" s="83">
        <v>56.8</v>
      </c>
      <c r="D249" s="8">
        <v>5.9080000000000004</v>
      </c>
      <c r="E249" s="8">
        <v>5.9080000000000004</v>
      </c>
      <c r="F249" s="8">
        <f t="shared" si="17"/>
        <v>0</v>
      </c>
      <c r="G249" s="82">
        <f t="shared" si="20"/>
        <v>0</v>
      </c>
      <c r="H249" s="91">
        <f t="shared" si="16"/>
        <v>7.1303932775417203E-2</v>
      </c>
      <c r="I249" s="82">
        <f t="shared" si="18"/>
        <v>7.1303932775417203E-2</v>
      </c>
      <c r="K249" s="25"/>
      <c r="L249" s="7"/>
      <c r="M249" s="24"/>
      <c r="N249" s="7"/>
      <c r="O249" s="5"/>
      <c r="P249" s="5"/>
      <c r="Q249" s="5"/>
      <c r="R249" s="5"/>
      <c r="S249" s="5"/>
      <c r="T249" s="5"/>
      <c r="U249" s="5"/>
      <c r="V249" s="5"/>
      <c r="W249" s="5"/>
    </row>
    <row r="250" spans="1:25" s="1" customFormat="1" x14ac:dyDescent="0.25">
      <c r="A250" s="80">
        <v>225</v>
      </c>
      <c r="B250" s="16">
        <v>43441214</v>
      </c>
      <c r="C250" s="83">
        <v>58.9</v>
      </c>
      <c r="D250" s="8">
        <v>23.128</v>
      </c>
      <c r="E250" s="8">
        <v>23.128</v>
      </c>
      <c r="F250" s="8">
        <f t="shared" si="17"/>
        <v>0</v>
      </c>
      <c r="G250" s="82">
        <f t="shared" si="20"/>
        <v>0</v>
      </c>
      <c r="H250" s="91">
        <f t="shared" si="16"/>
        <v>7.3940169726621027E-2</v>
      </c>
      <c r="I250" s="82">
        <f t="shared" si="18"/>
        <v>7.3940169726621027E-2</v>
      </c>
      <c r="K250" s="25"/>
      <c r="L250" s="7"/>
      <c r="M250" s="24"/>
      <c r="N250" s="7"/>
      <c r="O250" s="5"/>
      <c r="P250" s="5"/>
      <c r="Q250" s="5"/>
      <c r="R250" s="5"/>
      <c r="S250" s="5"/>
      <c r="T250" s="5"/>
      <c r="U250" s="5"/>
      <c r="V250" s="5"/>
      <c r="W250" s="5"/>
    </row>
    <row r="251" spans="1:25" s="1" customFormat="1" x14ac:dyDescent="0.25">
      <c r="A251" s="80">
        <v>226</v>
      </c>
      <c r="B251" s="16">
        <v>43441215</v>
      </c>
      <c r="C251" s="83">
        <v>46.8</v>
      </c>
      <c r="D251" s="8">
        <v>12.872999999999999</v>
      </c>
      <c r="E251" s="8">
        <v>12.89</v>
      </c>
      <c r="F251" s="8">
        <f t="shared" si="17"/>
        <v>1.7000000000001236E-2</v>
      </c>
      <c r="G251" s="82">
        <f t="shared" si="20"/>
        <v>1.4616600000001064E-2</v>
      </c>
      <c r="H251" s="91">
        <f t="shared" si="16"/>
        <v>5.8750423483970513E-2</v>
      </c>
      <c r="I251" s="82">
        <f t="shared" si="18"/>
        <v>7.3367023483971575E-2</v>
      </c>
      <c r="K251" s="25"/>
      <c r="L251" s="7"/>
      <c r="M251" s="24"/>
      <c r="N251" s="7"/>
      <c r="O251" s="5"/>
      <c r="P251" s="5"/>
      <c r="Q251" s="5"/>
      <c r="R251" s="5"/>
      <c r="S251" s="5"/>
      <c r="T251" s="5"/>
      <c r="U251" s="5"/>
      <c r="V251" s="5"/>
    </row>
    <row r="252" spans="1:25" s="1" customFormat="1" x14ac:dyDescent="0.25">
      <c r="A252" s="4">
        <v>227</v>
      </c>
      <c r="B252" s="16">
        <v>43441211</v>
      </c>
      <c r="C252" s="83">
        <v>78.2</v>
      </c>
      <c r="D252" s="8">
        <v>4.3920000000000003</v>
      </c>
      <c r="E252" s="8">
        <v>4.3920000000000003</v>
      </c>
      <c r="F252" s="8">
        <f t="shared" si="17"/>
        <v>0</v>
      </c>
      <c r="G252" s="82">
        <f t="shared" si="20"/>
        <v>0</v>
      </c>
      <c r="H252" s="91">
        <f t="shared" si="16"/>
        <v>9.8168442659113148E-2</v>
      </c>
      <c r="I252" s="82">
        <f t="shared" si="18"/>
        <v>9.8168442659113148E-2</v>
      </c>
      <c r="K252" s="25"/>
      <c r="L252" s="7"/>
      <c r="M252" s="24"/>
      <c r="N252" s="7"/>
      <c r="O252" s="5"/>
      <c r="P252" s="5"/>
      <c r="Q252" s="5"/>
      <c r="R252" s="5"/>
      <c r="S252" s="5"/>
      <c r="T252" s="5"/>
      <c r="U252" s="5"/>
      <c r="V252" s="5"/>
    </row>
    <row r="253" spans="1:25" s="1" customFormat="1" x14ac:dyDescent="0.25">
      <c r="A253" s="80">
        <v>228</v>
      </c>
      <c r="B253" s="16">
        <v>43441212</v>
      </c>
      <c r="C253" s="83">
        <v>117.6</v>
      </c>
      <c r="D253" s="8">
        <v>22.32</v>
      </c>
      <c r="E253" s="8">
        <v>22.925999999999998</v>
      </c>
      <c r="F253" s="8">
        <f t="shared" si="17"/>
        <v>0.6059999999999981</v>
      </c>
      <c r="G253" s="82">
        <f t="shared" si="20"/>
        <v>0.52103879999999836</v>
      </c>
      <c r="H253" s="91">
        <f t="shared" si="16"/>
        <v>0.1476292692674131</v>
      </c>
      <c r="I253" s="82">
        <f t="shared" si="18"/>
        <v>0.6686680692674114</v>
      </c>
      <c r="K253" s="25"/>
      <c r="L253" s="7"/>
      <c r="M253" s="7"/>
      <c r="N253" s="7"/>
      <c r="O253" s="5"/>
      <c r="P253" s="5"/>
      <c r="Q253" s="5"/>
      <c r="R253" s="5"/>
      <c r="S253" s="5"/>
      <c r="T253" s="5"/>
      <c r="U253" s="5"/>
      <c r="V253" s="5"/>
    </row>
    <row r="254" spans="1:25" s="1" customFormat="1" x14ac:dyDescent="0.25">
      <c r="A254" s="80">
        <v>229</v>
      </c>
      <c r="B254" s="16">
        <v>43441218</v>
      </c>
      <c r="C254" s="83">
        <v>57.8</v>
      </c>
      <c r="D254" s="8">
        <v>10.627000000000001</v>
      </c>
      <c r="E254" s="8">
        <v>10.629</v>
      </c>
      <c r="F254" s="8">
        <f t="shared" si="17"/>
        <v>1.9999999999988916E-3</v>
      </c>
      <c r="G254" s="82">
        <f t="shared" si="20"/>
        <v>1.7195999999990469E-3</v>
      </c>
      <c r="H254" s="91">
        <f t="shared" si="16"/>
        <v>7.2559283704561883E-2</v>
      </c>
      <c r="I254" s="82">
        <f t="shared" si="18"/>
        <v>7.4278883704560927E-2</v>
      </c>
      <c r="K254" s="25"/>
      <c r="L254" s="7"/>
      <c r="M254" s="7"/>
      <c r="N254" s="7"/>
      <c r="O254" s="5"/>
      <c r="P254" s="5"/>
      <c r="Q254" s="5"/>
      <c r="R254" s="5"/>
      <c r="S254" s="5"/>
    </row>
    <row r="255" spans="1:25" s="1" customFormat="1" x14ac:dyDescent="0.25">
      <c r="A255" s="4">
        <v>230</v>
      </c>
      <c r="B255" s="16">
        <v>43441227</v>
      </c>
      <c r="C255" s="83">
        <v>58.4</v>
      </c>
      <c r="D255" s="8">
        <v>6.88</v>
      </c>
      <c r="E255" s="8">
        <v>7.1070000000000002</v>
      </c>
      <c r="F255" s="8">
        <f t="shared" si="17"/>
        <v>0.22700000000000031</v>
      </c>
      <c r="G255" s="82">
        <f t="shared" si="20"/>
        <v>0.19517460000000028</v>
      </c>
      <c r="H255" s="91">
        <f t="shared" si="16"/>
        <v>7.3312494262048694E-2</v>
      </c>
      <c r="I255" s="82">
        <f t="shared" si="18"/>
        <v>0.26848709426204898</v>
      </c>
      <c r="K255" s="25"/>
      <c r="L255" s="7"/>
      <c r="M255" s="25"/>
      <c r="N255" s="7"/>
      <c r="O255" s="5"/>
      <c r="P255" s="5"/>
      <c r="Q255" s="5"/>
      <c r="R255" s="5"/>
      <c r="S255" s="5"/>
    </row>
    <row r="256" spans="1:25" s="1" customFormat="1" x14ac:dyDescent="0.25">
      <c r="A256" s="4">
        <v>231</v>
      </c>
      <c r="B256" s="16">
        <v>43441216</v>
      </c>
      <c r="C256" s="83">
        <v>47</v>
      </c>
      <c r="D256" s="8">
        <v>5.6429999999999998</v>
      </c>
      <c r="E256" s="8">
        <v>5.6440000000000001</v>
      </c>
      <c r="F256" s="8">
        <f t="shared" si="17"/>
        <v>1.000000000000334E-3</v>
      </c>
      <c r="G256" s="82">
        <f t="shared" si="20"/>
        <v>8.5980000000028718E-4</v>
      </c>
      <c r="H256" s="91">
        <f t="shared" si="16"/>
        <v>5.9001493669799461E-2</v>
      </c>
      <c r="I256" s="82">
        <f t="shared" si="18"/>
        <v>5.9861293669799746E-2</v>
      </c>
      <c r="K256" s="25"/>
      <c r="L256" s="7"/>
      <c r="M256" s="7"/>
      <c r="N256" s="7"/>
      <c r="O256" s="5"/>
      <c r="P256" s="5"/>
      <c r="Q256" s="5"/>
      <c r="R256" s="5"/>
      <c r="S256" s="5"/>
    </row>
    <row r="257" spans="1:23" s="1" customFormat="1" x14ac:dyDescent="0.25">
      <c r="A257" s="80">
        <v>232</v>
      </c>
      <c r="B257" s="16">
        <v>43441217</v>
      </c>
      <c r="C257" s="83">
        <v>78</v>
      </c>
      <c r="D257" s="8">
        <v>27.113</v>
      </c>
      <c r="E257" s="8">
        <v>27.323</v>
      </c>
      <c r="F257" s="8">
        <f t="shared" si="17"/>
        <v>0.21000000000000085</v>
      </c>
      <c r="G257" s="82">
        <f t="shared" si="20"/>
        <v>0.18055800000000075</v>
      </c>
      <c r="H257" s="91">
        <f t="shared" si="16"/>
        <v>9.7917372473284206E-2</v>
      </c>
      <c r="I257" s="82">
        <f t="shared" si="18"/>
        <v>0.27847537247328497</v>
      </c>
      <c r="K257" s="25"/>
      <c r="L257" s="7"/>
      <c r="M257" s="7"/>
      <c r="N257" s="7"/>
      <c r="O257" s="5"/>
      <c r="P257" s="5"/>
      <c r="Q257" s="5"/>
      <c r="R257" s="5"/>
      <c r="S257" s="5"/>
    </row>
    <row r="258" spans="1:23" s="1" customFormat="1" x14ac:dyDescent="0.25">
      <c r="A258" s="80">
        <v>233</v>
      </c>
      <c r="B258" s="16">
        <v>43441226</v>
      </c>
      <c r="C258" s="83">
        <v>117.7</v>
      </c>
      <c r="D258" s="8">
        <v>9.5079999999999991</v>
      </c>
      <c r="E258" s="8">
        <v>9.5079999999999991</v>
      </c>
      <c r="F258" s="8">
        <f t="shared" si="17"/>
        <v>0</v>
      </c>
      <c r="G258" s="82">
        <f>F258*0.8598</f>
        <v>0</v>
      </c>
      <c r="H258" s="91">
        <f>C258/4660.2*$H$19</f>
        <v>0.14775480436032759</v>
      </c>
      <c r="I258" s="82">
        <f t="shared" si="18"/>
        <v>0.14775480436032759</v>
      </c>
      <c r="K258" s="25"/>
      <c r="L258" s="7"/>
      <c r="M258" s="25"/>
      <c r="N258" s="7"/>
      <c r="O258" s="5"/>
      <c r="P258" s="5"/>
      <c r="Q258" s="5"/>
      <c r="R258" s="5"/>
      <c r="S258" s="5"/>
      <c r="W258" s="5"/>
    </row>
    <row r="259" spans="1:23" s="1" customFormat="1" x14ac:dyDescent="0.25">
      <c r="A259" s="80">
        <v>234</v>
      </c>
      <c r="B259" s="16">
        <v>43441225</v>
      </c>
      <c r="C259" s="83">
        <v>57.8</v>
      </c>
      <c r="D259" s="8">
        <v>15.199</v>
      </c>
      <c r="E259" s="8">
        <v>15.363</v>
      </c>
      <c r="F259" s="8">
        <f t="shared" si="17"/>
        <v>0.1639999999999997</v>
      </c>
      <c r="G259" s="82">
        <f t="shared" si="20"/>
        <v>0.14100719999999975</v>
      </c>
      <c r="H259" s="91">
        <f t="shared" si="16"/>
        <v>7.2559283704561883E-2</v>
      </c>
      <c r="I259" s="82">
        <f t="shared" si="18"/>
        <v>0.21356648370456163</v>
      </c>
      <c r="K259" s="25"/>
      <c r="L259" s="7"/>
      <c r="M259" s="7"/>
      <c r="N259" s="7"/>
      <c r="O259" s="5"/>
      <c r="P259" s="5"/>
      <c r="Q259" s="5"/>
      <c r="R259" s="5"/>
      <c r="S259" s="5"/>
      <c r="W259" s="5"/>
    </row>
    <row r="260" spans="1:23" s="1" customFormat="1" x14ac:dyDescent="0.25">
      <c r="A260" s="4">
        <v>235</v>
      </c>
      <c r="B260" s="16">
        <v>43441222</v>
      </c>
      <c r="C260" s="83">
        <v>58.3</v>
      </c>
      <c r="D260" s="8">
        <v>3.9180000000000001</v>
      </c>
      <c r="E260" s="8">
        <v>3.9180000000000001</v>
      </c>
      <c r="F260" s="8">
        <f t="shared" si="17"/>
        <v>0</v>
      </c>
      <c r="G260" s="82">
        <f t="shared" si="20"/>
        <v>0</v>
      </c>
      <c r="H260" s="91">
        <f t="shared" si="16"/>
        <v>7.3186959169134216E-2</v>
      </c>
      <c r="I260" s="82">
        <f t="shared" si="18"/>
        <v>7.3186959169134216E-2</v>
      </c>
      <c r="K260" s="25"/>
      <c r="L260" s="7"/>
      <c r="M260" s="7"/>
      <c r="N260" s="7"/>
      <c r="O260" s="5"/>
      <c r="P260" s="5"/>
      <c r="Q260" s="5"/>
      <c r="R260" s="5"/>
      <c r="S260" s="5"/>
      <c r="W260" s="5"/>
    </row>
    <row r="261" spans="1:23" s="1" customFormat="1" x14ac:dyDescent="0.25">
      <c r="A261" s="80">
        <v>236</v>
      </c>
      <c r="B261" s="16">
        <v>43441223</v>
      </c>
      <c r="C261" s="83">
        <v>47</v>
      </c>
      <c r="D261" s="8">
        <v>19.948</v>
      </c>
      <c r="E261" s="8">
        <v>20.195</v>
      </c>
      <c r="F261" s="8">
        <f t="shared" si="17"/>
        <v>0.24699999999999989</v>
      </c>
      <c r="G261" s="82">
        <f t="shared" si="20"/>
        <v>0.21237059999999991</v>
      </c>
      <c r="H261" s="91">
        <f t="shared" si="16"/>
        <v>5.9001493669799461E-2</v>
      </c>
      <c r="I261" s="82">
        <f t="shared" si="18"/>
        <v>0.27137209366979936</v>
      </c>
      <c r="J261" s="5"/>
      <c r="K261" s="25"/>
      <c r="L261" s="7"/>
      <c r="M261" s="7"/>
      <c r="N261" s="7"/>
      <c r="O261" s="5"/>
      <c r="P261" s="5"/>
      <c r="Q261" s="5"/>
      <c r="R261" s="5"/>
      <c r="S261" s="5"/>
      <c r="T261" s="5"/>
      <c r="U261" s="5"/>
      <c r="V261" s="5"/>
      <c r="W261" s="5"/>
    </row>
    <row r="262" spans="1:23" s="1" customFormat="1" x14ac:dyDescent="0.25">
      <c r="A262" s="80">
        <v>237</v>
      </c>
      <c r="B262" s="16">
        <v>43441224</v>
      </c>
      <c r="C262" s="83">
        <v>77</v>
      </c>
      <c r="D262" s="8">
        <v>33.4</v>
      </c>
      <c r="E262" s="8">
        <v>33.904000000000003</v>
      </c>
      <c r="F262" s="8">
        <f t="shared" si="17"/>
        <v>0.50400000000000489</v>
      </c>
      <c r="G262" s="82">
        <f t="shared" si="20"/>
        <v>0.4333392000000042</v>
      </c>
      <c r="H262" s="91">
        <f t="shared" si="16"/>
        <v>9.6662021544139526E-2</v>
      </c>
      <c r="I262" s="82">
        <f t="shared" si="18"/>
        <v>0.53000122154414375</v>
      </c>
      <c r="J262" s="5"/>
      <c r="K262" s="25"/>
      <c r="L262" s="7"/>
      <c r="M262" s="7"/>
      <c r="N262" s="7"/>
      <c r="O262" s="5"/>
      <c r="P262" s="5"/>
      <c r="Q262" s="5"/>
      <c r="R262" s="5"/>
      <c r="S262" s="5"/>
      <c r="T262" s="5"/>
      <c r="U262" s="5"/>
      <c r="V262" s="5"/>
      <c r="W262" s="5"/>
    </row>
    <row r="263" spans="1:23" s="1" customFormat="1" x14ac:dyDescent="0.25">
      <c r="A263" s="80">
        <v>238</v>
      </c>
      <c r="B263" s="16">
        <v>43441221</v>
      </c>
      <c r="C263" s="83">
        <v>117.8</v>
      </c>
      <c r="D263" s="8">
        <v>25.289000000000001</v>
      </c>
      <c r="E263" s="8">
        <v>25.289000000000001</v>
      </c>
      <c r="F263" s="8">
        <f t="shared" si="17"/>
        <v>0</v>
      </c>
      <c r="G263" s="82">
        <f t="shared" si="20"/>
        <v>0</v>
      </c>
      <c r="H263" s="91">
        <f t="shared" si="16"/>
        <v>0.14788033945324205</v>
      </c>
      <c r="I263" s="82">
        <f t="shared" si="18"/>
        <v>0.14788033945324205</v>
      </c>
      <c r="J263" s="5"/>
      <c r="K263" s="25"/>
      <c r="L263" s="7"/>
      <c r="M263" s="7"/>
      <c r="N263" s="7"/>
      <c r="O263" s="5"/>
      <c r="P263" s="5"/>
      <c r="Q263" s="5"/>
      <c r="R263" s="5"/>
      <c r="S263" s="5"/>
      <c r="T263" s="5"/>
      <c r="U263" s="5"/>
      <c r="V263" s="5"/>
      <c r="W263" s="5"/>
    </row>
    <row r="264" spans="1:23" s="1" customFormat="1" x14ac:dyDescent="0.25">
      <c r="A264" s="4">
        <v>239</v>
      </c>
      <c r="B264" s="16">
        <v>43441220</v>
      </c>
      <c r="C264" s="83">
        <v>58.1</v>
      </c>
      <c r="D264" s="8">
        <v>22.759</v>
      </c>
      <c r="E264" s="8">
        <v>23.023</v>
      </c>
      <c r="F264" s="8">
        <f t="shared" si="17"/>
        <v>0.26399999999999935</v>
      </c>
      <c r="G264" s="82">
        <f t="shared" si="20"/>
        <v>0.22698719999999944</v>
      </c>
      <c r="H264" s="91">
        <f t="shared" si="16"/>
        <v>7.2935888983305289E-2</v>
      </c>
      <c r="I264" s="82">
        <f t="shared" si="18"/>
        <v>0.29992308898330472</v>
      </c>
      <c r="J264" s="5"/>
      <c r="K264" s="25"/>
      <c r="L264" s="7"/>
      <c r="M264" s="7"/>
      <c r="N264" s="7"/>
      <c r="O264" s="5"/>
      <c r="P264" s="5"/>
      <c r="Q264" s="5"/>
      <c r="R264" s="5"/>
      <c r="S264" s="5"/>
      <c r="T264" s="5"/>
      <c r="U264" s="5"/>
      <c r="V264" s="5"/>
      <c r="W264" s="5"/>
    </row>
    <row r="265" spans="1:23" s="1" customFormat="1" x14ac:dyDescent="0.25">
      <c r="A265" s="80">
        <v>240</v>
      </c>
      <c r="B265" s="16">
        <v>20242417</v>
      </c>
      <c r="C265" s="83">
        <v>58.7</v>
      </c>
      <c r="D265" s="8">
        <v>18.591999999999999</v>
      </c>
      <c r="E265" s="8">
        <v>18.841000000000001</v>
      </c>
      <c r="F265" s="8">
        <f t="shared" si="17"/>
        <v>0.24900000000000233</v>
      </c>
      <c r="G265" s="82">
        <f t="shared" si="20"/>
        <v>0.21409020000000201</v>
      </c>
      <c r="H265" s="91">
        <f t="shared" si="16"/>
        <v>7.3689099540792086E-2</v>
      </c>
      <c r="I265" s="82">
        <f t="shared" si="18"/>
        <v>0.28777929954079406</v>
      </c>
      <c r="J265" s="5"/>
      <c r="K265" s="25"/>
      <c r="L265" s="7"/>
      <c r="M265" s="7"/>
      <c r="N265" s="7"/>
      <c r="O265" s="5"/>
      <c r="P265" s="5"/>
      <c r="Q265" s="5"/>
      <c r="R265" s="5"/>
      <c r="S265" s="5"/>
      <c r="T265" s="5"/>
      <c r="U265" s="5"/>
      <c r="V265" s="5"/>
      <c r="W265" s="5"/>
    </row>
    <row r="266" spans="1:23" s="1" customFormat="1" x14ac:dyDescent="0.25">
      <c r="A266" s="80">
        <v>241</v>
      </c>
      <c r="B266" s="16">
        <v>20242445</v>
      </c>
      <c r="C266" s="83">
        <v>46.5</v>
      </c>
      <c r="D266" s="8">
        <v>13.922000000000001</v>
      </c>
      <c r="E266" s="8">
        <v>14.077999999999999</v>
      </c>
      <c r="F266" s="8">
        <f>E266-D266</f>
        <v>0.15599999999999881</v>
      </c>
      <c r="G266" s="82">
        <f t="shared" si="20"/>
        <v>0.13412879999999897</v>
      </c>
      <c r="H266" s="91">
        <f t="shared" si="16"/>
        <v>5.8373818205227121E-2</v>
      </c>
      <c r="I266" s="82">
        <f t="shared" si="18"/>
        <v>0.19250261820522607</v>
      </c>
      <c r="J266" s="5"/>
      <c r="K266" s="25"/>
      <c r="L266" s="7"/>
      <c r="M266" s="7"/>
      <c r="N266" s="7"/>
      <c r="O266" s="5"/>
      <c r="P266" s="5"/>
      <c r="Q266" s="5"/>
      <c r="R266" s="5"/>
      <c r="S266" s="5"/>
      <c r="T266" s="5"/>
      <c r="U266" s="5"/>
      <c r="V266" s="5"/>
      <c r="W266" s="5"/>
    </row>
    <row r="267" spans="1:23" s="1" customFormat="1" x14ac:dyDescent="0.25">
      <c r="A267" s="80">
        <v>242</v>
      </c>
      <c r="B267" s="16">
        <v>43441219</v>
      </c>
      <c r="C267" s="83">
        <v>78.3</v>
      </c>
      <c r="D267" s="8">
        <v>37.927999999999997</v>
      </c>
      <c r="E267" s="8">
        <v>38.305999999999997</v>
      </c>
      <c r="F267" s="8">
        <f t="shared" si="17"/>
        <v>0.37800000000000011</v>
      </c>
      <c r="G267" s="82">
        <f t="shared" si="20"/>
        <v>0.32500440000000008</v>
      </c>
      <c r="H267" s="91">
        <f t="shared" si="16"/>
        <v>9.8293977752027611E-2</v>
      </c>
      <c r="I267" s="82">
        <f t="shared" si="18"/>
        <v>0.42329837775202772</v>
      </c>
      <c r="J267" s="5"/>
      <c r="K267" s="25"/>
      <c r="L267" s="7"/>
      <c r="M267" s="7"/>
      <c r="N267" s="7"/>
      <c r="O267" s="5"/>
      <c r="P267" s="5"/>
      <c r="Q267" s="5"/>
      <c r="R267" s="5"/>
      <c r="S267" s="5"/>
      <c r="T267" s="5"/>
      <c r="U267" s="5"/>
      <c r="V267" s="5"/>
      <c r="W267" s="5"/>
    </row>
    <row r="268" spans="1:23" s="1" customFormat="1" x14ac:dyDescent="0.25">
      <c r="A268" s="4">
        <v>243</v>
      </c>
      <c r="B268" s="16">
        <v>20242421</v>
      </c>
      <c r="C268" s="83">
        <v>117.2</v>
      </c>
      <c r="D268" s="8">
        <v>15.997999999999999</v>
      </c>
      <c r="E268" s="8">
        <v>16.949000000000002</v>
      </c>
      <c r="F268" s="8">
        <f t="shared" si="17"/>
        <v>0.95100000000000229</v>
      </c>
      <c r="G268" s="82">
        <f t="shared" si="20"/>
        <v>0.817669800000002</v>
      </c>
      <c r="H268" s="91">
        <f t="shared" si="16"/>
        <v>0.14712712889575524</v>
      </c>
      <c r="I268" s="82">
        <f t="shared" si="18"/>
        <v>0.96479692889575719</v>
      </c>
      <c r="J268" s="5"/>
      <c r="K268" s="25"/>
      <c r="L268" s="38"/>
      <c r="M268" s="42"/>
      <c r="N268" s="7"/>
      <c r="O268" s="5"/>
      <c r="P268" s="5"/>
      <c r="Q268" s="5"/>
      <c r="R268" s="5"/>
      <c r="S268" s="5"/>
      <c r="T268" s="5"/>
      <c r="U268" s="5"/>
      <c r="V268" s="5"/>
      <c r="W268" s="5"/>
    </row>
    <row r="269" spans="1:23" s="1" customFormat="1" x14ac:dyDescent="0.25">
      <c r="A269" s="80">
        <v>244</v>
      </c>
      <c r="B269" s="16">
        <v>20242431</v>
      </c>
      <c r="C269" s="83">
        <v>57.8</v>
      </c>
      <c r="D269" s="8">
        <v>3.9830000000000001</v>
      </c>
      <c r="E269" s="8">
        <v>3.9830000000000001</v>
      </c>
      <c r="F269" s="8">
        <f t="shared" si="17"/>
        <v>0</v>
      </c>
      <c r="G269" s="82">
        <f t="shared" si="20"/>
        <v>0</v>
      </c>
      <c r="H269" s="91">
        <f t="shared" si="16"/>
        <v>7.2559283704561883E-2</v>
      </c>
      <c r="I269" s="82">
        <f t="shared" si="18"/>
        <v>7.2559283704561883E-2</v>
      </c>
      <c r="J269" s="5"/>
      <c r="K269" s="25"/>
      <c r="L269" s="38"/>
      <c r="M269" s="42"/>
      <c r="N269" s="7"/>
      <c r="O269" s="5"/>
      <c r="P269" s="5"/>
      <c r="Q269" s="5"/>
      <c r="R269" s="5"/>
      <c r="S269" s="5"/>
      <c r="T269" s="5"/>
      <c r="U269" s="5"/>
      <c r="V269" s="5"/>
      <c r="W269" s="5"/>
    </row>
    <row r="270" spans="1:23" s="1" customFormat="1" x14ac:dyDescent="0.25">
      <c r="A270" s="80">
        <v>245</v>
      </c>
      <c r="B270" s="16">
        <v>20242432</v>
      </c>
      <c r="C270" s="81">
        <v>58.2</v>
      </c>
      <c r="D270" s="8">
        <v>8.1470000000000002</v>
      </c>
      <c r="E270" s="8">
        <v>8.2430000000000003</v>
      </c>
      <c r="F270" s="8">
        <f t="shared" si="17"/>
        <v>9.6000000000000085E-2</v>
      </c>
      <c r="G270" s="82">
        <f>F270*0.8598</f>
        <v>8.2540800000000081E-2</v>
      </c>
      <c r="H270" s="91">
        <f t="shared" si="16"/>
        <v>7.3061424076219753E-2</v>
      </c>
      <c r="I270" s="82">
        <f t="shared" si="18"/>
        <v>0.15560222407621982</v>
      </c>
      <c r="J270" s="5"/>
      <c r="K270" s="25"/>
      <c r="L270" s="38"/>
      <c r="M270" s="42"/>
      <c r="N270" s="7"/>
      <c r="O270" s="5"/>
      <c r="P270" s="5"/>
      <c r="Q270" s="5"/>
      <c r="R270" s="5"/>
      <c r="S270" s="5"/>
      <c r="T270" s="5"/>
      <c r="U270" s="5"/>
      <c r="V270" s="5"/>
      <c r="W270" s="5"/>
    </row>
    <row r="271" spans="1:23" s="1" customFormat="1" x14ac:dyDescent="0.25">
      <c r="A271" s="80">
        <v>246</v>
      </c>
      <c r="B271" s="16">
        <v>20242451</v>
      </c>
      <c r="C271" s="81">
        <v>45.8</v>
      </c>
      <c r="D271" s="8">
        <v>10.211</v>
      </c>
      <c r="E271" s="8">
        <v>10.233000000000001</v>
      </c>
      <c r="F271" s="8">
        <f t="shared" si="17"/>
        <v>2.2000000000000242E-2</v>
      </c>
      <c r="G271" s="82">
        <f t="shared" ref="G271" si="21">F271*0.8598</f>
        <v>1.8915600000000209E-2</v>
      </c>
      <c r="H271" s="91">
        <f>C271/4660.2*$H$19</f>
        <v>5.7495072554825853E-2</v>
      </c>
      <c r="I271" s="82">
        <f t="shared" si="18"/>
        <v>7.6410672554826059E-2</v>
      </c>
      <c r="J271" s="5"/>
      <c r="K271" s="25"/>
      <c r="L271" s="38"/>
      <c r="M271" s="42"/>
      <c r="N271" s="7"/>
      <c r="O271" s="5"/>
      <c r="P271" s="5"/>
      <c r="Q271" s="5"/>
      <c r="R271" s="5"/>
      <c r="S271" s="5"/>
      <c r="T271" s="5"/>
      <c r="U271" s="5"/>
      <c r="V271" s="5"/>
      <c r="W271" s="5"/>
    </row>
    <row r="272" spans="1:23" s="1" customFormat="1" x14ac:dyDescent="0.25">
      <c r="A272" s="4">
        <v>247</v>
      </c>
      <c r="B272" s="16">
        <v>20242442</v>
      </c>
      <c r="C272" s="81">
        <v>77.599999999999994</v>
      </c>
      <c r="D272" s="8">
        <v>22.12</v>
      </c>
      <c r="E272" s="8">
        <v>22.946999999999999</v>
      </c>
      <c r="F272" s="8">
        <f t="shared" si="17"/>
        <v>0.82699999999999818</v>
      </c>
      <c r="G272" s="82">
        <f>F272*0.8598</f>
        <v>0.71105459999999843</v>
      </c>
      <c r="H272" s="91">
        <f t="shared" ref="H272" si="22">C272/4660.2*$H$19</f>
        <v>9.7415232101626337E-2</v>
      </c>
      <c r="I272" s="82">
        <f t="shared" si="18"/>
        <v>0.80846983210162482</v>
      </c>
      <c r="J272" s="5"/>
      <c r="K272" s="25"/>
      <c r="L272" s="14"/>
      <c r="M272" s="42"/>
      <c r="N272" s="7"/>
      <c r="O272" s="5"/>
      <c r="P272" s="5"/>
      <c r="Q272" s="5"/>
      <c r="R272" s="5"/>
      <c r="S272" s="5"/>
      <c r="T272" s="5"/>
      <c r="U272" s="5"/>
      <c r="V272" s="5"/>
      <c r="W272" s="5"/>
    </row>
    <row r="273" spans="1:26" s="2" customFormat="1" x14ac:dyDescent="0.25">
      <c r="A273" s="173" t="s">
        <v>3</v>
      </c>
      <c r="B273" s="173"/>
      <c r="C273" s="97">
        <f>SUM(C26:C272)</f>
        <v>17591.5</v>
      </c>
      <c r="D273" s="98">
        <f t="shared" ref="D273:E273" si="23">SUM(D26:D272)</f>
        <v>4982.6119999999974</v>
      </c>
      <c r="E273" s="98">
        <f t="shared" si="23"/>
        <v>5034.9293000000062</v>
      </c>
      <c r="F273" s="8">
        <f t="shared" si="17"/>
        <v>52.3173000000088</v>
      </c>
      <c r="G273" s="98">
        <f>SUM(G26:G272)</f>
        <v>44.982414540000001</v>
      </c>
      <c r="H273" s="98">
        <f>SUM(H26:H272)</f>
        <v>28.94058545999998</v>
      </c>
      <c r="I273" s="98">
        <f>SUM(I26:I272)</f>
        <v>73.923000000000016</v>
      </c>
      <c r="J273" s="50"/>
      <c r="K273" s="51"/>
      <c r="L273" s="38"/>
      <c r="M273" s="42"/>
      <c r="N273" s="5"/>
      <c r="O273" s="5"/>
      <c r="P273" s="5"/>
      <c r="Q273" s="5"/>
      <c r="R273" s="5"/>
      <c r="S273" s="5"/>
      <c r="T273" s="5"/>
      <c r="U273" s="5"/>
      <c r="V273" s="5"/>
      <c r="W273" s="5"/>
    </row>
    <row r="274" spans="1:26" x14ac:dyDescent="0.25">
      <c r="G274" s="43"/>
      <c r="J274" s="99"/>
      <c r="K274" s="100"/>
      <c r="O274" s="5"/>
      <c r="P274" s="5"/>
      <c r="Q274" s="5"/>
      <c r="R274" s="5"/>
      <c r="S274" s="5"/>
      <c r="T274" s="5"/>
      <c r="U274" s="5"/>
      <c r="V274" s="5"/>
    </row>
    <row r="275" spans="1:26" x14ac:dyDescent="0.25">
      <c r="G275"/>
      <c r="H275"/>
      <c r="I275"/>
      <c r="J275" s="45"/>
      <c r="K275" s="44"/>
      <c r="L275" s="44"/>
      <c r="M275" s="73"/>
      <c r="P275" s="42"/>
      <c r="R275" s="5"/>
      <c r="S275" s="5"/>
      <c r="T275" s="5"/>
      <c r="U275" s="5"/>
      <c r="V275" s="5"/>
      <c r="W275" s="5"/>
      <c r="X275" s="5"/>
      <c r="Y275" s="5"/>
      <c r="Z275" s="38"/>
    </row>
    <row r="276" spans="1:26" ht="18.75" customHeight="1" x14ac:dyDescent="0.25">
      <c r="A276" s="174" t="s">
        <v>38</v>
      </c>
      <c r="B276" s="176" t="s">
        <v>39</v>
      </c>
      <c r="C276" s="178" t="s">
        <v>2</v>
      </c>
      <c r="D276" s="35" t="s">
        <v>76</v>
      </c>
      <c r="E276" s="35" t="s">
        <v>78</v>
      </c>
      <c r="F276" s="107" t="s">
        <v>57</v>
      </c>
      <c r="G276" s="42"/>
      <c r="H276" s="38"/>
      <c r="I276" s="5"/>
      <c r="J276" s="5"/>
      <c r="K276" s="5"/>
      <c r="L276" s="5"/>
      <c r="M276" s="5"/>
      <c r="N276" s="5"/>
      <c r="O276" s="5"/>
      <c r="P276" s="5"/>
      <c r="R276"/>
      <c r="S276"/>
      <c r="T276"/>
      <c r="U276"/>
      <c r="V276"/>
      <c r="W276"/>
    </row>
    <row r="277" spans="1:26" ht="18.75" customHeight="1" x14ac:dyDescent="0.25">
      <c r="A277" s="175"/>
      <c r="B277" s="177"/>
      <c r="C277" s="179"/>
      <c r="D277" s="108" t="s">
        <v>40</v>
      </c>
      <c r="E277" s="108" t="s">
        <v>40</v>
      </c>
      <c r="F277" s="114" t="s">
        <v>58</v>
      </c>
      <c r="G277" s="38"/>
      <c r="H277" s="38"/>
      <c r="I277" s="5"/>
      <c r="J277" s="5"/>
      <c r="K277" s="5"/>
      <c r="L277" s="5"/>
      <c r="M277" s="5"/>
      <c r="N277" s="5"/>
      <c r="O277" s="5"/>
      <c r="Q277"/>
      <c r="R277"/>
      <c r="S277"/>
      <c r="T277"/>
      <c r="U277"/>
      <c r="V277"/>
      <c r="W277"/>
    </row>
    <row r="278" spans="1:26" x14ac:dyDescent="0.25">
      <c r="A278" s="48" t="s">
        <v>41</v>
      </c>
      <c r="B278" s="49">
        <v>43441481</v>
      </c>
      <c r="C278" s="49">
        <v>122.9</v>
      </c>
      <c r="D278" s="71">
        <v>37.968000000000004</v>
      </c>
      <c r="E278" s="71">
        <v>37.968000000000004</v>
      </c>
      <c r="F278" s="71">
        <f>(E278-D278)*0.8598</f>
        <v>0</v>
      </c>
      <c r="G278" s="38"/>
      <c r="H278" s="38"/>
      <c r="I278" s="38"/>
      <c r="J278" s="38"/>
      <c r="M278" s="38"/>
      <c r="Q278"/>
      <c r="R278"/>
      <c r="S278"/>
      <c r="T278"/>
      <c r="U278"/>
      <c r="V278"/>
      <c r="W278"/>
    </row>
    <row r="279" spans="1:26" x14ac:dyDescent="0.25">
      <c r="A279" s="48" t="s">
        <v>42</v>
      </c>
      <c r="B279" s="49">
        <v>43441178</v>
      </c>
      <c r="C279" s="49">
        <v>68.5</v>
      </c>
      <c r="D279" s="71">
        <v>58.948</v>
      </c>
      <c r="E279" s="71">
        <v>59.933</v>
      </c>
      <c r="F279" s="71">
        <f t="shared" ref="F279:F292" si="24">(E279-D279)*0.8598</f>
        <v>0.84690299999999952</v>
      </c>
      <c r="G279" s="38"/>
      <c r="H279" s="38"/>
      <c r="I279" s="38"/>
      <c r="J279" s="38"/>
      <c r="M279" s="38"/>
      <c r="Q279"/>
      <c r="R279"/>
      <c r="S279"/>
      <c r="T279"/>
      <c r="U279"/>
      <c r="V279"/>
      <c r="W279"/>
    </row>
    <row r="280" spans="1:26" x14ac:dyDescent="0.25">
      <c r="A280" s="48" t="s">
        <v>43</v>
      </c>
      <c r="B280" s="49">
        <v>43441179</v>
      </c>
      <c r="C280" s="49">
        <v>106.9</v>
      </c>
      <c r="D280" s="71">
        <v>20.91</v>
      </c>
      <c r="E280" s="71">
        <v>21.026</v>
      </c>
      <c r="F280" s="71">
        <f t="shared" si="24"/>
        <v>9.9736799999999709E-2</v>
      </c>
      <c r="G280" s="38"/>
      <c r="H280" s="38"/>
      <c r="I280" s="38"/>
      <c r="J280" s="38"/>
      <c r="M280" s="38"/>
      <c r="P280"/>
      <c r="Q280"/>
      <c r="R280"/>
      <c r="S280"/>
      <c r="T280"/>
      <c r="U280"/>
      <c r="V280"/>
      <c r="W280"/>
    </row>
    <row r="281" spans="1:26" x14ac:dyDescent="0.25">
      <c r="A281" s="48" t="s">
        <v>44</v>
      </c>
      <c r="B281" s="49">
        <v>43441177</v>
      </c>
      <c r="C281" s="49">
        <v>163.80000000000001</v>
      </c>
      <c r="D281" s="71">
        <v>88.718999999999994</v>
      </c>
      <c r="E281" s="71">
        <v>90.475999999999999</v>
      </c>
      <c r="F281" s="71">
        <f t="shared" si="24"/>
        <v>1.5106686000000042</v>
      </c>
      <c r="G281" s="38"/>
      <c r="H281" s="38"/>
      <c r="I281" s="38"/>
      <c r="J281" s="38"/>
      <c r="M281"/>
      <c r="N281"/>
      <c r="O281"/>
      <c r="P281"/>
      <c r="Q281"/>
      <c r="R281"/>
      <c r="S281"/>
      <c r="T281"/>
      <c r="U281"/>
      <c r="V281"/>
      <c r="W281"/>
    </row>
    <row r="282" spans="1:26" s="1" customFormat="1" x14ac:dyDescent="0.25">
      <c r="A282" s="48" t="s">
        <v>45</v>
      </c>
      <c r="B282" s="49">
        <v>43441482</v>
      </c>
      <c r="C282" s="49">
        <v>109.8</v>
      </c>
      <c r="D282" s="71">
        <v>112.673</v>
      </c>
      <c r="E282" s="71">
        <v>113.386</v>
      </c>
      <c r="F282" s="71">
        <f t="shared" si="24"/>
        <v>0.61303739999999474</v>
      </c>
      <c r="G282" s="2"/>
      <c r="H282" s="60"/>
      <c r="I282" s="5"/>
      <c r="J282" s="5"/>
      <c r="K282" s="5"/>
      <c r="L282" s="5"/>
    </row>
    <row r="283" spans="1:26" s="1" customFormat="1" x14ac:dyDescent="0.25">
      <c r="A283" s="48" t="s">
        <v>46</v>
      </c>
      <c r="B283" s="49">
        <v>43441483</v>
      </c>
      <c r="C283" s="49">
        <v>58.7</v>
      </c>
      <c r="D283" s="71">
        <v>139.40899999999999</v>
      </c>
      <c r="E283" s="71">
        <v>140.22900000000001</v>
      </c>
      <c r="F283" s="71">
        <f t="shared" si="24"/>
        <v>0.70503600000001854</v>
      </c>
      <c r="G283" s="5"/>
      <c r="H283" s="5"/>
      <c r="I283" s="5"/>
      <c r="J283" s="5"/>
      <c r="K283" s="5"/>
      <c r="L283" s="5"/>
    </row>
    <row r="284" spans="1:26" s="1" customFormat="1" x14ac:dyDescent="0.25">
      <c r="A284" s="48" t="s">
        <v>47</v>
      </c>
      <c r="B284" s="49">
        <v>41444210</v>
      </c>
      <c r="C284" s="49">
        <v>89.1</v>
      </c>
      <c r="D284" s="71">
        <v>105.003</v>
      </c>
      <c r="E284" s="71">
        <v>105.70099999999999</v>
      </c>
      <c r="F284" s="71">
        <f t="shared" si="24"/>
        <v>0.60014039999999425</v>
      </c>
      <c r="G284" s="5"/>
      <c r="H284" s="5"/>
      <c r="I284" s="5"/>
      <c r="J284" s="5"/>
      <c r="K284" s="5"/>
      <c r="L284" s="5"/>
    </row>
    <row r="285" spans="1:26" x14ac:dyDescent="0.25">
      <c r="A285" s="48" t="s">
        <v>48</v>
      </c>
      <c r="B285" s="49">
        <v>20242453</v>
      </c>
      <c r="C285" s="49">
        <v>56.5</v>
      </c>
      <c r="D285" s="71">
        <v>100.68</v>
      </c>
      <c r="E285" s="71">
        <v>102.282</v>
      </c>
      <c r="F285" s="71">
        <f t="shared" si="24"/>
        <v>1.3773995999999911</v>
      </c>
      <c r="G285" s="38"/>
      <c r="H285" s="38"/>
      <c r="I285" s="38"/>
      <c r="J285" s="38"/>
      <c r="M285"/>
      <c r="N285"/>
      <c r="O285"/>
      <c r="P285"/>
      <c r="Q285"/>
      <c r="R285"/>
      <c r="S285"/>
      <c r="T285"/>
      <c r="U285"/>
      <c r="V285"/>
      <c r="W285"/>
    </row>
    <row r="286" spans="1:26" x14ac:dyDescent="0.25">
      <c r="A286" s="48" t="s">
        <v>49</v>
      </c>
      <c r="B286" s="49">
        <v>20242426</v>
      </c>
      <c r="C286" s="49">
        <v>96</v>
      </c>
      <c r="D286" s="71">
        <v>63.777999999999999</v>
      </c>
      <c r="E286" s="71">
        <v>64.941999999999993</v>
      </c>
      <c r="F286" s="71">
        <f t="shared" si="24"/>
        <v>1.0008071999999952</v>
      </c>
      <c r="G286" s="38"/>
      <c r="H286" s="38"/>
      <c r="I286" s="38"/>
      <c r="J286" s="38"/>
      <c r="M286"/>
      <c r="N286"/>
      <c r="O286"/>
      <c r="P286"/>
      <c r="Q286"/>
      <c r="R286"/>
      <c r="S286"/>
      <c r="T286"/>
      <c r="U286"/>
      <c r="V286"/>
      <c r="W286"/>
    </row>
    <row r="287" spans="1:26" x14ac:dyDescent="0.25">
      <c r="A287" s="48" t="s">
        <v>50</v>
      </c>
      <c r="B287" s="49">
        <v>20242457</v>
      </c>
      <c r="C287" s="49">
        <v>103.3</v>
      </c>
      <c r="D287" s="71">
        <v>74.406999999999996</v>
      </c>
      <c r="E287" s="71">
        <v>75.447000000000003</v>
      </c>
      <c r="F287" s="71">
        <f t="shared" si="24"/>
        <v>0.89419200000000543</v>
      </c>
      <c r="G287" s="38"/>
      <c r="H287" s="38"/>
      <c r="I287" s="38"/>
      <c r="J287" s="38"/>
      <c r="M287"/>
      <c r="N287"/>
      <c r="O287"/>
      <c r="P287"/>
      <c r="Q287"/>
      <c r="R287"/>
      <c r="S287"/>
      <c r="T287"/>
      <c r="U287"/>
      <c r="V287"/>
      <c r="W287"/>
    </row>
    <row r="288" spans="1:26" x14ac:dyDescent="0.25">
      <c r="A288" s="48" t="s">
        <v>51</v>
      </c>
      <c r="B288" s="49">
        <v>20242455</v>
      </c>
      <c r="C288" s="49">
        <v>43.4</v>
      </c>
      <c r="D288" s="71">
        <v>55.576999999999998</v>
      </c>
      <c r="E288" s="71">
        <v>56.46</v>
      </c>
      <c r="F288" s="71">
        <f t="shared" si="24"/>
        <v>0.7592034000000023</v>
      </c>
      <c r="G288" s="38"/>
      <c r="H288" s="38"/>
      <c r="I288" s="38"/>
      <c r="J288" s="38"/>
      <c r="M288"/>
      <c r="N288"/>
      <c r="O288"/>
      <c r="P288"/>
      <c r="Q288"/>
      <c r="R288"/>
      <c r="S288"/>
      <c r="T288"/>
      <c r="U288"/>
      <c r="V288"/>
      <c r="W288"/>
    </row>
    <row r="289" spans="1:26" x14ac:dyDescent="0.25">
      <c r="A289" s="48" t="s">
        <v>52</v>
      </c>
      <c r="B289" s="49">
        <v>20442453</v>
      </c>
      <c r="C289" s="49">
        <v>79.900000000000006</v>
      </c>
      <c r="D289" s="71">
        <v>69.149000000000001</v>
      </c>
      <c r="E289" s="71">
        <v>70.468999999999994</v>
      </c>
      <c r="F289" s="71">
        <f t="shared" si="24"/>
        <v>1.1349359999999942</v>
      </c>
      <c r="G289" s="38"/>
      <c r="H289" s="38"/>
      <c r="I289" s="38"/>
      <c r="J289" s="38"/>
      <c r="M289"/>
      <c r="N289"/>
      <c r="O289"/>
      <c r="P289"/>
      <c r="Q289"/>
      <c r="R289"/>
      <c r="S289"/>
      <c r="T289"/>
      <c r="U289"/>
      <c r="V289"/>
      <c r="W289"/>
    </row>
    <row r="290" spans="1:26" s="1" customFormat="1" x14ac:dyDescent="0.25">
      <c r="A290" s="48" t="s">
        <v>53</v>
      </c>
      <c r="B290" s="49">
        <v>20242456</v>
      </c>
      <c r="C290" s="49">
        <v>106.1</v>
      </c>
      <c r="D290" s="71">
        <v>49.536000000000001</v>
      </c>
      <c r="E290" s="71">
        <v>49.536000000000001</v>
      </c>
      <c r="F290" s="71">
        <f t="shared" si="24"/>
        <v>0</v>
      </c>
      <c r="G290" s="5"/>
      <c r="H290" s="5"/>
      <c r="I290" s="5"/>
      <c r="J290" s="5"/>
      <c r="K290" s="5"/>
      <c r="L290" s="5"/>
    </row>
    <row r="291" spans="1:26" s="1" customFormat="1" x14ac:dyDescent="0.25">
      <c r="A291" s="48" t="s">
        <v>54</v>
      </c>
      <c r="B291" s="49">
        <v>20242415</v>
      </c>
      <c r="C291" s="49">
        <v>137.9</v>
      </c>
      <c r="D291" s="71">
        <v>106.846</v>
      </c>
      <c r="E291" s="71">
        <v>107.229</v>
      </c>
      <c r="F291" s="71">
        <f t="shared" si="24"/>
        <v>0.32930339999999619</v>
      </c>
      <c r="G291" s="5"/>
      <c r="H291" s="5"/>
      <c r="I291" s="5"/>
      <c r="J291" s="5"/>
      <c r="K291" s="5"/>
      <c r="L291" s="5"/>
    </row>
    <row r="292" spans="1:26" s="1" customFormat="1" x14ac:dyDescent="0.25">
      <c r="A292" s="48" t="s">
        <v>55</v>
      </c>
      <c r="B292" s="49">
        <v>20242418</v>
      </c>
      <c r="C292" s="49">
        <v>56.4</v>
      </c>
      <c r="D292" s="71">
        <v>119.285</v>
      </c>
      <c r="E292" s="71">
        <v>121.49299999999999</v>
      </c>
      <c r="F292" s="71">
        <f t="shared" si="24"/>
        <v>1.8984383999999987</v>
      </c>
      <c r="G292" s="5"/>
      <c r="H292" s="5"/>
      <c r="I292" s="5"/>
      <c r="J292" s="5"/>
      <c r="K292" s="5"/>
      <c r="L292" s="5"/>
    </row>
    <row r="293" spans="1:26" x14ac:dyDescent="0.25">
      <c r="B293" s="39"/>
      <c r="C293" s="109">
        <f>SUM(C278:C292)</f>
        <v>1399.2</v>
      </c>
      <c r="D293" s="74">
        <f>SUM(D278:D292)</f>
        <v>1202.8880000000001</v>
      </c>
      <c r="E293" s="74">
        <f>SUM(E278:E292)</f>
        <v>1216.5770000000002</v>
      </c>
      <c r="F293" s="74">
        <f>SUM(F278:F292)</f>
        <v>11.769802199999996</v>
      </c>
      <c r="G293" s="38"/>
      <c r="H293" s="38"/>
      <c r="I293" s="38"/>
      <c r="J293" s="38"/>
      <c r="M293" s="38"/>
      <c r="Q293"/>
      <c r="R293"/>
      <c r="S293"/>
      <c r="T293"/>
      <c r="U293"/>
      <c r="V293"/>
      <c r="W293"/>
    </row>
    <row r="294" spans="1:26" x14ac:dyDescent="0.25">
      <c r="A294" s="46"/>
      <c r="B294" s="46"/>
      <c r="C294" s="46"/>
      <c r="D294" s="46"/>
      <c r="E294" s="118"/>
      <c r="F294" s="46"/>
      <c r="G294"/>
      <c r="H294"/>
      <c r="I294"/>
      <c r="J294" s="45"/>
      <c r="K294" s="44"/>
      <c r="L294" s="44"/>
      <c r="M294"/>
      <c r="P294" s="42"/>
      <c r="V294"/>
      <c r="W294"/>
      <c r="Z294" s="38"/>
    </row>
    <row r="295" spans="1:26" x14ac:dyDescent="0.25">
      <c r="A295" s="47" t="s">
        <v>15</v>
      </c>
      <c r="F295" s="46"/>
      <c r="G295"/>
      <c r="H295"/>
      <c r="I295"/>
      <c r="J295" s="45"/>
      <c r="K295" s="44"/>
      <c r="L295" s="44"/>
      <c r="M295"/>
      <c r="P295" s="42"/>
      <c r="V295"/>
      <c r="W295"/>
      <c r="Z295" s="38"/>
    </row>
    <row r="296" spans="1:26" x14ac:dyDescent="0.25">
      <c r="A296" s="46"/>
      <c r="E296" s="118"/>
      <c r="G296"/>
      <c r="H296"/>
      <c r="I296" s="45"/>
      <c r="J296" s="44"/>
      <c r="K296" s="44"/>
      <c r="L296"/>
      <c r="M296" s="38"/>
      <c r="O296" s="42"/>
      <c r="U296"/>
      <c r="V296"/>
      <c r="W296"/>
      <c r="Y296" s="38"/>
    </row>
    <row r="297" spans="1:26" x14ac:dyDescent="0.25">
      <c r="G297"/>
      <c r="H297"/>
      <c r="I297" s="45"/>
      <c r="J297" s="44"/>
      <c r="K297" s="44"/>
      <c r="L297"/>
      <c r="M297" s="38"/>
      <c r="O297" s="42"/>
      <c r="U297"/>
      <c r="V297"/>
      <c r="W297"/>
      <c r="X297" s="38"/>
      <c r="Y297" s="38"/>
    </row>
  </sheetData>
  <mergeCells count="36">
    <mergeCell ref="A1:L1"/>
    <mergeCell ref="A3:L3"/>
    <mergeCell ref="A4:L4"/>
    <mergeCell ref="A6:H6"/>
    <mergeCell ref="K6:L10"/>
    <mergeCell ref="A7:D7"/>
    <mergeCell ref="E7:G7"/>
    <mergeCell ref="A8:D8"/>
    <mergeCell ref="E8:G8"/>
    <mergeCell ref="A9:D10"/>
    <mergeCell ref="A17:D17"/>
    <mergeCell ref="E17:G17"/>
    <mergeCell ref="E9:G9"/>
    <mergeCell ref="E10:G10"/>
    <mergeCell ref="A11:D11"/>
    <mergeCell ref="E11:G11"/>
    <mergeCell ref="A12:D13"/>
    <mergeCell ref="E12:G12"/>
    <mergeCell ref="E13:G13"/>
    <mergeCell ref="A14:D14"/>
    <mergeCell ref="E14:G14"/>
    <mergeCell ref="A15:D16"/>
    <mergeCell ref="E15:G15"/>
    <mergeCell ref="E16:G16"/>
    <mergeCell ref="A18:D19"/>
    <mergeCell ref="E18:G18"/>
    <mergeCell ref="E19:G19"/>
    <mergeCell ref="E20:G20"/>
    <mergeCell ref="H20:H21"/>
    <mergeCell ref="E21:G21"/>
    <mergeCell ref="E22:G22"/>
    <mergeCell ref="E23:G23"/>
    <mergeCell ref="A273:B273"/>
    <mergeCell ref="A276:A277"/>
    <mergeCell ref="B276:B277"/>
    <mergeCell ref="C276:C277"/>
  </mergeCells>
  <pageMargins left="0.78740157480314965" right="0" top="0" bottom="0" header="0.31496062992125984" footer="0.31496062992125984"/>
  <pageSetup paperSize="9" scale="1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97"/>
  <sheetViews>
    <sheetView topLeftCell="A178" zoomScaleNormal="100" workbookViewId="0">
      <selection activeCell="M12" sqref="M12"/>
    </sheetView>
  </sheetViews>
  <sheetFormatPr defaultRowHeight="15" x14ac:dyDescent="0.25"/>
  <cols>
    <col min="1" max="1" width="6.28515625" customWidth="1"/>
    <col min="2" max="2" width="12.5703125" customWidth="1"/>
    <col min="3" max="3" width="9.5703125" customWidth="1"/>
    <col min="4" max="4" width="10.5703125" customWidth="1"/>
    <col min="5" max="5" width="10.5703125" style="1" customWidth="1"/>
    <col min="6" max="6" width="9.140625" customWidth="1"/>
    <col min="7" max="7" width="9.42578125" style="45" customWidth="1"/>
    <col min="8" max="8" width="11.28515625" style="44" customWidth="1"/>
    <col min="9" max="9" width="9.42578125" style="44" customWidth="1"/>
    <col min="10" max="10" width="2.140625" customWidth="1"/>
    <col min="11" max="11" width="26" style="38" customWidth="1"/>
    <col min="12" max="12" width="8.7109375" style="38" customWidth="1"/>
    <col min="13" max="13" width="10.7109375" style="42" customWidth="1"/>
    <col min="14" max="14" width="9.5703125" style="38" bestFit="1" customWidth="1"/>
    <col min="15" max="15" width="10.28515625" style="38" bestFit="1" customWidth="1"/>
    <col min="16" max="16" width="11" style="38" customWidth="1"/>
    <col min="17" max="17" width="11.140625" style="38" customWidth="1"/>
    <col min="18" max="18" width="9.85546875" style="38" customWidth="1"/>
    <col min="19" max="19" width="9.140625" style="38"/>
    <col min="20" max="20" width="11.42578125" style="38" bestFit="1" customWidth="1"/>
    <col min="21" max="21" width="9.140625" style="38"/>
    <col min="22" max="22" width="9.7109375" style="38" customWidth="1"/>
    <col min="23" max="23" width="9.140625" style="38"/>
  </cols>
  <sheetData>
    <row r="1" spans="1:23" s="1" customFormat="1" ht="20.25" x14ac:dyDescent="0.3">
      <c r="A1" s="197" t="s">
        <v>8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27"/>
      <c r="N1" s="5"/>
      <c r="O1" s="5"/>
      <c r="P1" s="5"/>
      <c r="Q1" s="5"/>
      <c r="R1" s="5"/>
      <c r="S1" s="5"/>
      <c r="T1" s="5"/>
      <c r="U1" s="5"/>
      <c r="V1" s="5"/>
      <c r="W1" s="5"/>
    </row>
    <row r="2" spans="1:23" s="1" customFormat="1" ht="14.45" customHeight="1" x14ac:dyDescent="0.3">
      <c r="A2" s="148"/>
      <c r="B2" s="148"/>
      <c r="C2" s="148"/>
      <c r="D2" s="148"/>
      <c r="E2" s="148"/>
      <c r="F2" s="148"/>
      <c r="G2" s="148"/>
      <c r="H2" s="52"/>
      <c r="I2" s="52"/>
      <c r="J2" s="148"/>
      <c r="K2" s="76"/>
      <c r="L2" s="76"/>
      <c r="M2" s="28"/>
      <c r="N2" s="5"/>
      <c r="O2" s="5"/>
      <c r="P2" s="5"/>
      <c r="Q2" s="5"/>
      <c r="R2" s="5"/>
      <c r="S2" s="5"/>
      <c r="T2" s="5"/>
      <c r="U2" s="5"/>
      <c r="V2" s="5"/>
      <c r="W2" s="5"/>
    </row>
    <row r="3" spans="1:23" s="1" customFormat="1" ht="18.75" x14ac:dyDescent="0.25">
      <c r="A3" s="198" t="s">
        <v>16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29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3" s="1" customFormat="1" ht="18.75" x14ac:dyDescent="0.25">
      <c r="A4" s="198" t="s">
        <v>79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29"/>
      <c r="N4" s="5"/>
      <c r="O4" s="5"/>
      <c r="P4" s="5"/>
      <c r="Q4" s="5"/>
      <c r="R4" s="5"/>
      <c r="S4" s="5"/>
      <c r="T4" s="5"/>
      <c r="U4" s="5"/>
      <c r="V4" s="5"/>
      <c r="W4" s="5"/>
    </row>
    <row r="5" spans="1:23" s="1" customFormat="1" ht="17.45" customHeight="1" x14ac:dyDescent="0.25">
      <c r="A5" s="149"/>
      <c r="B5" s="149"/>
      <c r="C5" s="149"/>
      <c r="D5" s="149"/>
      <c r="E5" s="149"/>
      <c r="F5" s="149"/>
      <c r="G5" s="149"/>
      <c r="H5" s="149"/>
      <c r="I5" s="149"/>
      <c r="J5" s="149"/>
      <c r="K5" s="77"/>
      <c r="L5" s="77"/>
      <c r="M5" s="30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3" s="1" customFormat="1" ht="16.149999999999999" customHeight="1" x14ac:dyDescent="0.25">
      <c r="A6" s="199" t="s">
        <v>9</v>
      </c>
      <c r="B6" s="200"/>
      <c r="C6" s="200"/>
      <c r="D6" s="200"/>
      <c r="E6" s="200"/>
      <c r="F6" s="200"/>
      <c r="G6" s="200"/>
      <c r="H6" s="201"/>
      <c r="I6" s="53"/>
      <c r="J6" s="54" t="s">
        <v>11</v>
      </c>
      <c r="K6" s="202" t="s">
        <v>12</v>
      </c>
      <c r="L6" s="203"/>
      <c r="M6" s="30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s="1" customFormat="1" ht="37.9" customHeight="1" thickBot="1" x14ac:dyDescent="0.3">
      <c r="A7" s="208" t="s">
        <v>4</v>
      </c>
      <c r="B7" s="208"/>
      <c r="C7" s="208"/>
      <c r="D7" s="208"/>
      <c r="E7" s="208" t="s">
        <v>5</v>
      </c>
      <c r="F7" s="208"/>
      <c r="G7" s="208"/>
      <c r="H7" s="147" t="s">
        <v>80</v>
      </c>
      <c r="I7" s="55"/>
      <c r="J7" s="54"/>
      <c r="K7" s="204"/>
      <c r="L7" s="205"/>
      <c r="M7" s="30"/>
      <c r="N7" s="5"/>
      <c r="O7" s="5"/>
      <c r="P7" s="5"/>
      <c r="Q7" s="5"/>
      <c r="R7" s="5"/>
      <c r="S7" s="5"/>
      <c r="T7" s="5"/>
      <c r="U7" s="5"/>
      <c r="V7" s="5"/>
      <c r="W7" s="5"/>
    </row>
    <row r="8" spans="1:23" s="1" customFormat="1" ht="27" customHeight="1" x14ac:dyDescent="0.25">
      <c r="A8" s="195" t="s">
        <v>32</v>
      </c>
      <c r="B8" s="196"/>
      <c r="C8" s="196"/>
      <c r="D8" s="196"/>
      <c r="E8" s="190" t="s">
        <v>17</v>
      </c>
      <c r="F8" s="190"/>
      <c r="G8" s="190"/>
      <c r="H8" s="110">
        <v>20.501999999999999</v>
      </c>
      <c r="J8" s="54"/>
      <c r="K8" s="204"/>
      <c r="L8" s="205"/>
      <c r="M8" s="30"/>
      <c r="N8" s="5"/>
      <c r="O8" s="5"/>
      <c r="P8" s="5"/>
      <c r="Q8" s="5"/>
      <c r="R8" s="5"/>
      <c r="S8" s="5"/>
      <c r="T8" s="5"/>
      <c r="U8" s="5"/>
      <c r="V8" s="5"/>
      <c r="W8" s="5"/>
    </row>
    <row r="9" spans="1:23" s="1" customFormat="1" ht="13.9" customHeight="1" x14ac:dyDescent="0.25">
      <c r="A9" s="180" t="s">
        <v>6</v>
      </c>
      <c r="B9" s="181"/>
      <c r="C9" s="181"/>
      <c r="D9" s="182"/>
      <c r="E9" s="186" t="s">
        <v>18</v>
      </c>
      <c r="F9" s="186"/>
      <c r="G9" s="186"/>
      <c r="H9" s="10">
        <f>SUM(G26:G99)</f>
        <v>10.812328919999981</v>
      </c>
      <c r="I9" s="103"/>
      <c r="J9" s="54"/>
      <c r="K9" s="204"/>
      <c r="L9" s="205"/>
      <c r="M9" s="30"/>
      <c r="N9" s="5"/>
      <c r="O9" s="5"/>
      <c r="P9" s="5"/>
      <c r="Q9" s="5"/>
      <c r="R9" s="5"/>
      <c r="S9" s="5"/>
      <c r="T9" s="5"/>
      <c r="U9" s="5"/>
      <c r="V9" s="5"/>
      <c r="W9" s="5"/>
    </row>
    <row r="10" spans="1:23" s="1" customFormat="1" ht="13.9" customHeight="1" thickBot="1" x14ac:dyDescent="0.3">
      <c r="A10" s="183"/>
      <c r="B10" s="184"/>
      <c r="C10" s="184"/>
      <c r="D10" s="185"/>
      <c r="E10" s="187" t="s">
        <v>21</v>
      </c>
      <c r="F10" s="187"/>
      <c r="G10" s="187"/>
      <c r="H10" s="11">
        <f>H8-H9</f>
        <v>9.6896710800000179</v>
      </c>
      <c r="I10" s="103"/>
      <c r="J10" s="54"/>
      <c r="K10" s="206"/>
      <c r="L10" s="207"/>
      <c r="M10" s="30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1" customFormat="1" ht="27.75" customHeight="1" x14ac:dyDescent="0.25">
      <c r="A11" s="195" t="s">
        <v>33</v>
      </c>
      <c r="B11" s="196"/>
      <c r="C11" s="196"/>
      <c r="D11" s="196"/>
      <c r="E11" s="190" t="s">
        <v>19</v>
      </c>
      <c r="F11" s="190"/>
      <c r="G11" s="190"/>
      <c r="H11" s="110">
        <v>12.57</v>
      </c>
      <c r="I11" s="56"/>
      <c r="J11" s="54"/>
      <c r="K11" s="31"/>
      <c r="L11" s="31"/>
      <c r="M11" s="30"/>
      <c r="N11" s="5"/>
      <c r="O11" s="5"/>
      <c r="P11" s="5"/>
      <c r="Q11" s="5"/>
      <c r="R11" s="5"/>
      <c r="S11" s="5"/>
      <c r="T11" s="5"/>
      <c r="U11" s="5"/>
      <c r="V11" s="5"/>
      <c r="W11" s="5"/>
    </row>
    <row r="12" spans="1:23" s="1" customFormat="1" ht="13.9" customHeight="1" x14ac:dyDescent="0.25">
      <c r="A12" s="180" t="s">
        <v>6</v>
      </c>
      <c r="B12" s="181"/>
      <c r="C12" s="181"/>
      <c r="D12" s="182"/>
      <c r="E12" s="186" t="s">
        <v>20</v>
      </c>
      <c r="F12" s="186"/>
      <c r="G12" s="186"/>
      <c r="H12" s="10">
        <f>SUM(G100:G155)</f>
        <v>7.504506360000005</v>
      </c>
      <c r="I12" s="103"/>
      <c r="J12" s="54"/>
      <c r="K12" s="31" t="s">
        <v>56</v>
      </c>
      <c r="L12" s="31"/>
      <c r="M12" s="30"/>
      <c r="N12" s="5"/>
      <c r="O12" s="5"/>
      <c r="P12" s="5"/>
      <c r="Q12" s="5"/>
      <c r="R12" s="5"/>
      <c r="S12" s="5"/>
      <c r="T12" s="5"/>
      <c r="U12" s="5"/>
      <c r="V12" s="5"/>
      <c r="W12" s="5"/>
    </row>
    <row r="13" spans="1:23" s="1" customFormat="1" ht="13.9" customHeight="1" thickBot="1" x14ac:dyDescent="0.3">
      <c r="A13" s="183"/>
      <c r="B13" s="184"/>
      <c r="C13" s="184"/>
      <c r="D13" s="185"/>
      <c r="E13" s="187" t="s">
        <v>22</v>
      </c>
      <c r="F13" s="187"/>
      <c r="G13" s="187"/>
      <c r="H13" s="11">
        <f>H11-H12</f>
        <v>5.0654936399999952</v>
      </c>
      <c r="I13" s="103"/>
      <c r="J13" s="54"/>
      <c r="K13" s="31" t="s">
        <v>36</v>
      </c>
      <c r="L13" s="5"/>
      <c r="M13" s="7"/>
      <c r="N13" s="5"/>
      <c r="O13" s="5"/>
      <c r="P13" s="5"/>
      <c r="Q13" s="5"/>
      <c r="R13" s="5"/>
      <c r="S13" s="5"/>
      <c r="T13" s="5"/>
      <c r="U13" s="5"/>
      <c r="V13" s="5"/>
      <c r="W13" s="5"/>
    </row>
    <row r="14" spans="1:23" s="1" customFormat="1" ht="24.75" customHeight="1" x14ac:dyDescent="0.25">
      <c r="A14" s="195" t="s">
        <v>34</v>
      </c>
      <c r="B14" s="196"/>
      <c r="C14" s="196"/>
      <c r="D14" s="196"/>
      <c r="E14" s="190" t="s">
        <v>23</v>
      </c>
      <c r="F14" s="190"/>
      <c r="G14" s="190"/>
      <c r="H14" s="110">
        <v>17.053000000000001</v>
      </c>
      <c r="I14" s="56"/>
      <c r="J14" s="54"/>
      <c r="K14" s="23"/>
      <c r="L14" s="23"/>
      <c r="M14" s="32"/>
      <c r="N14" s="5"/>
      <c r="O14" s="5"/>
      <c r="P14" s="5"/>
      <c r="Q14" s="5"/>
      <c r="R14" s="5"/>
      <c r="S14" s="5"/>
      <c r="T14" s="5"/>
      <c r="U14" s="5"/>
      <c r="V14" s="5"/>
      <c r="W14" s="5"/>
    </row>
    <row r="15" spans="1:23" s="1" customFormat="1" ht="13.9" customHeight="1" x14ac:dyDescent="0.25">
      <c r="A15" s="180" t="s">
        <v>6</v>
      </c>
      <c r="B15" s="181"/>
      <c r="C15" s="181"/>
      <c r="D15" s="182"/>
      <c r="E15" s="186" t="s">
        <v>24</v>
      </c>
      <c r="F15" s="186"/>
      <c r="G15" s="186"/>
      <c r="H15" s="10">
        <f>SUM(G156:G207)</f>
        <v>6.4314759600000073</v>
      </c>
      <c r="I15" s="103"/>
      <c r="J15" s="54"/>
      <c r="K15" s="6"/>
      <c r="L15" s="7"/>
      <c r="M15" s="7"/>
      <c r="N15" s="5"/>
      <c r="O15" s="5"/>
      <c r="P15" s="5"/>
      <c r="Q15" s="5"/>
      <c r="R15" s="5"/>
      <c r="S15" s="5"/>
      <c r="T15" s="5"/>
      <c r="U15" s="5"/>
      <c r="V15" s="5"/>
      <c r="W15" s="5"/>
    </row>
    <row r="16" spans="1:23" s="1" customFormat="1" ht="13.9" customHeight="1" thickBot="1" x14ac:dyDescent="0.3">
      <c r="A16" s="183"/>
      <c r="B16" s="184"/>
      <c r="C16" s="184"/>
      <c r="D16" s="185"/>
      <c r="E16" s="187" t="s">
        <v>25</v>
      </c>
      <c r="F16" s="187"/>
      <c r="G16" s="187"/>
      <c r="H16" s="11">
        <f>H14-H15</f>
        <v>10.621524039999994</v>
      </c>
      <c r="I16" s="103"/>
      <c r="J16" s="54"/>
      <c r="K16" s="6"/>
      <c r="L16" s="7"/>
      <c r="M16" s="7"/>
      <c r="N16" s="5"/>
      <c r="O16" s="5"/>
      <c r="P16" s="5"/>
      <c r="Q16" s="5"/>
      <c r="R16" s="5"/>
      <c r="S16" s="5"/>
      <c r="T16" s="5"/>
      <c r="U16" s="5"/>
      <c r="V16" s="5"/>
      <c r="W16" s="5"/>
    </row>
    <row r="17" spans="1:25" s="1" customFormat="1" ht="25.5" customHeight="1" x14ac:dyDescent="0.25">
      <c r="A17" s="195" t="s">
        <v>35</v>
      </c>
      <c r="B17" s="196"/>
      <c r="C17" s="196"/>
      <c r="D17" s="196"/>
      <c r="E17" s="190" t="s">
        <v>26</v>
      </c>
      <c r="F17" s="190"/>
      <c r="G17" s="190"/>
      <c r="H17" s="110">
        <v>13.016</v>
      </c>
      <c r="I17" s="56"/>
      <c r="J17" s="54"/>
      <c r="K17" s="6"/>
      <c r="L17" s="7"/>
      <c r="M17" s="7"/>
      <c r="N17" s="5"/>
      <c r="O17" s="5"/>
      <c r="P17" s="5"/>
      <c r="Q17" s="5"/>
      <c r="R17" s="5"/>
      <c r="S17" s="5"/>
      <c r="T17" s="5"/>
      <c r="U17" s="5"/>
      <c r="V17" s="5"/>
      <c r="W17" s="5"/>
    </row>
    <row r="18" spans="1:25" s="1" customFormat="1" ht="13.9" customHeight="1" x14ac:dyDescent="0.25">
      <c r="A18" s="180" t="s">
        <v>6</v>
      </c>
      <c r="B18" s="181"/>
      <c r="C18" s="181"/>
      <c r="D18" s="182"/>
      <c r="E18" s="186" t="s">
        <v>27</v>
      </c>
      <c r="F18" s="186"/>
      <c r="G18" s="186"/>
      <c r="H18" s="10">
        <f>SUM(G208:G272)</f>
        <v>5.5250747999999943</v>
      </c>
      <c r="I18" s="103"/>
      <c r="J18" s="54"/>
      <c r="K18" s="6"/>
      <c r="L18" s="7"/>
      <c r="M18" s="7"/>
      <c r="N18" s="5"/>
      <c r="O18" s="5"/>
      <c r="P18" s="5"/>
      <c r="Q18" s="5"/>
      <c r="R18" s="5"/>
      <c r="S18" s="5"/>
      <c r="T18" s="5"/>
      <c r="U18" s="5"/>
      <c r="V18" s="5"/>
      <c r="W18" s="5"/>
    </row>
    <row r="19" spans="1:25" s="1" customFormat="1" ht="13.9" customHeight="1" thickBot="1" x14ac:dyDescent="0.3">
      <c r="A19" s="183"/>
      <c r="B19" s="184"/>
      <c r="C19" s="184"/>
      <c r="D19" s="185"/>
      <c r="E19" s="187" t="s">
        <v>28</v>
      </c>
      <c r="F19" s="187"/>
      <c r="G19" s="187"/>
      <c r="H19" s="11">
        <f>H17-H18</f>
        <v>7.4909252000000057</v>
      </c>
      <c r="I19" s="103"/>
      <c r="J19" s="54"/>
      <c r="K19" s="6"/>
      <c r="L19" s="7"/>
      <c r="M19" s="7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5" s="1" customFormat="1" ht="13.9" customHeight="1" x14ac:dyDescent="0.25">
      <c r="A20" s="57"/>
      <c r="B20" s="57"/>
      <c r="C20" s="57"/>
      <c r="D20" s="57"/>
      <c r="E20" s="188" t="s">
        <v>29</v>
      </c>
      <c r="F20" s="189"/>
      <c r="G20" s="190"/>
      <c r="H20" s="213">
        <f>H8+H11+H14+H17</f>
        <v>63.140999999999998</v>
      </c>
      <c r="I20" s="56"/>
      <c r="J20" s="54"/>
      <c r="K20" s="6"/>
      <c r="L20" s="7"/>
      <c r="M20" s="7"/>
      <c r="N20" s="5"/>
      <c r="O20" s="5"/>
      <c r="P20" s="5"/>
      <c r="Q20" s="5"/>
      <c r="R20" s="5"/>
      <c r="S20" s="5"/>
      <c r="T20" s="5"/>
      <c r="U20" s="5"/>
      <c r="V20" s="5"/>
      <c r="W20" s="5"/>
    </row>
    <row r="21" spans="1:25" s="1" customFormat="1" ht="13.9" customHeight="1" x14ac:dyDescent="0.25">
      <c r="A21" s="57"/>
      <c r="B21" s="57"/>
      <c r="C21" s="57"/>
      <c r="D21" s="57"/>
      <c r="E21" s="193" t="s">
        <v>30</v>
      </c>
      <c r="F21" s="194"/>
      <c r="G21" s="168"/>
      <c r="H21" s="214"/>
      <c r="I21" s="56"/>
      <c r="J21" s="54"/>
      <c r="K21" s="6"/>
      <c r="L21" s="7"/>
      <c r="M21" s="7"/>
      <c r="N21" s="5"/>
      <c r="O21" s="5"/>
      <c r="P21" s="5"/>
      <c r="Q21" s="5"/>
      <c r="R21" s="5"/>
      <c r="S21" s="5"/>
      <c r="T21" s="5"/>
      <c r="U21" s="5"/>
      <c r="V21" s="5"/>
      <c r="W21" s="5"/>
    </row>
    <row r="22" spans="1:25" s="1" customFormat="1" ht="13.9" customHeight="1" x14ac:dyDescent="0.25">
      <c r="A22" s="57"/>
      <c r="B22" s="57"/>
      <c r="C22" s="57"/>
      <c r="D22" s="57"/>
      <c r="E22" s="167" t="s">
        <v>31</v>
      </c>
      <c r="F22" s="168"/>
      <c r="G22" s="169"/>
      <c r="H22" s="58">
        <f>H9+H12+H15+H18</f>
        <v>30.273386039999988</v>
      </c>
      <c r="I22" s="103"/>
      <c r="J22" s="54"/>
      <c r="K22" s="6"/>
      <c r="L22" s="7"/>
      <c r="M22" s="7"/>
      <c r="N22" s="5"/>
      <c r="O22" s="5"/>
      <c r="P22" s="5"/>
      <c r="Q22" s="5"/>
      <c r="R22" s="5"/>
      <c r="S22" s="5"/>
      <c r="T22" s="5"/>
      <c r="U22" s="5"/>
      <c r="V22" s="5"/>
      <c r="W22" s="5"/>
    </row>
    <row r="23" spans="1:25" s="1" customFormat="1" ht="13.9" customHeight="1" thickBot="1" x14ac:dyDescent="0.3">
      <c r="A23" s="57"/>
      <c r="B23" s="57"/>
      <c r="C23" s="57"/>
      <c r="D23" s="57"/>
      <c r="E23" s="170" t="s">
        <v>10</v>
      </c>
      <c r="F23" s="171"/>
      <c r="G23" s="172"/>
      <c r="H23" s="59">
        <f>H10+H13+H16+H19</f>
        <v>32.867613960000014</v>
      </c>
      <c r="I23" s="103"/>
      <c r="J23" s="54"/>
      <c r="K23" s="6"/>
      <c r="L23" s="7"/>
      <c r="M23" s="7"/>
      <c r="N23" s="5"/>
      <c r="O23" s="5"/>
      <c r="P23" s="5"/>
      <c r="Q23" s="5"/>
      <c r="R23" s="5"/>
      <c r="S23" s="5"/>
      <c r="T23" s="5"/>
      <c r="U23" s="5"/>
      <c r="V23" s="5"/>
      <c r="W23" s="5"/>
      <c r="X23" s="21"/>
      <c r="Y23" s="21"/>
    </row>
    <row r="24" spans="1:25" s="1" customFormat="1" ht="14.45" customHeight="1" x14ac:dyDescent="0.25">
      <c r="G24" s="2"/>
      <c r="H24" s="60"/>
      <c r="I24" s="60"/>
      <c r="K24" s="6"/>
      <c r="L24" s="7"/>
      <c r="M24" s="7"/>
      <c r="N24" s="5"/>
      <c r="O24" s="5"/>
      <c r="P24" s="5"/>
      <c r="Q24" s="5"/>
      <c r="R24" s="5"/>
      <c r="S24" s="5"/>
      <c r="T24" s="5"/>
      <c r="U24" s="5"/>
      <c r="V24" s="5"/>
      <c r="W24" s="5"/>
      <c r="X24" s="21"/>
      <c r="Y24" s="21"/>
    </row>
    <row r="25" spans="1:25" s="3" customFormat="1" ht="45" customHeight="1" x14ac:dyDescent="0.25">
      <c r="A25" s="61" t="s">
        <v>0</v>
      </c>
      <c r="B25" s="62" t="s">
        <v>1</v>
      </c>
      <c r="C25" s="61" t="s">
        <v>2</v>
      </c>
      <c r="D25" s="63" t="s">
        <v>72</v>
      </c>
      <c r="E25" s="63" t="s">
        <v>81</v>
      </c>
      <c r="F25" s="64" t="s">
        <v>37</v>
      </c>
      <c r="G25" s="64" t="s">
        <v>13</v>
      </c>
      <c r="H25" s="65" t="s">
        <v>7</v>
      </c>
      <c r="I25" s="66" t="s">
        <v>14</v>
      </c>
      <c r="J25" s="67"/>
      <c r="K25" s="25"/>
      <c r="L25" s="7"/>
      <c r="M25" s="7"/>
      <c r="N25" s="23"/>
      <c r="O25" s="5"/>
      <c r="P25" s="5"/>
      <c r="Q25" s="5"/>
      <c r="R25" s="5"/>
      <c r="S25" s="5"/>
      <c r="T25" s="5"/>
      <c r="U25" s="5"/>
      <c r="V25" s="5"/>
      <c r="W25" s="23"/>
      <c r="X25" s="22"/>
      <c r="Y25" s="22"/>
    </row>
    <row r="26" spans="1:25" s="1" customFormat="1" x14ac:dyDescent="0.25">
      <c r="A26" s="80">
        <v>1</v>
      </c>
      <c r="B26" s="16">
        <v>43441363</v>
      </c>
      <c r="C26" s="81">
        <v>112.5</v>
      </c>
      <c r="D26" s="8">
        <v>51.372</v>
      </c>
      <c r="E26" s="8">
        <v>51.661999999999999</v>
      </c>
      <c r="F26" s="8">
        <f t="shared" ref="F26:F89" si="0">E26-D26</f>
        <v>0.28999999999999915</v>
      </c>
      <c r="G26" s="82">
        <f>F26*0.8598</f>
        <v>0.24934199999999926</v>
      </c>
      <c r="H26" s="82">
        <f>C26/5339.7*$H$10</f>
        <v>0.20414779790999535</v>
      </c>
      <c r="I26" s="82">
        <f>G26+H26</f>
        <v>0.45348979790999461</v>
      </c>
      <c r="K26" s="25"/>
      <c r="M26" s="24"/>
      <c r="N26" s="5"/>
      <c r="O26" s="69"/>
      <c r="P26" s="14"/>
      <c r="Q26" s="5"/>
      <c r="R26" s="5"/>
      <c r="S26" s="5"/>
      <c r="T26" s="5"/>
      <c r="U26" s="5"/>
      <c r="V26" s="5"/>
      <c r="W26" s="5"/>
      <c r="X26" s="21"/>
      <c r="Y26" s="21"/>
    </row>
    <row r="27" spans="1:25" s="5" customFormat="1" x14ac:dyDescent="0.25">
      <c r="A27" s="4">
        <v>2</v>
      </c>
      <c r="B27" s="16">
        <v>43242252</v>
      </c>
      <c r="C27" s="81">
        <v>58.7</v>
      </c>
      <c r="D27" s="8">
        <v>33.012</v>
      </c>
      <c r="E27" s="8">
        <v>33.234999999999999</v>
      </c>
      <c r="F27" s="8">
        <f t="shared" si="0"/>
        <v>0.22299999999999898</v>
      </c>
      <c r="G27" s="82">
        <f t="shared" ref="G27:G90" si="1">F27*0.8598</f>
        <v>0.19173539999999911</v>
      </c>
      <c r="H27" s="82">
        <f t="shared" ref="H27:H90" si="2">C27/5339.7*$H$10</f>
        <v>0.10651978433170423</v>
      </c>
      <c r="I27" s="82">
        <f t="shared" ref="I27:I90" si="3">G27+H27</f>
        <v>0.29825518433170334</v>
      </c>
      <c r="K27" s="25"/>
      <c r="M27" s="70"/>
      <c r="N27" s="25"/>
      <c r="O27" s="14"/>
      <c r="X27" s="21"/>
      <c r="Y27" s="21"/>
    </row>
    <row r="28" spans="1:25" s="1" customFormat="1" x14ac:dyDescent="0.25">
      <c r="A28" s="80">
        <v>3</v>
      </c>
      <c r="B28" s="16">
        <v>43242247</v>
      </c>
      <c r="C28" s="83">
        <v>50.5</v>
      </c>
      <c r="D28" s="8">
        <v>16.850000000000001</v>
      </c>
      <c r="E28" s="8">
        <v>17.07</v>
      </c>
      <c r="F28" s="8">
        <f t="shared" si="0"/>
        <v>0.21999999999999886</v>
      </c>
      <c r="G28" s="34">
        <f t="shared" si="1"/>
        <v>0.18915599999999902</v>
      </c>
      <c r="H28" s="34">
        <f t="shared" si="2"/>
        <v>9.1639678172931241E-2</v>
      </c>
      <c r="I28" s="34">
        <f t="shared" si="3"/>
        <v>0.28079567817293027</v>
      </c>
      <c r="K28" s="25"/>
      <c r="L28" s="24"/>
      <c r="M28" s="24"/>
      <c r="N28" s="24"/>
      <c r="O28" s="24"/>
      <c r="P28" s="24"/>
      <c r="Q28" s="5"/>
      <c r="R28" s="5"/>
      <c r="S28" s="5"/>
      <c r="T28" s="5"/>
      <c r="U28" s="5"/>
      <c r="V28" s="5"/>
      <c r="W28" s="5"/>
      <c r="X28" s="21"/>
      <c r="Y28" s="21"/>
    </row>
    <row r="29" spans="1:25" s="1" customFormat="1" x14ac:dyDescent="0.25">
      <c r="A29" s="80">
        <v>4</v>
      </c>
      <c r="B29" s="16">
        <v>43441362</v>
      </c>
      <c r="C29" s="83">
        <v>51.8</v>
      </c>
      <c r="D29" s="8">
        <v>23.5</v>
      </c>
      <c r="E29" s="8">
        <v>23.734000000000002</v>
      </c>
      <c r="F29" s="8">
        <f t="shared" si="0"/>
        <v>0.23400000000000176</v>
      </c>
      <c r="G29" s="34">
        <f t="shared" si="1"/>
        <v>0.20119320000000152</v>
      </c>
      <c r="H29" s="34">
        <f t="shared" si="2"/>
        <v>9.3998719393224517E-2</v>
      </c>
      <c r="I29" s="34">
        <f t="shared" si="3"/>
        <v>0.29519191939322603</v>
      </c>
      <c r="K29" s="25"/>
      <c r="L29" s="7"/>
      <c r="M29" s="24"/>
      <c r="N29" s="7"/>
      <c r="O29" s="5"/>
      <c r="P29" s="5"/>
      <c r="Q29" s="5"/>
      <c r="R29" s="5"/>
      <c r="S29" s="5"/>
      <c r="T29" s="5"/>
      <c r="U29" s="5"/>
      <c r="V29" s="5"/>
      <c r="W29" s="5"/>
      <c r="X29" s="21"/>
      <c r="Y29" s="21"/>
    </row>
    <row r="30" spans="1:25" s="5" customFormat="1" x14ac:dyDescent="0.25">
      <c r="A30" s="4">
        <v>5</v>
      </c>
      <c r="B30" s="16">
        <v>43242251</v>
      </c>
      <c r="C30" s="83">
        <v>52.9</v>
      </c>
      <c r="D30" s="8">
        <v>16.885999999999999</v>
      </c>
      <c r="E30" s="8">
        <v>16.898</v>
      </c>
      <c r="F30" s="8">
        <f t="shared" si="0"/>
        <v>1.2000000000000455E-2</v>
      </c>
      <c r="G30" s="34">
        <f t="shared" si="1"/>
        <v>1.0317600000000392E-2</v>
      </c>
      <c r="H30" s="34">
        <f t="shared" si="2"/>
        <v>9.5994831195011135E-2</v>
      </c>
      <c r="I30" s="34">
        <f t="shared" si="3"/>
        <v>0.10631243119501152</v>
      </c>
      <c r="K30" s="25"/>
      <c r="L30" s="24"/>
      <c r="M30" s="24"/>
      <c r="N30" s="24"/>
      <c r="O30" s="24"/>
      <c r="P30" s="24"/>
      <c r="X30" s="21"/>
      <c r="Y30" s="21"/>
    </row>
    <row r="31" spans="1:25" s="1" customFormat="1" x14ac:dyDescent="0.25">
      <c r="A31" s="80">
        <v>6</v>
      </c>
      <c r="B31" s="16">
        <v>43242242</v>
      </c>
      <c r="C31" s="83">
        <v>99.6</v>
      </c>
      <c r="D31" s="8">
        <v>35.426000000000002</v>
      </c>
      <c r="E31" s="8">
        <v>35.768000000000001</v>
      </c>
      <c r="F31" s="8">
        <f t="shared" si="0"/>
        <v>0.34199999999999875</v>
      </c>
      <c r="G31" s="34">
        <f t="shared" si="1"/>
        <v>0.29405159999999891</v>
      </c>
      <c r="H31" s="34">
        <f t="shared" si="2"/>
        <v>0.18073885041631585</v>
      </c>
      <c r="I31" s="34">
        <f t="shared" si="3"/>
        <v>0.47479045041631474</v>
      </c>
      <c r="K31" s="25"/>
      <c r="L31" s="14"/>
      <c r="M31" s="14"/>
      <c r="N31" s="14"/>
      <c r="O31" s="106"/>
      <c r="P31" s="21"/>
    </row>
    <row r="32" spans="1:25" s="1" customFormat="1" x14ac:dyDescent="0.25">
      <c r="A32" s="80">
        <v>7</v>
      </c>
      <c r="B32" s="16">
        <v>43441364</v>
      </c>
      <c r="C32" s="83">
        <v>112.6</v>
      </c>
      <c r="D32" s="8">
        <v>47.005000000000003</v>
      </c>
      <c r="E32" s="8">
        <v>47.457999999999998</v>
      </c>
      <c r="F32" s="8">
        <f t="shared" si="0"/>
        <v>0.45299999999999585</v>
      </c>
      <c r="G32" s="34">
        <f t="shared" si="1"/>
        <v>0.38948939999999643</v>
      </c>
      <c r="H32" s="34">
        <f t="shared" si="2"/>
        <v>0.20432926261924866</v>
      </c>
      <c r="I32" s="34">
        <f t="shared" si="3"/>
        <v>0.5938186626192451</v>
      </c>
      <c r="K32" s="25"/>
      <c r="L32" s="7"/>
      <c r="M32" s="7"/>
      <c r="N32" s="7"/>
      <c r="O32" s="21"/>
      <c r="P32" s="21"/>
    </row>
    <row r="33" spans="1:16" s="5" customFormat="1" x14ac:dyDescent="0.25">
      <c r="A33" s="4">
        <v>8</v>
      </c>
      <c r="B33" s="16">
        <v>43441368</v>
      </c>
      <c r="C33" s="83">
        <v>62.5</v>
      </c>
      <c r="D33" s="8">
        <v>13.879</v>
      </c>
      <c r="E33" s="8">
        <v>13.879</v>
      </c>
      <c r="F33" s="8">
        <f t="shared" si="0"/>
        <v>0</v>
      </c>
      <c r="G33" s="34">
        <f t="shared" si="1"/>
        <v>0</v>
      </c>
      <c r="H33" s="34">
        <f t="shared" si="2"/>
        <v>0.11341544328333074</v>
      </c>
      <c r="I33" s="34">
        <f t="shared" si="3"/>
        <v>0.11341544328333074</v>
      </c>
      <c r="K33" s="25"/>
      <c r="L33" s="7"/>
      <c r="M33" s="14"/>
      <c r="N33" s="15"/>
      <c r="O33" s="21"/>
      <c r="P33" s="21"/>
    </row>
    <row r="34" spans="1:16" s="1" customFormat="1" x14ac:dyDescent="0.25">
      <c r="A34" s="80">
        <v>9</v>
      </c>
      <c r="B34" s="16">
        <v>43441366</v>
      </c>
      <c r="C34" s="83">
        <v>50.5</v>
      </c>
      <c r="D34" s="8">
        <v>27.062000000000001</v>
      </c>
      <c r="E34" s="8">
        <v>27.2</v>
      </c>
      <c r="F34" s="8">
        <f t="shared" si="0"/>
        <v>0.13799999999999812</v>
      </c>
      <c r="G34" s="34">
        <f t="shared" si="1"/>
        <v>0.1186523999999984</v>
      </c>
      <c r="H34" s="34">
        <f t="shared" si="2"/>
        <v>9.1639678172931241E-2</v>
      </c>
      <c r="I34" s="34">
        <f t="shared" si="3"/>
        <v>0.21029207817292964</v>
      </c>
      <c r="K34" s="25"/>
      <c r="L34" s="7"/>
      <c r="M34" s="7"/>
      <c r="N34" s="7"/>
      <c r="O34" s="21"/>
      <c r="P34" s="21"/>
    </row>
    <row r="35" spans="1:16" s="1" customFormat="1" x14ac:dyDescent="0.25">
      <c r="A35" s="80">
        <v>10</v>
      </c>
      <c r="B35" s="16">
        <v>43441367</v>
      </c>
      <c r="C35" s="83">
        <v>52.3</v>
      </c>
      <c r="D35" s="8">
        <v>9.6620000000000008</v>
      </c>
      <c r="E35" s="8">
        <v>9.6639999999999997</v>
      </c>
      <c r="F35" s="8">
        <f t="shared" si="0"/>
        <v>1.9999999999988916E-3</v>
      </c>
      <c r="G35" s="34">
        <f t="shared" si="1"/>
        <v>1.7195999999990469E-3</v>
      </c>
      <c r="H35" s="34">
        <f t="shared" si="2"/>
        <v>9.4906042939491161E-2</v>
      </c>
      <c r="I35" s="34">
        <f t="shared" si="3"/>
        <v>9.6625642939490206E-2</v>
      </c>
      <c r="K35" s="25"/>
      <c r="L35" s="7"/>
      <c r="M35" s="14"/>
      <c r="N35" s="7"/>
      <c r="O35" s="21"/>
      <c r="P35" s="21"/>
    </row>
    <row r="36" spans="1:16" s="1" customFormat="1" x14ac:dyDescent="0.25">
      <c r="A36" s="80">
        <v>11</v>
      </c>
      <c r="B36" s="16">
        <v>43441360</v>
      </c>
      <c r="C36" s="83">
        <v>53</v>
      </c>
      <c r="D36" s="8">
        <v>12.224</v>
      </c>
      <c r="E36" s="8">
        <v>12.265000000000001</v>
      </c>
      <c r="F36" s="8">
        <f t="shared" si="0"/>
        <v>4.1000000000000369E-2</v>
      </c>
      <c r="G36" s="34">
        <f t="shared" si="1"/>
        <v>3.5251800000000319E-2</v>
      </c>
      <c r="H36" s="34">
        <f t="shared" si="2"/>
        <v>9.6176295904264464E-2</v>
      </c>
      <c r="I36" s="34">
        <f t="shared" si="3"/>
        <v>0.1314280959042648</v>
      </c>
      <c r="K36" s="25"/>
      <c r="L36" s="7"/>
      <c r="M36" s="7"/>
      <c r="N36" s="7"/>
      <c r="O36" s="21"/>
      <c r="P36" s="85"/>
    </row>
    <row r="37" spans="1:16" s="1" customFormat="1" x14ac:dyDescent="0.25">
      <c r="A37" s="80">
        <v>12</v>
      </c>
      <c r="B37" s="16">
        <v>43441365</v>
      </c>
      <c r="C37" s="83">
        <v>100.2</v>
      </c>
      <c r="D37" s="8">
        <v>32.680999999999997</v>
      </c>
      <c r="E37" s="8">
        <v>32.758000000000003</v>
      </c>
      <c r="F37" s="8">
        <f t="shared" si="0"/>
        <v>7.7000000000005286E-2</v>
      </c>
      <c r="G37" s="34">
        <f t="shared" si="1"/>
        <v>6.620460000000454E-2</v>
      </c>
      <c r="H37" s="34">
        <f t="shared" si="2"/>
        <v>0.18182763867183582</v>
      </c>
      <c r="I37" s="34">
        <f t="shared" si="3"/>
        <v>0.24803223867184038</v>
      </c>
      <c r="K37" s="25"/>
      <c r="L37" s="7"/>
      <c r="M37" s="7"/>
      <c r="N37" s="7"/>
      <c r="O37" s="21"/>
      <c r="P37" s="85"/>
    </row>
    <row r="38" spans="1:16" s="5" customFormat="1" x14ac:dyDescent="0.25">
      <c r="A38" s="4">
        <v>13</v>
      </c>
      <c r="B38" s="17">
        <v>43441377</v>
      </c>
      <c r="C38" s="83">
        <v>112.4</v>
      </c>
      <c r="D38" s="8">
        <v>42.298000000000002</v>
      </c>
      <c r="E38" s="8">
        <v>42.957000000000001</v>
      </c>
      <c r="F38" s="8">
        <f t="shared" si="0"/>
        <v>0.65899999999999892</v>
      </c>
      <c r="G38" s="34">
        <f t="shared" si="1"/>
        <v>0.56660819999999912</v>
      </c>
      <c r="H38" s="34">
        <f t="shared" si="2"/>
        <v>0.20396633320074203</v>
      </c>
      <c r="I38" s="34">
        <f t="shared" si="3"/>
        <v>0.77057453320074121</v>
      </c>
      <c r="K38" s="25"/>
      <c r="L38" s="7"/>
      <c r="M38" s="14"/>
      <c r="N38" s="7"/>
      <c r="O38" s="21"/>
      <c r="P38" s="21"/>
    </row>
    <row r="39" spans="1:16" s="1" customFormat="1" x14ac:dyDescent="0.25">
      <c r="A39" s="80">
        <v>14</v>
      </c>
      <c r="B39" s="17">
        <v>43441370</v>
      </c>
      <c r="C39" s="83">
        <v>63.8</v>
      </c>
      <c r="D39" s="8">
        <v>46.08</v>
      </c>
      <c r="E39" s="8">
        <v>46.61</v>
      </c>
      <c r="F39" s="8">
        <f t="shared" si="0"/>
        <v>0.53000000000000114</v>
      </c>
      <c r="G39" s="34">
        <f t="shared" si="1"/>
        <v>0.45569400000000099</v>
      </c>
      <c r="H39" s="34">
        <f t="shared" si="2"/>
        <v>0.115774484503624</v>
      </c>
      <c r="I39" s="34">
        <f t="shared" si="3"/>
        <v>0.57146848450362497</v>
      </c>
      <c r="K39" s="25"/>
      <c r="L39" s="5"/>
      <c r="M39" s="5"/>
      <c r="N39" s="5"/>
      <c r="O39" s="21"/>
      <c r="P39" s="21"/>
    </row>
    <row r="40" spans="1:16" s="1" customFormat="1" x14ac:dyDescent="0.25">
      <c r="A40" s="80">
        <v>15</v>
      </c>
      <c r="B40" s="16">
        <v>43441369</v>
      </c>
      <c r="C40" s="83">
        <v>50.9</v>
      </c>
      <c r="D40" s="8">
        <v>22.986999999999998</v>
      </c>
      <c r="E40" s="8">
        <v>23.234999999999999</v>
      </c>
      <c r="F40" s="8">
        <f t="shared" si="0"/>
        <v>0.24800000000000111</v>
      </c>
      <c r="G40" s="34">
        <f t="shared" si="1"/>
        <v>0.21323040000000096</v>
      </c>
      <c r="H40" s="34">
        <f t="shared" si="2"/>
        <v>9.2365537009944543E-2</v>
      </c>
      <c r="I40" s="34">
        <f t="shared" si="3"/>
        <v>0.30559593700994547</v>
      </c>
      <c r="K40" s="25"/>
      <c r="L40" s="5"/>
      <c r="M40" s="5"/>
      <c r="N40" s="5"/>
      <c r="O40" s="21"/>
      <c r="P40" s="21"/>
    </row>
    <row r="41" spans="1:16" s="5" customFormat="1" x14ac:dyDescent="0.25">
      <c r="A41" s="4">
        <v>16</v>
      </c>
      <c r="B41" s="16">
        <v>43441375</v>
      </c>
      <c r="C41" s="83">
        <v>52.4</v>
      </c>
      <c r="D41" s="8">
        <v>18.22</v>
      </c>
      <c r="E41" s="8">
        <v>18.22</v>
      </c>
      <c r="F41" s="8">
        <f t="shared" si="0"/>
        <v>0</v>
      </c>
      <c r="G41" s="34">
        <f t="shared" si="1"/>
        <v>0</v>
      </c>
      <c r="H41" s="34">
        <f t="shared" si="2"/>
        <v>9.5087507648744476E-2</v>
      </c>
      <c r="I41" s="34">
        <f t="shared" si="3"/>
        <v>9.5087507648744476E-2</v>
      </c>
      <c r="K41" s="25"/>
      <c r="M41" s="14"/>
      <c r="O41" s="21"/>
      <c r="P41" s="21"/>
    </row>
    <row r="42" spans="1:16" s="1" customFormat="1" x14ac:dyDescent="0.25">
      <c r="A42" s="80">
        <v>17</v>
      </c>
      <c r="B42" s="16">
        <v>43441376</v>
      </c>
      <c r="C42" s="83">
        <v>53.3</v>
      </c>
      <c r="D42" s="8">
        <v>26.66</v>
      </c>
      <c r="E42" s="8">
        <v>26.93</v>
      </c>
      <c r="F42" s="8">
        <f t="shared" si="0"/>
        <v>0.26999999999999957</v>
      </c>
      <c r="G42" s="34">
        <f t="shared" si="1"/>
        <v>0.23214599999999963</v>
      </c>
      <c r="H42" s="34">
        <f t="shared" si="2"/>
        <v>9.6720690032024451E-2</v>
      </c>
      <c r="I42" s="34">
        <f t="shared" si="3"/>
        <v>0.32886669003202407</v>
      </c>
      <c r="K42" s="25"/>
      <c r="L42" s="5"/>
      <c r="M42" s="5"/>
      <c r="N42" s="5"/>
      <c r="O42" s="21"/>
      <c r="P42" s="21"/>
    </row>
    <row r="43" spans="1:16" s="5" customFormat="1" x14ac:dyDescent="0.25">
      <c r="A43" s="4">
        <v>18</v>
      </c>
      <c r="B43" s="16">
        <v>43441361</v>
      </c>
      <c r="C43" s="83">
        <v>100.6</v>
      </c>
      <c r="D43" s="8">
        <v>4.6040000000000001</v>
      </c>
      <c r="E43" s="8">
        <v>4.6040000000000001</v>
      </c>
      <c r="F43" s="8">
        <f t="shared" si="0"/>
        <v>0</v>
      </c>
      <c r="G43" s="34">
        <f t="shared" si="1"/>
        <v>0</v>
      </c>
      <c r="H43" s="34">
        <f t="shared" si="2"/>
        <v>0.18255349750884914</v>
      </c>
      <c r="I43" s="34">
        <f t="shared" si="3"/>
        <v>0.18255349750884914</v>
      </c>
      <c r="K43" s="25"/>
      <c r="O43" s="21"/>
      <c r="P43" s="21"/>
    </row>
    <row r="44" spans="1:16" s="5" customFormat="1" x14ac:dyDescent="0.25">
      <c r="A44" s="4">
        <v>19</v>
      </c>
      <c r="B44" s="16">
        <v>43441266</v>
      </c>
      <c r="C44" s="83">
        <v>112.4</v>
      </c>
      <c r="D44" s="8">
        <v>20.763999999999999</v>
      </c>
      <c r="E44" s="8">
        <v>20.975000000000001</v>
      </c>
      <c r="F44" s="8">
        <f t="shared" si="0"/>
        <v>0.21100000000000207</v>
      </c>
      <c r="G44" s="34">
        <f t="shared" si="1"/>
        <v>0.18141780000000179</v>
      </c>
      <c r="H44" s="34">
        <f t="shared" si="2"/>
        <v>0.20396633320074203</v>
      </c>
      <c r="I44" s="34">
        <f t="shared" si="3"/>
        <v>0.38538413320074383</v>
      </c>
      <c r="K44" s="25"/>
      <c r="M44" s="14"/>
      <c r="O44" s="21"/>
      <c r="P44" s="21"/>
    </row>
    <row r="45" spans="1:16" s="1" customFormat="1" x14ac:dyDescent="0.25">
      <c r="A45" s="80">
        <v>20</v>
      </c>
      <c r="B45" s="16">
        <v>43441271</v>
      </c>
      <c r="C45" s="83">
        <v>63</v>
      </c>
      <c r="D45" s="8">
        <v>14.644</v>
      </c>
      <c r="E45" s="8">
        <v>14.7</v>
      </c>
      <c r="F45" s="8">
        <f t="shared" si="0"/>
        <v>5.5999999999999162E-2</v>
      </c>
      <c r="G45" s="34">
        <f t="shared" si="1"/>
        <v>4.8148799999999277E-2</v>
      </c>
      <c r="H45" s="34">
        <f t="shared" si="2"/>
        <v>0.11432276682959738</v>
      </c>
      <c r="I45" s="34">
        <f t="shared" si="3"/>
        <v>0.16247156682959665</v>
      </c>
      <c r="J45" s="5"/>
      <c r="K45" s="25"/>
      <c r="L45" s="5"/>
      <c r="M45" s="5"/>
      <c r="N45" s="5"/>
      <c r="O45" s="21"/>
      <c r="P45" s="21"/>
    </row>
    <row r="46" spans="1:16" s="1" customFormat="1" x14ac:dyDescent="0.25">
      <c r="A46" s="80">
        <v>21</v>
      </c>
      <c r="B46" s="16">
        <v>43441274</v>
      </c>
      <c r="C46" s="83">
        <v>50.5</v>
      </c>
      <c r="D46" s="8">
        <v>15.311999999999999</v>
      </c>
      <c r="E46" s="8">
        <v>15.403</v>
      </c>
      <c r="F46" s="8">
        <f t="shared" si="0"/>
        <v>9.100000000000108E-2</v>
      </c>
      <c r="G46" s="34">
        <f t="shared" si="1"/>
        <v>7.824180000000093E-2</v>
      </c>
      <c r="H46" s="34">
        <f t="shared" si="2"/>
        <v>9.1639678172931241E-2</v>
      </c>
      <c r="I46" s="34">
        <f t="shared" si="3"/>
        <v>0.16988147817293217</v>
      </c>
      <c r="J46" s="5"/>
      <c r="K46" s="25"/>
      <c r="L46" s="5"/>
      <c r="M46" s="5"/>
      <c r="N46" s="5"/>
      <c r="O46" s="21"/>
      <c r="P46" s="21"/>
    </row>
    <row r="47" spans="1:16" s="1" customFormat="1" x14ac:dyDescent="0.25">
      <c r="A47" s="80">
        <v>22</v>
      </c>
      <c r="B47" s="16">
        <v>43441273</v>
      </c>
      <c r="C47" s="83">
        <v>52.4</v>
      </c>
      <c r="D47" s="8">
        <v>23.19</v>
      </c>
      <c r="E47" s="8">
        <v>23.242999999999999</v>
      </c>
      <c r="F47" s="8">
        <f t="shared" si="0"/>
        <v>5.2999999999997272E-2</v>
      </c>
      <c r="G47" s="34">
        <f t="shared" si="1"/>
        <v>4.5569399999997658E-2</v>
      </c>
      <c r="H47" s="34">
        <f t="shared" si="2"/>
        <v>9.5087507648744476E-2</v>
      </c>
      <c r="I47" s="34">
        <f t="shared" si="3"/>
        <v>0.14065690764874214</v>
      </c>
      <c r="J47" s="5"/>
      <c r="K47" s="25"/>
      <c r="L47" s="5"/>
      <c r="M47" s="5"/>
      <c r="N47" s="5"/>
      <c r="O47" s="21"/>
      <c r="P47" s="21"/>
    </row>
    <row r="48" spans="1:16" s="1" customFormat="1" x14ac:dyDescent="0.25">
      <c r="A48" s="4">
        <v>23</v>
      </c>
      <c r="B48" s="16">
        <v>43441371</v>
      </c>
      <c r="C48" s="83">
        <v>53.1</v>
      </c>
      <c r="D48" s="8">
        <v>9.0399999999999991</v>
      </c>
      <c r="E48" s="8">
        <v>9.0399999999999991</v>
      </c>
      <c r="F48" s="8">
        <f t="shared" si="0"/>
        <v>0</v>
      </c>
      <c r="G48" s="34">
        <f t="shared" si="1"/>
        <v>0</v>
      </c>
      <c r="H48" s="34">
        <f t="shared" si="2"/>
        <v>9.6357760613517793E-2</v>
      </c>
      <c r="I48" s="41">
        <f t="shared" si="3"/>
        <v>9.6357760613517793E-2</v>
      </c>
      <c r="J48" s="5"/>
      <c r="K48" s="25"/>
      <c r="L48" s="7"/>
      <c r="M48" s="7"/>
      <c r="N48" s="7"/>
      <c r="O48" s="21"/>
      <c r="P48" s="21"/>
    </row>
    <row r="49" spans="1:16" s="1" customFormat="1" x14ac:dyDescent="0.25">
      <c r="A49" s="80">
        <v>24</v>
      </c>
      <c r="B49" s="16">
        <v>43441374</v>
      </c>
      <c r="C49" s="83">
        <v>100.7</v>
      </c>
      <c r="D49" s="8">
        <v>48.808999999999997</v>
      </c>
      <c r="E49" s="8">
        <v>49.024000000000001</v>
      </c>
      <c r="F49" s="8">
        <f t="shared" si="0"/>
        <v>0.21500000000000341</v>
      </c>
      <c r="G49" s="34">
        <f t="shared" si="1"/>
        <v>0.18485700000000294</v>
      </c>
      <c r="H49" s="34">
        <f t="shared" si="2"/>
        <v>0.18273496221810248</v>
      </c>
      <c r="I49" s="34">
        <f t="shared" si="3"/>
        <v>0.36759196221810542</v>
      </c>
      <c r="K49" s="25"/>
      <c r="L49" s="7"/>
      <c r="M49" s="7"/>
      <c r="N49" s="7"/>
      <c r="O49" s="21"/>
      <c r="P49" s="21"/>
    </row>
    <row r="50" spans="1:16" s="1" customFormat="1" x14ac:dyDescent="0.25">
      <c r="A50" s="80">
        <v>25</v>
      </c>
      <c r="B50" s="16">
        <v>43441275</v>
      </c>
      <c r="C50" s="83">
        <v>112.5</v>
      </c>
      <c r="D50" s="8">
        <v>38.64</v>
      </c>
      <c r="E50" s="8">
        <v>39.091999999999999</v>
      </c>
      <c r="F50" s="8">
        <f t="shared" si="0"/>
        <v>0.45199999999999818</v>
      </c>
      <c r="G50" s="34">
        <f t="shared" si="1"/>
        <v>0.38862959999999847</v>
      </c>
      <c r="H50" s="34">
        <f t="shared" si="2"/>
        <v>0.20414779790999535</v>
      </c>
      <c r="I50" s="34">
        <f t="shared" si="3"/>
        <v>0.59277739790999384</v>
      </c>
      <c r="K50" s="25"/>
      <c r="L50" s="7"/>
      <c r="M50" s="14"/>
      <c r="N50" s="7"/>
      <c r="O50" s="21"/>
      <c r="P50" s="21"/>
    </row>
    <row r="51" spans="1:16" s="1" customFormat="1" x14ac:dyDescent="0.25">
      <c r="A51" s="80">
        <v>26</v>
      </c>
      <c r="B51" s="16">
        <v>43441269</v>
      </c>
      <c r="C51" s="83">
        <v>62.5</v>
      </c>
      <c r="D51" s="8">
        <v>11.082000000000001</v>
      </c>
      <c r="E51" s="8">
        <v>11.082000000000001</v>
      </c>
      <c r="F51" s="8">
        <f t="shared" si="0"/>
        <v>0</v>
      </c>
      <c r="G51" s="34">
        <f t="shared" si="1"/>
        <v>0</v>
      </c>
      <c r="H51" s="34">
        <f t="shared" si="2"/>
        <v>0.11341544328333074</v>
      </c>
      <c r="I51" s="34">
        <f t="shared" si="3"/>
        <v>0.11341544328333074</v>
      </c>
      <c r="K51" s="25"/>
      <c r="L51" s="7"/>
      <c r="M51" s="7"/>
      <c r="N51" s="7"/>
      <c r="O51" s="21"/>
      <c r="P51" s="21"/>
    </row>
    <row r="52" spans="1:16" s="5" customFormat="1" x14ac:dyDescent="0.25">
      <c r="A52" s="4">
        <v>27</v>
      </c>
      <c r="B52" s="16">
        <v>43441270</v>
      </c>
      <c r="C52" s="83">
        <v>51.2</v>
      </c>
      <c r="D52" s="8">
        <v>1.052</v>
      </c>
      <c r="E52" s="8">
        <v>1.0529999999999999</v>
      </c>
      <c r="F52" s="8">
        <f t="shared" si="0"/>
        <v>9.9999999999988987E-4</v>
      </c>
      <c r="G52" s="34">
        <f t="shared" si="1"/>
        <v>8.5979999999990532E-4</v>
      </c>
      <c r="H52" s="34">
        <f t="shared" si="2"/>
        <v>9.2909931137704543E-2</v>
      </c>
      <c r="I52" s="34">
        <f t="shared" si="3"/>
        <v>9.3769731137704454E-2</v>
      </c>
      <c r="K52" s="25"/>
      <c r="L52" s="7"/>
      <c r="M52" s="7"/>
      <c r="N52" s="7"/>
      <c r="O52" s="21"/>
      <c r="P52" s="21"/>
    </row>
    <row r="53" spans="1:16" s="1" customFormat="1" x14ac:dyDescent="0.25">
      <c r="A53" s="80">
        <v>28</v>
      </c>
      <c r="B53" s="16">
        <v>43441264</v>
      </c>
      <c r="C53" s="83">
        <v>52.5</v>
      </c>
      <c r="D53" s="8">
        <v>10.69</v>
      </c>
      <c r="E53" s="8">
        <v>10.864000000000001</v>
      </c>
      <c r="F53" s="8">
        <f t="shared" si="0"/>
        <v>0.17400000000000126</v>
      </c>
      <c r="G53" s="34">
        <f t="shared" si="1"/>
        <v>0.14960520000000108</v>
      </c>
      <c r="H53" s="34">
        <f t="shared" si="2"/>
        <v>9.5268972357997819E-2</v>
      </c>
      <c r="I53" s="34">
        <f t="shared" si="3"/>
        <v>0.24487417235799891</v>
      </c>
      <c r="K53" s="25"/>
      <c r="L53" s="7"/>
      <c r="M53" s="7"/>
      <c r="N53" s="7"/>
      <c r="O53" s="21"/>
      <c r="P53" s="21"/>
    </row>
    <row r="54" spans="1:16" s="5" customFormat="1" x14ac:dyDescent="0.25">
      <c r="A54" s="4">
        <v>29</v>
      </c>
      <c r="B54" s="16">
        <v>43441272</v>
      </c>
      <c r="C54" s="83">
        <v>52.8</v>
      </c>
      <c r="D54" s="8">
        <v>12.522</v>
      </c>
      <c r="E54" s="8">
        <v>12.525</v>
      </c>
      <c r="F54" s="8">
        <f t="shared" si="0"/>
        <v>3.0000000000001137E-3</v>
      </c>
      <c r="G54" s="34">
        <f t="shared" si="1"/>
        <v>2.5794000000000979E-3</v>
      </c>
      <c r="H54" s="34">
        <f t="shared" si="2"/>
        <v>9.5813366485757806E-2</v>
      </c>
      <c r="I54" s="34">
        <f t="shared" si="3"/>
        <v>9.8392766485757899E-2</v>
      </c>
      <c r="K54" s="25"/>
      <c r="L54" s="7"/>
      <c r="M54" s="7"/>
      <c r="N54" s="7"/>
      <c r="O54" s="21"/>
      <c r="P54" s="21"/>
    </row>
    <row r="55" spans="1:16" s="1" customFormat="1" x14ac:dyDescent="0.25">
      <c r="A55" s="80">
        <v>30</v>
      </c>
      <c r="B55" s="16">
        <v>43441265</v>
      </c>
      <c r="C55" s="83">
        <v>101.4</v>
      </c>
      <c r="D55" s="8">
        <v>28.067</v>
      </c>
      <c r="E55" s="8">
        <v>28.106999999999999</v>
      </c>
      <c r="F55" s="8">
        <f t="shared" si="0"/>
        <v>3.9999999999999147E-2</v>
      </c>
      <c r="G55" s="34">
        <f t="shared" si="1"/>
        <v>3.439199999999927E-2</v>
      </c>
      <c r="H55" s="34">
        <f t="shared" si="2"/>
        <v>0.1840052151828758</v>
      </c>
      <c r="I55" s="34">
        <f t="shared" si="3"/>
        <v>0.21839721518287508</v>
      </c>
      <c r="K55" s="25"/>
      <c r="L55" s="7"/>
      <c r="M55" s="7"/>
      <c r="N55" s="7"/>
      <c r="O55" s="21"/>
      <c r="P55" s="21"/>
    </row>
    <row r="56" spans="1:16" s="1" customFormat="1" x14ac:dyDescent="0.25">
      <c r="A56" s="80">
        <v>31</v>
      </c>
      <c r="B56" s="16">
        <v>43441277</v>
      </c>
      <c r="C56" s="83">
        <v>112.5</v>
      </c>
      <c r="D56" s="8">
        <v>46.75</v>
      </c>
      <c r="E56" s="8">
        <v>47.442999999999998</v>
      </c>
      <c r="F56" s="8">
        <f t="shared" si="0"/>
        <v>0.69299999999999784</v>
      </c>
      <c r="G56" s="34">
        <f t="shared" si="1"/>
        <v>0.59584139999999819</v>
      </c>
      <c r="H56" s="34">
        <f t="shared" si="2"/>
        <v>0.20414779790999535</v>
      </c>
      <c r="I56" s="34">
        <f t="shared" si="3"/>
        <v>0.79998919790999357</v>
      </c>
      <c r="J56" s="5"/>
      <c r="K56" s="25"/>
      <c r="L56" s="7"/>
      <c r="M56" s="7"/>
      <c r="N56" s="7"/>
      <c r="O56" s="21"/>
      <c r="P56" s="21"/>
    </row>
    <row r="57" spans="1:16" s="1" customFormat="1" x14ac:dyDescent="0.25">
      <c r="A57" s="80">
        <v>32</v>
      </c>
      <c r="B57" s="16">
        <v>43441276</v>
      </c>
      <c r="C57" s="83">
        <v>63.1</v>
      </c>
      <c r="D57" s="8">
        <v>34.787999999999997</v>
      </c>
      <c r="E57" s="8">
        <v>35.104999999999997</v>
      </c>
      <c r="F57" s="8">
        <f t="shared" si="0"/>
        <v>0.31700000000000017</v>
      </c>
      <c r="G57" s="34">
        <f t="shared" si="1"/>
        <v>0.27255660000000015</v>
      </c>
      <c r="H57" s="34">
        <f t="shared" si="2"/>
        <v>0.11450423153885071</v>
      </c>
      <c r="I57" s="34">
        <f t="shared" si="3"/>
        <v>0.38706083153885085</v>
      </c>
      <c r="K57" s="25"/>
      <c r="L57" s="7"/>
      <c r="M57" s="7"/>
      <c r="N57" s="7"/>
      <c r="O57" s="21"/>
      <c r="P57" s="21"/>
    </row>
    <row r="58" spans="1:16" s="1" customFormat="1" x14ac:dyDescent="0.25">
      <c r="A58" s="80">
        <v>33</v>
      </c>
      <c r="B58" s="16">
        <v>43441279</v>
      </c>
      <c r="C58" s="83">
        <v>50.9</v>
      </c>
      <c r="D58" s="8">
        <v>28.081</v>
      </c>
      <c r="E58" s="8">
        <v>28.425999999999998</v>
      </c>
      <c r="F58" s="8">
        <f t="shared" si="0"/>
        <v>0.34499999999999886</v>
      </c>
      <c r="G58" s="34">
        <f t="shared" si="1"/>
        <v>0.29663099999999903</v>
      </c>
      <c r="H58" s="34">
        <f t="shared" si="2"/>
        <v>9.2365537009944543E-2</v>
      </c>
      <c r="I58" s="34">
        <f t="shared" si="3"/>
        <v>0.38899653700994358</v>
      </c>
      <c r="K58" s="25"/>
      <c r="L58" s="7"/>
      <c r="M58" s="7"/>
      <c r="N58" s="7"/>
      <c r="O58" s="21"/>
      <c r="P58" s="21"/>
    </row>
    <row r="59" spans="1:16" s="1" customFormat="1" x14ac:dyDescent="0.25">
      <c r="A59" s="80">
        <v>34</v>
      </c>
      <c r="B59" s="16">
        <v>43441281</v>
      </c>
      <c r="C59" s="83">
        <v>52.2</v>
      </c>
      <c r="D59" s="8">
        <v>26.739000000000001</v>
      </c>
      <c r="E59" s="8">
        <v>27.062999999999999</v>
      </c>
      <c r="F59" s="8">
        <f t="shared" si="0"/>
        <v>0.32399999999999807</v>
      </c>
      <c r="G59" s="34">
        <f t="shared" si="1"/>
        <v>0.27857519999999836</v>
      </c>
      <c r="H59" s="34">
        <f t="shared" si="2"/>
        <v>9.4724578230237846E-2</v>
      </c>
      <c r="I59" s="34">
        <f t="shared" si="3"/>
        <v>0.37329977823023619</v>
      </c>
      <c r="K59" s="25"/>
      <c r="L59" s="7"/>
      <c r="M59" s="7"/>
      <c r="N59" s="7"/>
      <c r="O59" s="21"/>
      <c r="P59" s="21"/>
    </row>
    <row r="60" spans="1:16" s="1" customFormat="1" x14ac:dyDescent="0.25">
      <c r="A60" s="80">
        <v>35</v>
      </c>
      <c r="B60" s="16">
        <v>43441282</v>
      </c>
      <c r="C60" s="83">
        <v>53</v>
      </c>
      <c r="D60" s="8">
        <v>21.463999999999999</v>
      </c>
      <c r="E60" s="8">
        <v>21.879000000000001</v>
      </c>
      <c r="F60" s="8">
        <f t="shared" si="0"/>
        <v>0.4150000000000027</v>
      </c>
      <c r="G60" s="34">
        <f t="shared" si="1"/>
        <v>0.35681700000000233</v>
      </c>
      <c r="H60" s="34">
        <f t="shared" si="2"/>
        <v>9.6176295904264464E-2</v>
      </c>
      <c r="I60" s="34">
        <f t="shared" si="3"/>
        <v>0.45299329590426679</v>
      </c>
      <c r="K60" s="25"/>
      <c r="L60" s="7"/>
      <c r="M60" s="7"/>
      <c r="N60" s="7"/>
      <c r="O60" s="21"/>
      <c r="P60" s="21"/>
    </row>
    <row r="61" spans="1:16" s="1" customFormat="1" x14ac:dyDescent="0.25">
      <c r="A61" s="80">
        <v>36</v>
      </c>
      <c r="B61" s="16">
        <v>43441280</v>
      </c>
      <c r="C61" s="83">
        <v>103.1</v>
      </c>
      <c r="D61" s="8">
        <v>36.281999999999996</v>
      </c>
      <c r="E61" s="8">
        <v>36.762</v>
      </c>
      <c r="F61" s="8">
        <f t="shared" si="0"/>
        <v>0.48000000000000398</v>
      </c>
      <c r="G61" s="34">
        <f t="shared" si="1"/>
        <v>0.4127040000000034</v>
      </c>
      <c r="H61" s="34">
        <f t="shared" si="2"/>
        <v>0.18709011524018238</v>
      </c>
      <c r="I61" s="34">
        <f t="shared" si="3"/>
        <v>0.59979411524018578</v>
      </c>
      <c r="K61" s="25"/>
      <c r="L61" s="7"/>
      <c r="M61" s="7"/>
      <c r="N61" s="7"/>
      <c r="O61" s="21"/>
      <c r="P61" s="21"/>
    </row>
    <row r="62" spans="1:16" s="5" customFormat="1" x14ac:dyDescent="0.25">
      <c r="A62" s="4">
        <v>37</v>
      </c>
      <c r="B62" s="16">
        <v>43441346</v>
      </c>
      <c r="C62" s="83">
        <v>112.4</v>
      </c>
      <c r="D62" s="8">
        <v>22.1</v>
      </c>
      <c r="E62" s="8">
        <v>22.398</v>
      </c>
      <c r="F62" s="8">
        <f t="shared" si="0"/>
        <v>0.29799999999999827</v>
      </c>
      <c r="G62" s="34">
        <f t="shared" si="1"/>
        <v>0.25622039999999852</v>
      </c>
      <c r="H62" s="34">
        <f t="shared" si="2"/>
        <v>0.20396633320074203</v>
      </c>
      <c r="I62" s="34">
        <f t="shared" si="3"/>
        <v>0.46018673320074055</v>
      </c>
      <c r="K62" s="25"/>
      <c r="L62" s="7"/>
      <c r="M62" s="7"/>
      <c r="N62" s="7"/>
      <c r="O62" s="21"/>
      <c r="P62" s="21"/>
    </row>
    <row r="63" spans="1:16" s="1" customFormat="1" x14ac:dyDescent="0.25">
      <c r="A63" s="80">
        <v>38</v>
      </c>
      <c r="B63" s="16">
        <v>43441344</v>
      </c>
      <c r="C63" s="83">
        <v>62.8</v>
      </c>
      <c r="D63" s="8">
        <v>15.391</v>
      </c>
      <c r="E63" s="8">
        <v>15.503</v>
      </c>
      <c r="F63" s="8">
        <f t="shared" si="0"/>
        <v>0.1120000000000001</v>
      </c>
      <c r="G63" s="34">
        <f t="shared" si="1"/>
        <v>9.629760000000008E-2</v>
      </c>
      <c r="H63" s="34">
        <f t="shared" si="2"/>
        <v>0.11395983741109071</v>
      </c>
      <c r="I63" s="34">
        <f t="shared" si="3"/>
        <v>0.21025743741109079</v>
      </c>
      <c r="K63" s="25"/>
      <c r="L63" s="7"/>
      <c r="M63" s="7"/>
      <c r="N63" s="7"/>
      <c r="O63" s="21"/>
      <c r="P63" s="21"/>
    </row>
    <row r="64" spans="1:16" s="1" customFormat="1" x14ac:dyDescent="0.25">
      <c r="A64" s="80">
        <v>39</v>
      </c>
      <c r="B64" s="16">
        <v>43441341</v>
      </c>
      <c r="C64" s="83">
        <v>50.5</v>
      </c>
      <c r="D64" s="8">
        <v>1.661</v>
      </c>
      <c r="E64" s="8">
        <v>1.661</v>
      </c>
      <c r="F64" s="8">
        <f t="shared" si="0"/>
        <v>0</v>
      </c>
      <c r="G64" s="34">
        <f t="shared" si="1"/>
        <v>0</v>
      </c>
      <c r="H64" s="34">
        <f t="shared" si="2"/>
        <v>9.1639678172931241E-2</v>
      </c>
      <c r="I64" s="34">
        <f t="shared" si="3"/>
        <v>9.1639678172931241E-2</v>
      </c>
      <c r="K64" s="25"/>
      <c r="L64" s="7"/>
      <c r="M64" s="7"/>
      <c r="N64" s="7"/>
      <c r="O64" s="21"/>
      <c r="P64" s="21"/>
    </row>
    <row r="65" spans="1:16" s="1" customFormat="1" x14ac:dyDescent="0.25">
      <c r="A65" s="80">
        <v>40</v>
      </c>
      <c r="B65" s="16">
        <v>43441347</v>
      </c>
      <c r="C65" s="83">
        <v>52.3</v>
      </c>
      <c r="D65" s="8">
        <v>7.0860000000000003</v>
      </c>
      <c r="E65" s="8">
        <v>7.0860000000000003</v>
      </c>
      <c r="F65" s="8">
        <f t="shared" si="0"/>
        <v>0</v>
      </c>
      <c r="G65" s="34">
        <f t="shared" si="1"/>
        <v>0</v>
      </c>
      <c r="H65" s="34">
        <f t="shared" si="2"/>
        <v>9.4906042939491161E-2</v>
      </c>
      <c r="I65" s="34">
        <f t="shared" si="3"/>
        <v>9.4906042939491161E-2</v>
      </c>
      <c r="K65" s="25"/>
      <c r="L65" s="7"/>
      <c r="M65" s="7"/>
      <c r="N65" s="7"/>
      <c r="O65" s="21"/>
      <c r="P65" s="21"/>
    </row>
    <row r="66" spans="1:16" s="1" customFormat="1" x14ac:dyDescent="0.25">
      <c r="A66" s="80">
        <v>41</v>
      </c>
      <c r="B66" s="16">
        <v>43441283</v>
      </c>
      <c r="C66" s="83">
        <v>53</v>
      </c>
      <c r="D66" s="8">
        <v>9.2880000000000003</v>
      </c>
      <c r="E66" s="8">
        <v>9.375</v>
      </c>
      <c r="F66" s="8">
        <f t="shared" si="0"/>
        <v>8.6999999999999744E-2</v>
      </c>
      <c r="G66" s="34">
        <f t="shared" si="1"/>
        <v>7.4802599999999775E-2</v>
      </c>
      <c r="H66" s="34">
        <f t="shared" si="2"/>
        <v>9.6176295904264464E-2</v>
      </c>
      <c r="I66" s="34">
        <f t="shared" si="3"/>
        <v>0.17097889590426424</v>
      </c>
      <c r="K66" s="25"/>
      <c r="L66" s="7"/>
      <c r="M66" s="7"/>
      <c r="N66" s="7"/>
      <c r="O66" s="21"/>
      <c r="P66" s="21"/>
    </row>
    <row r="67" spans="1:16" s="1" customFormat="1" x14ac:dyDescent="0.25">
      <c r="A67" s="80">
        <v>42</v>
      </c>
      <c r="B67" s="16">
        <v>43441284</v>
      </c>
      <c r="C67" s="83">
        <v>100.1</v>
      </c>
      <c r="D67" s="8">
        <v>35.869</v>
      </c>
      <c r="E67" s="8">
        <v>36.238999999999997</v>
      </c>
      <c r="F67" s="8">
        <f t="shared" si="0"/>
        <v>0.36999999999999744</v>
      </c>
      <c r="G67" s="34">
        <f t="shared" si="1"/>
        <v>0.3181259999999978</v>
      </c>
      <c r="H67" s="34">
        <f t="shared" si="2"/>
        <v>0.18164617396258251</v>
      </c>
      <c r="I67" s="34">
        <f t="shared" si="3"/>
        <v>0.49977217396258033</v>
      </c>
      <c r="K67" s="25"/>
      <c r="L67" s="7"/>
      <c r="M67" s="7"/>
      <c r="N67" s="7"/>
      <c r="O67" s="21"/>
      <c r="P67" s="21"/>
    </row>
    <row r="68" spans="1:16" s="5" customFormat="1" x14ac:dyDescent="0.25">
      <c r="A68" s="4">
        <v>43</v>
      </c>
      <c r="B68" s="16">
        <v>43441342</v>
      </c>
      <c r="C68" s="83">
        <v>69.3</v>
      </c>
      <c r="D68" s="8">
        <v>7.0640000000000001</v>
      </c>
      <c r="E68" s="8">
        <v>7.0640000000000001</v>
      </c>
      <c r="F68" s="8">
        <f t="shared" si="0"/>
        <v>0</v>
      </c>
      <c r="G68" s="34">
        <f t="shared" si="1"/>
        <v>0</v>
      </c>
      <c r="H68" s="34">
        <f t="shared" si="2"/>
        <v>0.12575504351255712</v>
      </c>
      <c r="I68" s="34">
        <f t="shared" si="3"/>
        <v>0.12575504351255712</v>
      </c>
      <c r="K68" s="25"/>
      <c r="L68" s="7"/>
      <c r="M68" s="7"/>
      <c r="N68" s="7"/>
      <c r="O68" s="21"/>
      <c r="P68" s="21"/>
    </row>
    <row r="69" spans="1:16" s="1" customFormat="1" x14ac:dyDescent="0.25">
      <c r="A69" s="80">
        <v>44</v>
      </c>
      <c r="B69" s="16">
        <v>43441345</v>
      </c>
      <c r="C69" s="83">
        <v>53.3</v>
      </c>
      <c r="D69" s="8">
        <v>14.89</v>
      </c>
      <c r="E69" s="8">
        <v>14.94</v>
      </c>
      <c r="F69" s="8">
        <f t="shared" si="0"/>
        <v>4.9999999999998934E-2</v>
      </c>
      <c r="G69" s="34">
        <f t="shared" si="1"/>
        <v>4.2989999999999085E-2</v>
      </c>
      <c r="H69" s="34">
        <f t="shared" si="2"/>
        <v>9.6720690032024451E-2</v>
      </c>
      <c r="I69" s="34">
        <f t="shared" si="3"/>
        <v>0.13971069003202352</v>
      </c>
      <c r="K69" s="25"/>
      <c r="L69" s="7"/>
      <c r="M69" s="7"/>
      <c r="N69" s="7"/>
      <c r="O69" s="21"/>
      <c r="P69" s="21"/>
    </row>
    <row r="70" spans="1:16" s="1" customFormat="1" x14ac:dyDescent="0.25">
      <c r="A70" s="80">
        <v>45</v>
      </c>
      <c r="B70" s="16">
        <v>43441348</v>
      </c>
      <c r="C70" s="83">
        <v>52.9</v>
      </c>
      <c r="D70" s="8">
        <v>35.195999999999998</v>
      </c>
      <c r="E70" s="8">
        <v>35.747999999999998</v>
      </c>
      <c r="F70" s="8">
        <f t="shared" si="0"/>
        <v>0.5519999999999996</v>
      </c>
      <c r="G70" s="34">
        <f t="shared" si="1"/>
        <v>0.47460959999999969</v>
      </c>
      <c r="H70" s="34">
        <f t="shared" si="2"/>
        <v>9.5994831195011135E-2</v>
      </c>
      <c r="I70" s="34">
        <f t="shared" si="3"/>
        <v>0.57060443119501081</v>
      </c>
      <c r="K70" s="25"/>
      <c r="L70" s="7"/>
      <c r="M70" s="7"/>
      <c r="N70" s="7"/>
      <c r="O70" s="21"/>
      <c r="P70" s="21"/>
    </row>
    <row r="71" spans="1:16" s="1" customFormat="1" x14ac:dyDescent="0.25">
      <c r="A71" s="80">
        <v>46</v>
      </c>
      <c r="B71" s="16">
        <v>43441349</v>
      </c>
      <c r="C71" s="83">
        <v>100.9</v>
      </c>
      <c r="D71" s="8">
        <v>20.824000000000002</v>
      </c>
      <c r="E71" s="8">
        <v>20.974</v>
      </c>
      <c r="F71" s="8">
        <f t="shared" si="0"/>
        <v>0.14999999999999858</v>
      </c>
      <c r="G71" s="34">
        <f t="shared" si="1"/>
        <v>0.12896999999999878</v>
      </c>
      <c r="H71" s="34">
        <f t="shared" si="2"/>
        <v>0.18309789163660917</v>
      </c>
      <c r="I71" s="34">
        <f t="shared" si="3"/>
        <v>0.31206789163660797</v>
      </c>
      <c r="K71" s="25"/>
      <c r="L71" s="7"/>
      <c r="M71" s="24"/>
      <c r="N71" s="7"/>
      <c r="O71" s="5"/>
      <c r="P71" s="21"/>
    </row>
    <row r="72" spans="1:16" s="1" customFormat="1" x14ac:dyDescent="0.25">
      <c r="A72" s="4">
        <v>47</v>
      </c>
      <c r="B72" s="16">
        <v>43441351</v>
      </c>
      <c r="C72" s="78">
        <v>85.4</v>
      </c>
      <c r="D72" s="8">
        <v>25.918199999999999</v>
      </c>
      <c r="E72" s="8">
        <v>25.918199999999999</v>
      </c>
      <c r="F72" s="8">
        <f>E72-D72</f>
        <v>0</v>
      </c>
      <c r="G72" s="34">
        <f>F72*0.8598</f>
        <v>0</v>
      </c>
      <c r="H72" s="34">
        <f>C72/5339.7*$H$10</f>
        <v>0.15497086170234312</v>
      </c>
      <c r="I72" s="34">
        <f t="shared" si="3"/>
        <v>0.15497086170234312</v>
      </c>
      <c r="K72" s="25"/>
      <c r="L72" s="24"/>
      <c r="M72" s="24"/>
      <c r="N72" s="14"/>
      <c r="O72" s="24"/>
      <c r="P72" s="24"/>
    </row>
    <row r="73" spans="1:16" s="1" customFormat="1" x14ac:dyDescent="0.25">
      <c r="A73" s="84">
        <v>48</v>
      </c>
      <c r="B73" s="16">
        <v>43441356</v>
      </c>
      <c r="C73" s="83">
        <v>53.2</v>
      </c>
      <c r="D73" s="8">
        <v>19.295999999999999</v>
      </c>
      <c r="E73" s="8">
        <v>19.651</v>
      </c>
      <c r="F73" s="8">
        <f t="shared" si="0"/>
        <v>0.35500000000000043</v>
      </c>
      <c r="G73" s="34">
        <f t="shared" si="1"/>
        <v>0.30522900000000036</v>
      </c>
      <c r="H73" s="34">
        <f t="shared" si="2"/>
        <v>9.6539225322771136E-2</v>
      </c>
      <c r="I73" s="34">
        <f t="shared" si="3"/>
        <v>0.40176822532277151</v>
      </c>
      <c r="K73" s="25"/>
      <c r="L73" s="7"/>
      <c r="M73" s="7"/>
      <c r="P73" s="21"/>
    </row>
    <row r="74" spans="1:16" s="1" customFormat="1" x14ac:dyDescent="0.25">
      <c r="A74" s="84">
        <v>49</v>
      </c>
      <c r="B74" s="16">
        <v>43441343</v>
      </c>
      <c r="C74" s="83">
        <v>53.3</v>
      </c>
      <c r="D74" s="8">
        <v>7.3769999999999998</v>
      </c>
      <c r="E74" s="8">
        <v>7.3769999999999998</v>
      </c>
      <c r="F74" s="8">
        <f t="shared" si="0"/>
        <v>0</v>
      </c>
      <c r="G74" s="34">
        <f t="shared" si="1"/>
        <v>0</v>
      </c>
      <c r="H74" s="34">
        <f t="shared" si="2"/>
        <v>9.6720690032024451E-2</v>
      </c>
      <c r="I74" s="34">
        <f t="shared" si="3"/>
        <v>9.6720690032024451E-2</v>
      </c>
      <c r="J74" s="68"/>
      <c r="K74" s="25"/>
      <c r="L74" s="7"/>
      <c r="M74" s="7"/>
      <c r="N74" s="7"/>
      <c r="O74" s="21"/>
      <c r="P74" s="21"/>
    </row>
    <row r="75" spans="1:16" s="5" customFormat="1" x14ac:dyDescent="0.25">
      <c r="A75" s="4">
        <v>50</v>
      </c>
      <c r="B75" s="16">
        <v>43441352</v>
      </c>
      <c r="C75" s="78">
        <v>100.5</v>
      </c>
      <c r="D75" s="8">
        <v>54.603000000000002</v>
      </c>
      <c r="E75" s="8">
        <v>55.003999999999998</v>
      </c>
      <c r="F75" s="8">
        <f t="shared" si="0"/>
        <v>0.40099999999999625</v>
      </c>
      <c r="G75" s="34">
        <f t="shared" si="1"/>
        <v>0.34477979999999681</v>
      </c>
      <c r="H75" s="34">
        <f t="shared" si="2"/>
        <v>0.18237203279959582</v>
      </c>
      <c r="I75" s="34">
        <f t="shared" si="3"/>
        <v>0.52715183279959266</v>
      </c>
      <c r="J75" s="101"/>
      <c r="K75" s="25"/>
      <c r="L75" s="7"/>
      <c r="M75" s="7"/>
      <c r="N75" s="7"/>
    </row>
    <row r="76" spans="1:16" s="5" customFormat="1" x14ac:dyDescent="0.25">
      <c r="A76" s="4">
        <v>51</v>
      </c>
      <c r="B76" s="16">
        <v>43441357</v>
      </c>
      <c r="C76" s="78">
        <v>84.8</v>
      </c>
      <c r="D76" s="8">
        <v>69.465000000000003</v>
      </c>
      <c r="E76" s="8">
        <v>69.63</v>
      </c>
      <c r="F76" s="8">
        <f>E76-D76</f>
        <v>0.16499999999999204</v>
      </c>
      <c r="G76" s="34">
        <f t="shared" si="1"/>
        <v>0.14186699999999317</v>
      </c>
      <c r="H76" s="34">
        <f t="shared" si="2"/>
        <v>0.15388207344682314</v>
      </c>
      <c r="I76" s="34">
        <f t="shared" si="3"/>
        <v>0.29574907344681634</v>
      </c>
      <c r="J76" s="101"/>
      <c r="K76" s="25"/>
      <c r="M76" s="111"/>
      <c r="N76" s="37"/>
    </row>
    <row r="77" spans="1:16" s="1" customFormat="1" x14ac:dyDescent="0.25">
      <c r="A77" s="84">
        <v>52</v>
      </c>
      <c r="B77" s="16">
        <v>43441355</v>
      </c>
      <c r="C77" s="83">
        <v>52.9</v>
      </c>
      <c r="D77" s="8">
        <v>29.48</v>
      </c>
      <c r="E77" s="8">
        <v>29.643000000000001</v>
      </c>
      <c r="F77" s="8">
        <f t="shared" si="0"/>
        <v>0.16300000000000026</v>
      </c>
      <c r="G77" s="34">
        <f>F77*0.8598</f>
        <v>0.14014740000000023</v>
      </c>
      <c r="H77" s="34">
        <f t="shared" si="2"/>
        <v>9.5994831195011135E-2</v>
      </c>
      <c r="I77" s="34">
        <f t="shared" si="3"/>
        <v>0.23614223119501138</v>
      </c>
      <c r="J77" s="68"/>
      <c r="K77" s="25"/>
      <c r="L77" s="24"/>
      <c r="M77" s="14"/>
      <c r="N77" s="7"/>
      <c r="O77" s="21"/>
      <c r="P77" s="21"/>
    </row>
    <row r="78" spans="1:16" s="1" customFormat="1" x14ac:dyDescent="0.25">
      <c r="A78" s="84">
        <v>53</v>
      </c>
      <c r="B78" s="16">
        <v>43441054</v>
      </c>
      <c r="C78" s="83">
        <v>52.8</v>
      </c>
      <c r="D78" s="8">
        <v>18.047999999999998</v>
      </c>
      <c r="E78" s="8">
        <v>18.053000000000001</v>
      </c>
      <c r="F78" s="8">
        <f t="shared" si="0"/>
        <v>5.000000000002558E-3</v>
      </c>
      <c r="G78" s="34">
        <f t="shared" si="1"/>
        <v>4.2990000000021995E-3</v>
      </c>
      <c r="H78" s="34">
        <f t="shared" si="2"/>
        <v>9.5813366485757806E-2</v>
      </c>
      <c r="I78" s="34">
        <f t="shared" si="3"/>
        <v>0.10011236648576001</v>
      </c>
      <c r="J78" s="68"/>
      <c r="K78" s="25"/>
      <c r="L78" s="24"/>
      <c r="M78" s="14"/>
      <c r="N78" s="7"/>
      <c r="O78" s="21"/>
      <c r="P78" s="21"/>
    </row>
    <row r="79" spans="1:16" s="1" customFormat="1" x14ac:dyDescent="0.25">
      <c r="A79" s="80">
        <v>54</v>
      </c>
      <c r="B79" s="16">
        <v>43441359</v>
      </c>
      <c r="C79" s="137">
        <v>101</v>
      </c>
      <c r="D79" s="8">
        <v>28.056000000000001</v>
      </c>
      <c r="E79" s="8">
        <v>28.193999999999999</v>
      </c>
      <c r="F79" s="8">
        <f t="shared" si="0"/>
        <v>0.13799999999999812</v>
      </c>
      <c r="G79" s="34">
        <f t="shared" si="1"/>
        <v>0.1186523999999984</v>
      </c>
      <c r="H79" s="34">
        <f t="shared" si="2"/>
        <v>0.18327935634586248</v>
      </c>
      <c r="I79" s="34">
        <f t="shared" si="3"/>
        <v>0.30193175634586089</v>
      </c>
      <c r="J79" s="68"/>
      <c r="K79" s="25"/>
      <c r="L79" s="24"/>
      <c r="M79" s="14"/>
      <c r="N79" s="7"/>
      <c r="O79" s="21"/>
      <c r="P79" s="21"/>
    </row>
    <row r="80" spans="1:16" s="1" customFormat="1" x14ac:dyDescent="0.25">
      <c r="A80" s="80">
        <v>55</v>
      </c>
      <c r="B80" s="16">
        <v>43441053</v>
      </c>
      <c r="C80" s="83">
        <v>85.2</v>
      </c>
      <c r="D80" s="8">
        <v>30.1006</v>
      </c>
      <c r="E80" s="8">
        <v>30.198</v>
      </c>
      <c r="F80" s="8">
        <f>E80-D80</f>
        <v>9.7400000000000375E-2</v>
      </c>
      <c r="G80" s="34">
        <f t="shared" si="1"/>
        <v>8.3744520000000322E-2</v>
      </c>
      <c r="H80" s="34">
        <f t="shared" si="2"/>
        <v>0.15460793228383649</v>
      </c>
      <c r="I80" s="34">
        <f t="shared" si="3"/>
        <v>0.23835245228383681</v>
      </c>
      <c r="J80" s="68"/>
      <c r="K80" s="25"/>
      <c r="L80" s="24"/>
      <c r="M80" s="24"/>
      <c r="O80" s="24"/>
      <c r="P80" s="24"/>
    </row>
    <row r="81" spans="1:16" s="1" customFormat="1" x14ac:dyDescent="0.25">
      <c r="A81" s="84">
        <v>56</v>
      </c>
      <c r="B81" s="16">
        <v>43441050</v>
      </c>
      <c r="C81" s="83">
        <v>52.5</v>
      </c>
      <c r="D81" s="8">
        <v>20.696000000000002</v>
      </c>
      <c r="E81" s="8">
        <v>20.795999999999999</v>
      </c>
      <c r="F81" s="8">
        <f t="shared" si="0"/>
        <v>9.9999999999997868E-2</v>
      </c>
      <c r="G81" s="34">
        <f t="shared" si="1"/>
        <v>8.5979999999998169E-2</v>
      </c>
      <c r="H81" s="34">
        <f t="shared" si="2"/>
        <v>9.5268972357997819E-2</v>
      </c>
      <c r="I81" s="34">
        <f t="shared" si="3"/>
        <v>0.18124897235799597</v>
      </c>
      <c r="J81" s="68"/>
      <c r="K81" s="25"/>
      <c r="L81" s="7"/>
      <c r="M81" s="7"/>
      <c r="N81" s="7"/>
      <c r="O81" s="21"/>
      <c r="P81" s="21"/>
    </row>
    <row r="82" spans="1:16" s="1" customFormat="1" x14ac:dyDescent="0.25">
      <c r="A82" s="80">
        <v>57</v>
      </c>
      <c r="B82" s="16">
        <v>43441051</v>
      </c>
      <c r="C82" s="83">
        <v>52.4</v>
      </c>
      <c r="D82" s="8">
        <v>22.731999999999999</v>
      </c>
      <c r="E82" s="8">
        <v>22.893999999999998</v>
      </c>
      <c r="F82" s="8">
        <f t="shared" si="0"/>
        <v>0.16199999999999903</v>
      </c>
      <c r="G82" s="34">
        <f t="shared" si="1"/>
        <v>0.13928759999999918</v>
      </c>
      <c r="H82" s="34">
        <f t="shared" si="2"/>
        <v>9.5087507648744476E-2</v>
      </c>
      <c r="I82" s="34">
        <f t="shared" si="3"/>
        <v>0.23437510764874364</v>
      </c>
      <c r="J82" s="68"/>
      <c r="K82" s="25"/>
      <c r="L82" s="7"/>
      <c r="M82" s="7"/>
      <c r="N82" s="7"/>
      <c r="O82" s="21"/>
      <c r="P82" s="21"/>
    </row>
    <row r="83" spans="1:16" s="1" customFormat="1" x14ac:dyDescent="0.25">
      <c r="A83" s="80">
        <v>58</v>
      </c>
      <c r="B83" s="16">
        <v>43441052</v>
      </c>
      <c r="C83" s="83">
        <v>101.3</v>
      </c>
      <c r="D83" s="8">
        <v>30.983000000000001</v>
      </c>
      <c r="E83" s="8">
        <v>31.045999999999999</v>
      </c>
      <c r="F83" s="8">
        <f t="shared" si="0"/>
        <v>6.2999999999998835E-2</v>
      </c>
      <c r="G83" s="34">
        <f t="shared" si="1"/>
        <v>5.4167399999998998E-2</v>
      </c>
      <c r="H83" s="34">
        <f t="shared" si="2"/>
        <v>0.18382375047362248</v>
      </c>
      <c r="I83" s="34">
        <f t="shared" si="3"/>
        <v>0.23799115047362149</v>
      </c>
      <c r="J83" s="68"/>
      <c r="K83" s="25"/>
      <c r="L83" s="7"/>
      <c r="M83" s="7"/>
      <c r="N83" s="7"/>
      <c r="O83" s="21"/>
      <c r="P83" s="21"/>
    </row>
    <row r="84" spans="1:16" s="1" customFormat="1" x14ac:dyDescent="0.25">
      <c r="A84" s="80">
        <v>59</v>
      </c>
      <c r="B84" s="16">
        <v>43441057</v>
      </c>
      <c r="C84" s="83">
        <v>85.3</v>
      </c>
      <c r="D84" s="8">
        <v>7.008</v>
      </c>
      <c r="E84" s="8">
        <v>7.1050000000000004</v>
      </c>
      <c r="F84" s="8">
        <f t="shared" si="0"/>
        <v>9.7000000000000419E-2</v>
      </c>
      <c r="G84" s="34">
        <f t="shared" si="1"/>
        <v>8.3400600000000366E-2</v>
      </c>
      <c r="H84" s="34">
        <f t="shared" si="2"/>
        <v>0.1547893969930898</v>
      </c>
      <c r="I84" s="34">
        <f t="shared" si="3"/>
        <v>0.23818999699309018</v>
      </c>
      <c r="J84" s="68"/>
      <c r="K84" s="25"/>
      <c r="L84" s="7"/>
      <c r="M84" s="7"/>
      <c r="N84" s="7"/>
      <c r="O84" s="21"/>
      <c r="P84" s="21"/>
    </row>
    <row r="85" spans="1:16" s="1" customFormat="1" x14ac:dyDescent="0.25">
      <c r="A85" s="80">
        <v>60</v>
      </c>
      <c r="B85" s="16">
        <v>43441058</v>
      </c>
      <c r="C85" s="83">
        <v>52.5</v>
      </c>
      <c r="D85" s="8">
        <v>3.2509999999999999</v>
      </c>
      <c r="E85" s="8">
        <v>3.2509999999999999</v>
      </c>
      <c r="F85" s="8">
        <f t="shared" si="0"/>
        <v>0</v>
      </c>
      <c r="G85" s="34">
        <f t="shared" si="1"/>
        <v>0</v>
      </c>
      <c r="H85" s="34">
        <f t="shared" si="2"/>
        <v>9.5268972357997819E-2</v>
      </c>
      <c r="I85" s="34">
        <f t="shared" si="3"/>
        <v>9.5268972357997819E-2</v>
      </c>
      <c r="K85" s="25"/>
      <c r="L85" s="7"/>
      <c r="M85" s="7"/>
      <c r="N85" s="7"/>
      <c r="O85" s="21"/>
      <c r="P85" s="21"/>
    </row>
    <row r="86" spans="1:16" s="1" customFormat="1" x14ac:dyDescent="0.25">
      <c r="A86" s="80">
        <v>61</v>
      </c>
      <c r="B86" s="16">
        <v>43441358</v>
      </c>
      <c r="C86" s="83">
        <v>52.3</v>
      </c>
      <c r="D86" s="8">
        <v>10.166</v>
      </c>
      <c r="E86" s="8">
        <v>10.234</v>
      </c>
      <c r="F86" s="8">
        <f t="shared" si="0"/>
        <v>6.7999999999999616E-2</v>
      </c>
      <c r="G86" s="34">
        <f t="shared" si="1"/>
        <v>5.8466399999999669E-2</v>
      </c>
      <c r="H86" s="34">
        <f t="shared" si="2"/>
        <v>9.4906042939491161E-2</v>
      </c>
      <c r="I86" s="34">
        <f t="shared" si="3"/>
        <v>0.15337244293949082</v>
      </c>
      <c r="K86" s="25"/>
      <c r="L86" s="7"/>
      <c r="M86" s="7"/>
      <c r="N86" s="7"/>
      <c r="O86" s="21"/>
      <c r="P86" s="21"/>
    </row>
    <row r="87" spans="1:16" s="1" customFormat="1" x14ac:dyDescent="0.25">
      <c r="A87" s="80">
        <v>62</v>
      </c>
      <c r="B87" s="16">
        <v>43441056</v>
      </c>
      <c r="C87" s="83">
        <v>100.5</v>
      </c>
      <c r="D87" s="8">
        <v>26.067</v>
      </c>
      <c r="E87" s="8">
        <v>26.184000000000001</v>
      </c>
      <c r="F87" s="8">
        <f t="shared" si="0"/>
        <v>0.11700000000000088</v>
      </c>
      <c r="G87" s="34">
        <f t="shared" si="1"/>
        <v>0.10059660000000076</v>
      </c>
      <c r="H87" s="34">
        <f t="shared" si="2"/>
        <v>0.18237203279959582</v>
      </c>
      <c r="I87" s="34">
        <f t="shared" si="3"/>
        <v>0.28296863279959661</v>
      </c>
      <c r="K87" s="25"/>
      <c r="L87" s="7"/>
      <c r="M87" s="7"/>
      <c r="N87" s="7"/>
      <c r="O87" s="21"/>
      <c r="P87" s="21"/>
    </row>
    <row r="88" spans="1:16" s="1" customFormat="1" x14ac:dyDescent="0.25">
      <c r="A88" s="80">
        <v>63</v>
      </c>
      <c r="B88" s="16">
        <v>43441064</v>
      </c>
      <c r="C88" s="83">
        <v>85.2</v>
      </c>
      <c r="D88" s="8">
        <v>13.037000000000001</v>
      </c>
      <c r="E88" s="8">
        <v>13.147</v>
      </c>
      <c r="F88" s="8">
        <f t="shared" si="0"/>
        <v>0.10999999999999943</v>
      </c>
      <c r="G88" s="34">
        <f t="shared" si="1"/>
        <v>9.457799999999951E-2</v>
      </c>
      <c r="H88" s="34">
        <f t="shared" si="2"/>
        <v>0.15460793228383649</v>
      </c>
      <c r="I88" s="34">
        <f>G88+H88</f>
        <v>0.24918593228383601</v>
      </c>
      <c r="K88" s="25"/>
      <c r="L88" s="7"/>
      <c r="M88" s="7"/>
      <c r="N88" s="7"/>
      <c r="O88" s="21"/>
      <c r="P88" s="21"/>
    </row>
    <row r="89" spans="1:16" s="5" customFormat="1" x14ac:dyDescent="0.25">
      <c r="A89" s="4">
        <v>64</v>
      </c>
      <c r="B89" s="16">
        <v>43441061</v>
      </c>
      <c r="C89" s="83">
        <v>52.7</v>
      </c>
      <c r="D89" s="8">
        <v>18.712</v>
      </c>
      <c r="E89" s="8">
        <v>18.843</v>
      </c>
      <c r="F89" s="8">
        <f t="shared" si="0"/>
        <v>0.13100000000000023</v>
      </c>
      <c r="G89" s="34">
        <f t="shared" si="1"/>
        <v>0.1126338000000002</v>
      </c>
      <c r="H89" s="34">
        <f t="shared" si="2"/>
        <v>9.5631901776504491E-2</v>
      </c>
      <c r="I89" s="34">
        <f t="shared" si="3"/>
        <v>0.20826570177650469</v>
      </c>
      <c r="K89" s="25"/>
      <c r="L89" s="7"/>
      <c r="M89" s="7"/>
      <c r="N89" s="7"/>
      <c r="O89" s="21"/>
      <c r="P89" s="21"/>
    </row>
    <row r="90" spans="1:16" s="1" customFormat="1" x14ac:dyDescent="0.25">
      <c r="A90" s="80">
        <v>65</v>
      </c>
      <c r="B90" s="16">
        <v>43441055</v>
      </c>
      <c r="C90" s="83">
        <v>53.1</v>
      </c>
      <c r="D90" s="8">
        <v>15.01</v>
      </c>
      <c r="E90" s="8">
        <v>15.145</v>
      </c>
      <c r="F90" s="8">
        <f t="shared" ref="F90:F153" si="4">E90-D90</f>
        <v>0.13499999999999979</v>
      </c>
      <c r="G90" s="34">
        <f t="shared" si="1"/>
        <v>0.11607299999999982</v>
      </c>
      <c r="H90" s="34">
        <f t="shared" si="2"/>
        <v>9.6357760613517793E-2</v>
      </c>
      <c r="I90" s="34">
        <f t="shared" si="3"/>
        <v>0.21243076061351762</v>
      </c>
      <c r="K90" s="25"/>
      <c r="L90" s="7"/>
      <c r="M90" s="7"/>
      <c r="N90" s="7"/>
      <c r="O90" s="21"/>
      <c r="P90" s="21"/>
    </row>
    <row r="91" spans="1:16" s="5" customFormat="1" x14ac:dyDescent="0.25">
      <c r="A91" s="4">
        <v>66</v>
      </c>
      <c r="B91" s="16">
        <v>43441063</v>
      </c>
      <c r="C91" s="83">
        <v>101.1</v>
      </c>
      <c r="D91" s="8">
        <v>7.5579999999999998</v>
      </c>
      <c r="E91" s="8">
        <v>7.6</v>
      </c>
      <c r="F91" s="8">
        <f t="shared" si="4"/>
        <v>4.1999999999999815E-2</v>
      </c>
      <c r="G91" s="34">
        <f t="shared" ref="G91:G105" si="5">F91*0.8598</f>
        <v>3.6111599999999841E-2</v>
      </c>
      <c r="H91" s="34">
        <f t="shared" ref="H91:H99" si="6">C91/5339.7*$H$10</f>
        <v>0.1834608210551158</v>
      </c>
      <c r="I91" s="34">
        <f t="shared" ref="I91:I154" si="7">G91+H91</f>
        <v>0.21957242105511565</v>
      </c>
      <c r="K91" s="25"/>
      <c r="L91" s="7"/>
      <c r="M91" s="7"/>
      <c r="N91" s="7"/>
      <c r="O91" s="21"/>
      <c r="P91" s="21"/>
    </row>
    <row r="92" spans="1:16" s="1" customFormat="1" x14ac:dyDescent="0.25">
      <c r="A92" s="80">
        <v>67</v>
      </c>
      <c r="B92" s="16">
        <v>43441067</v>
      </c>
      <c r="C92" s="83">
        <v>84.7</v>
      </c>
      <c r="D92" s="8">
        <v>9.7040000000000006</v>
      </c>
      <c r="E92" s="8">
        <v>9.7449999999999992</v>
      </c>
      <c r="F92" s="8">
        <f t="shared" si="4"/>
        <v>4.0999999999998593E-2</v>
      </c>
      <c r="G92" s="34">
        <f t="shared" si="5"/>
        <v>3.5251799999998792E-2</v>
      </c>
      <c r="H92" s="34">
        <f t="shared" si="6"/>
        <v>0.15370060873756983</v>
      </c>
      <c r="I92" s="34">
        <f t="shared" si="7"/>
        <v>0.18895240873756863</v>
      </c>
      <c r="K92" s="25"/>
      <c r="L92" s="7"/>
      <c r="M92" s="7"/>
      <c r="N92" s="7"/>
      <c r="O92" s="21"/>
      <c r="P92" s="21"/>
    </row>
    <row r="93" spans="1:16" s="1" customFormat="1" x14ac:dyDescent="0.25">
      <c r="A93" s="80">
        <v>68</v>
      </c>
      <c r="B93" s="16">
        <v>43441065</v>
      </c>
      <c r="C93" s="83">
        <v>52.7</v>
      </c>
      <c r="D93" s="8">
        <v>16.733000000000001</v>
      </c>
      <c r="E93" s="8">
        <v>16.853999999999999</v>
      </c>
      <c r="F93" s="8">
        <f t="shared" si="4"/>
        <v>0.12099999999999866</v>
      </c>
      <c r="G93" s="34">
        <f t="shared" si="5"/>
        <v>0.10403579999999885</v>
      </c>
      <c r="H93" s="34">
        <f t="shared" si="6"/>
        <v>9.5631901776504491E-2</v>
      </c>
      <c r="I93" s="34">
        <f t="shared" si="7"/>
        <v>0.19966770177650334</v>
      </c>
      <c r="J93" s="5"/>
      <c r="K93" s="25"/>
      <c r="L93" s="24"/>
      <c r="M93" s="24"/>
      <c r="N93" s="24"/>
      <c r="O93" s="24"/>
      <c r="P93" s="24"/>
    </row>
    <row r="94" spans="1:16" s="1" customFormat="1" x14ac:dyDescent="0.25">
      <c r="A94" s="80">
        <v>69</v>
      </c>
      <c r="B94" s="16">
        <v>43441060</v>
      </c>
      <c r="C94" s="83">
        <v>53.3</v>
      </c>
      <c r="D94" s="8">
        <v>15.175000000000001</v>
      </c>
      <c r="E94" s="8">
        <v>15.32</v>
      </c>
      <c r="F94" s="8">
        <f t="shared" si="4"/>
        <v>0.14499999999999957</v>
      </c>
      <c r="G94" s="34">
        <f t="shared" si="5"/>
        <v>0.12467099999999963</v>
      </c>
      <c r="H94" s="34">
        <f t="shared" si="6"/>
        <v>9.6720690032024451E-2</v>
      </c>
      <c r="I94" s="34">
        <f t="shared" si="7"/>
        <v>0.22139169003202408</v>
      </c>
      <c r="K94" s="25"/>
      <c r="L94" s="7"/>
      <c r="M94" s="7"/>
      <c r="N94" s="7"/>
      <c r="O94" s="21"/>
      <c r="P94" s="21"/>
    </row>
    <row r="95" spans="1:16" s="1" customFormat="1" x14ac:dyDescent="0.25">
      <c r="A95" s="80">
        <v>70</v>
      </c>
      <c r="B95" s="16">
        <v>43441066</v>
      </c>
      <c r="C95" s="83">
        <v>101.3</v>
      </c>
      <c r="D95" s="8">
        <v>42.604999999999997</v>
      </c>
      <c r="E95" s="8">
        <v>42.765000000000001</v>
      </c>
      <c r="F95" s="8">
        <f t="shared" si="4"/>
        <v>0.16000000000000369</v>
      </c>
      <c r="G95" s="34">
        <f t="shared" si="5"/>
        <v>0.13756800000000319</v>
      </c>
      <c r="H95" s="34">
        <f t="shared" si="6"/>
        <v>0.18382375047362248</v>
      </c>
      <c r="I95" s="34">
        <f t="shared" si="7"/>
        <v>0.32139175047362567</v>
      </c>
      <c r="K95" s="25"/>
      <c r="L95" s="7"/>
      <c r="M95" s="24"/>
      <c r="N95" s="7"/>
      <c r="O95" s="5"/>
      <c r="P95" s="21"/>
    </row>
    <row r="96" spans="1:16" s="1" customFormat="1" x14ac:dyDescent="0.25">
      <c r="A96" s="80">
        <v>71</v>
      </c>
      <c r="B96" s="16">
        <v>43441350</v>
      </c>
      <c r="C96" s="83">
        <v>85.7</v>
      </c>
      <c r="D96" s="8">
        <v>48.622</v>
      </c>
      <c r="E96" s="8">
        <v>48.82</v>
      </c>
      <c r="F96" s="8">
        <f t="shared" si="4"/>
        <v>0.1980000000000004</v>
      </c>
      <c r="G96" s="34">
        <f t="shared" si="5"/>
        <v>0.17024040000000035</v>
      </c>
      <c r="H96" s="34">
        <f t="shared" si="6"/>
        <v>0.15551525583010312</v>
      </c>
      <c r="I96" s="34">
        <f t="shared" si="7"/>
        <v>0.32575565583010346</v>
      </c>
      <c r="K96" s="25"/>
      <c r="L96" s="14"/>
      <c r="M96" s="14"/>
      <c r="N96" s="14"/>
      <c r="O96" s="106"/>
      <c r="P96" s="21"/>
    </row>
    <row r="97" spans="1:16" s="1" customFormat="1" x14ac:dyDescent="0.25">
      <c r="A97" s="80">
        <v>72</v>
      </c>
      <c r="B97" s="16">
        <v>43441353</v>
      </c>
      <c r="C97" s="83">
        <v>52.8</v>
      </c>
      <c r="D97" s="8">
        <v>15.164</v>
      </c>
      <c r="E97" s="8">
        <v>15.305</v>
      </c>
      <c r="F97" s="8">
        <f t="shared" si="4"/>
        <v>0.14100000000000001</v>
      </c>
      <c r="G97" s="34">
        <f t="shared" si="5"/>
        <v>0.12123180000000001</v>
      </c>
      <c r="H97" s="34">
        <f t="shared" si="6"/>
        <v>9.5813366485757806E-2</v>
      </c>
      <c r="I97" s="34">
        <f t="shared" si="7"/>
        <v>0.21704516648575783</v>
      </c>
      <c r="K97" s="25"/>
      <c r="L97" s="7"/>
      <c r="M97" s="7"/>
      <c r="N97" s="7"/>
      <c r="O97" s="21"/>
      <c r="P97" s="21"/>
    </row>
    <row r="98" spans="1:16" s="1" customFormat="1" x14ac:dyDescent="0.25">
      <c r="A98" s="80">
        <v>73</v>
      </c>
      <c r="B98" s="16">
        <v>43441062</v>
      </c>
      <c r="C98" s="83">
        <v>52.8</v>
      </c>
      <c r="D98" s="8">
        <v>7.5339999999999998</v>
      </c>
      <c r="E98" s="8">
        <v>7.61</v>
      </c>
      <c r="F98" s="8">
        <f t="shared" si="4"/>
        <v>7.6000000000000512E-2</v>
      </c>
      <c r="G98" s="34">
        <f t="shared" si="5"/>
        <v>6.5344800000000439E-2</v>
      </c>
      <c r="H98" s="34">
        <f t="shared" si="6"/>
        <v>9.5813366485757806E-2</v>
      </c>
      <c r="I98" s="34">
        <f t="shared" si="7"/>
        <v>0.16115816648575826</v>
      </c>
      <c r="K98" s="25"/>
      <c r="L98" s="7"/>
      <c r="M98" s="7"/>
      <c r="N98" s="7"/>
      <c r="O98" s="21"/>
      <c r="P98" s="21"/>
    </row>
    <row r="99" spans="1:16" s="5" customFormat="1" ht="15.75" thickBot="1" x14ac:dyDescent="0.3">
      <c r="A99" s="33">
        <v>74</v>
      </c>
      <c r="B99" s="20">
        <v>43441059</v>
      </c>
      <c r="C99" s="87">
        <v>100.6</v>
      </c>
      <c r="D99" s="12">
        <v>26.626000000000001</v>
      </c>
      <c r="E99" s="12">
        <v>26.742000000000001</v>
      </c>
      <c r="F99" s="12">
        <f t="shared" si="4"/>
        <v>0.11599999999999966</v>
      </c>
      <c r="G99" s="88">
        <f t="shared" si="5"/>
        <v>9.9736799999999709E-2</v>
      </c>
      <c r="H99" s="88">
        <f t="shared" si="6"/>
        <v>0.18255349750884914</v>
      </c>
      <c r="I99" s="88">
        <f t="shared" si="7"/>
        <v>0.28229029750884882</v>
      </c>
      <c r="K99" s="25"/>
      <c r="L99" s="14"/>
      <c r="M99" s="7"/>
      <c r="N99" s="7"/>
      <c r="O99" s="21"/>
      <c r="P99" s="21"/>
    </row>
    <row r="100" spans="1:16" s="1" customFormat="1" x14ac:dyDescent="0.25">
      <c r="A100" s="89">
        <v>75</v>
      </c>
      <c r="B100" s="19">
        <v>43441332</v>
      </c>
      <c r="C100" s="90">
        <v>85</v>
      </c>
      <c r="D100" s="9">
        <v>44.832999999999998</v>
      </c>
      <c r="E100" s="9">
        <v>45.173999999999999</v>
      </c>
      <c r="F100" s="9">
        <f t="shared" si="4"/>
        <v>0.34100000000000108</v>
      </c>
      <c r="G100" s="91">
        <f t="shared" si="5"/>
        <v>0.29319180000000095</v>
      </c>
      <c r="H100" s="91">
        <f t="shared" ref="H100:H155" si="8">C100/3919*$H$13</f>
        <v>0.10986653722888481</v>
      </c>
      <c r="I100" s="91">
        <f t="shared" si="7"/>
        <v>0.40305833722888573</v>
      </c>
      <c r="K100" s="25"/>
      <c r="L100" s="7"/>
      <c r="M100" s="7"/>
      <c r="N100" s="7"/>
      <c r="O100" s="21"/>
      <c r="P100" s="21"/>
    </row>
    <row r="101" spans="1:16" s="1" customFormat="1" x14ac:dyDescent="0.25">
      <c r="A101" s="80">
        <v>76</v>
      </c>
      <c r="B101" s="16">
        <v>43441335</v>
      </c>
      <c r="C101" s="81">
        <v>58.3</v>
      </c>
      <c r="D101" s="8">
        <v>25.053000000000001</v>
      </c>
      <c r="E101" s="8">
        <v>25.27</v>
      </c>
      <c r="F101" s="8">
        <f t="shared" si="4"/>
        <v>0.21699999999999875</v>
      </c>
      <c r="G101" s="82">
        <f t="shared" si="5"/>
        <v>0.18657659999999893</v>
      </c>
      <c r="H101" s="91">
        <f t="shared" si="8"/>
        <v>7.5355519064046875E-2</v>
      </c>
      <c r="I101" s="82">
        <f t="shared" si="7"/>
        <v>0.26193211906404579</v>
      </c>
      <c r="K101" s="25"/>
      <c r="L101" s="7"/>
      <c r="M101" s="7"/>
      <c r="N101" s="7"/>
      <c r="O101" s="21"/>
      <c r="P101" s="21"/>
    </row>
    <row r="102" spans="1:16" s="5" customFormat="1" x14ac:dyDescent="0.25">
      <c r="A102" s="4">
        <v>77</v>
      </c>
      <c r="B102" s="16">
        <v>43441338</v>
      </c>
      <c r="C102" s="81">
        <v>58.5</v>
      </c>
      <c r="D102" s="8">
        <v>35.192999999999998</v>
      </c>
      <c r="E102" s="8">
        <v>35.511000000000003</v>
      </c>
      <c r="F102" s="8">
        <f t="shared" si="4"/>
        <v>0.31800000000000495</v>
      </c>
      <c r="G102" s="34">
        <f t="shared" si="5"/>
        <v>0.27341640000000428</v>
      </c>
      <c r="H102" s="40">
        <f t="shared" si="8"/>
        <v>7.5614028563408958E-2</v>
      </c>
      <c r="I102" s="34">
        <f t="shared" si="7"/>
        <v>0.34903042856341326</v>
      </c>
      <c r="K102" s="25"/>
      <c r="L102" s="7"/>
      <c r="M102" s="7"/>
      <c r="N102" s="7"/>
      <c r="O102" s="21"/>
      <c r="P102" s="21"/>
    </row>
    <row r="103" spans="1:16" s="5" customFormat="1" x14ac:dyDescent="0.25">
      <c r="A103" s="4">
        <v>78</v>
      </c>
      <c r="B103" s="16">
        <v>43441333</v>
      </c>
      <c r="C103" s="81">
        <v>76.599999999999994</v>
      </c>
      <c r="D103" s="8">
        <v>32.402000000000001</v>
      </c>
      <c r="E103" s="8">
        <v>32.526000000000003</v>
      </c>
      <c r="F103" s="8">
        <f t="shared" si="4"/>
        <v>0.12400000000000233</v>
      </c>
      <c r="G103" s="82">
        <f t="shared" si="5"/>
        <v>0.10661520000000201</v>
      </c>
      <c r="H103" s="91">
        <f t="shared" si="8"/>
        <v>9.9009138255677379E-2</v>
      </c>
      <c r="I103" s="82">
        <f t="shared" si="7"/>
        <v>0.20562433825567938</v>
      </c>
      <c r="K103" s="25"/>
      <c r="L103" s="7"/>
      <c r="M103" s="7"/>
      <c r="N103" s="7"/>
      <c r="O103" s="21"/>
      <c r="P103" s="21"/>
    </row>
    <row r="104" spans="1:16" s="1" customFormat="1" x14ac:dyDescent="0.25">
      <c r="A104" s="80">
        <v>79</v>
      </c>
      <c r="B104" s="16">
        <v>43441336</v>
      </c>
      <c r="C104" s="81">
        <v>85.7</v>
      </c>
      <c r="D104" s="8">
        <v>13.481</v>
      </c>
      <c r="E104" s="8">
        <v>13.536</v>
      </c>
      <c r="F104" s="8">
        <f t="shared" si="4"/>
        <v>5.4999999999999716E-2</v>
      </c>
      <c r="G104" s="82">
        <f t="shared" si="5"/>
        <v>4.7288999999999755E-2</v>
      </c>
      <c r="H104" s="91">
        <f t="shared" si="8"/>
        <v>0.1107713204766521</v>
      </c>
      <c r="I104" s="82">
        <f t="shared" si="7"/>
        <v>0.15806032047665186</v>
      </c>
      <c r="J104" s="5"/>
      <c r="K104" s="25"/>
      <c r="L104" s="7"/>
      <c r="M104" s="7"/>
      <c r="N104" s="7"/>
      <c r="O104" s="21"/>
      <c r="P104" s="21"/>
    </row>
    <row r="105" spans="1:16" s="1" customFormat="1" x14ac:dyDescent="0.25">
      <c r="A105" s="80">
        <v>80</v>
      </c>
      <c r="B105" s="16">
        <v>43441339</v>
      </c>
      <c r="C105" s="81">
        <v>58.3</v>
      </c>
      <c r="D105" s="8">
        <v>24.568999999999999</v>
      </c>
      <c r="E105" s="8">
        <v>24.887</v>
      </c>
      <c r="F105" s="8">
        <f t="shared" si="4"/>
        <v>0.31800000000000139</v>
      </c>
      <c r="G105" s="82">
        <f t="shared" si="5"/>
        <v>0.27341640000000123</v>
      </c>
      <c r="H105" s="91">
        <f t="shared" si="8"/>
        <v>7.5355519064046875E-2</v>
      </c>
      <c r="I105" s="82">
        <f t="shared" si="7"/>
        <v>0.34877191906404809</v>
      </c>
      <c r="J105" s="5"/>
      <c r="K105" s="25"/>
      <c r="L105" s="7"/>
      <c r="M105" s="7"/>
      <c r="N105" s="7"/>
      <c r="O105" s="21"/>
      <c r="P105" s="21"/>
    </row>
    <row r="106" spans="1:16" s="1" customFormat="1" x14ac:dyDescent="0.25">
      <c r="A106" s="80">
        <v>81</v>
      </c>
      <c r="B106" s="16">
        <v>43441337</v>
      </c>
      <c r="C106" s="81">
        <v>58.4</v>
      </c>
      <c r="D106" s="8">
        <v>18.454999999999998</v>
      </c>
      <c r="E106" s="8">
        <v>18.454999999999998</v>
      </c>
      <c r="F106" s="8">
        <f t="shared" si="4"/>
        <v>0</v>
      </c>
      <c r="G106" s="82">
        <f>F106*0.8598</f>
        <v>0</v>
      </c>
      <c r="H106" s="91">
        <f t="shared" si="8"/>
        <v>7.5484773813727923E-2</v>
      </c>
      <c r="I106" s="82">
        <f t="shared" si="7"/>
        <v>7.5484773813727923E-2</v>
      </c>
      <c r="J106" s="5"/>
      <c r="K106" s="25"/>
      <c r="L106" s="7"/>
      <c r="M106" s="7"/>
      <c r="N106" s="7"/>
      <c r="O106" s="21"/>
      <c r="P106" s="21"/>
    </row>
    <row r="107" spans="1:16" s="1" customFormat="1" x14ac:dyDescent="0.25">
      <c r="A107" s="80">
        <v>82</v>
      </c>
      <c r="B107" s="16">
        <v>43441334</v>
      </c>
      <c r="C107" s="81">
        <v>76.400000000000006</v>
      </c>
      <c r="D107" s="8">
        <v>7.7460000000000004</v>
      </c>
      <c r="E107" s="8">
        <v>7.7480000000000002</v>
      </c>
      <c r="F107" s="8">
        <f t="shared" si="4"/>
        <v>1.9999999999997797E-3</v>
      </c>
      <c r="G107" s="82">
        <f t="shared" ref="G107:G135" si="9">F107*0.8598</f>
        <v>1.7195999999998106E-3</v>
      </c>
      <c r="H107" s="91">
        <f t="shared" si="8"/>
        <v>9.8750628756315295E-2</v>
      </c>
      <c r="I107" s="82">
        <f t="shared" si="7"/>
        <v>0.1004702287563151</v>
      </c>
      <c r="J107" s="5"/>
      <c r="K107" s="25"/>
      <c r="L107" s="7"/>
      <c r="M107" s="7"/>
      <c r="N107" s="7"/>
      <c r="O107" s="21"/>
      <c r="P107" s="21"/>
    </row>
    <row r="108" spans="1:16" s="1" customFormat="1" x14ac:dyDescent="0.25">
      <c r="A108" s="80">
        <v>83</v>
      </c>
      <c r="B108" s="16">
        <v>43441340</v>
      </c>
      <c r="C108" s="81">
        <v>85.5</v>
      </c>
      <c r="D108" s="8">
        <v>33.347999999999999</v>
      </c>
      <c r="E108" s="8">
        <v>33.716999999999999</v>
      </c>
      <c r="F108" s="8">
        <f t="shared" si="4"/>
        <v>0.36899999999999977</v>
      </c>
      <c r="G108" s="82">
        <f t="shared" si="9"/>
        <v>0.31726619999999983</v>
      </c>
      <c r="H108" s="91">
        <f t="shared" si="8"/>
        <v>0.11051281097729002</v>
      </c>
      <c r="I108" s="82">
        <f t="shared" si="7"/>
        <v>0.42777901097728988</v>
      </c>
      <c r="J108" s="5"/>
      <c r="K108" s="25"/>
      <c r="L108" s="7"/>
      <c r="M108" s="7"/>
      <c r="N108" s="7"/>
      <c r="O108" s="21"/>
      <c r="P108" s="21"/>
    </row>
    <row r="109" spans="1:16" s="1" customFormat="1" x14ac:dyDescent="0.25">
      <c r="A109" s="80">
        <v>84</v>
      </c>
      <c r="B109" s="16">
        <v>43441326</v>
      </c>
      <c r="C109" s="81">
        <v>58.6</v>
      </c>
      <c r="D109" s="8">
        <v>6.22</v>
      </c>
      <c r="E109" s="8">
        <v>6.22</v>
      </c>
      <c r="F109" s="8">
        <f t="shared" si="4"/>
        <v>0</v>
      </c>
      <c r="G109" s="82">
        <f t="shared" si="9"/>
        <v>0</v>
      </c>
      <c r="H109" s="91">
        <f t="shared" si="8"/>
        <v>7.5743283313090007E-2</v>
      </c>
      <c r="I109" s="82">
        <f t="shared" si="7"/>
        <v>7.5743283313090007E-2</v>
      </c>
      <c r="K109" s="25"/>
      <c r="L109" s="7"/>
      <c r="M109" s="7"/>
      <c r="N109" s="7"/>
      <c r="O109" s="21"/>
      <c r="P109" s="21"/>
    </row>
    <row r="110" spans="1:16" s="5" customFormat="1" x14ac:dyDescent="0.25">
      <c r="A110" s="4">
        <v>85</v>
      </c>
      <c r="B110" s="16">
        <v>43441323</v>
      </c>
      <c r="C110" s="81">
        <v>59.6</v>
      </c>
      <c r="D110" s="8">
        <v>11.736000000000001</v>
      </c>
      <c r="E110" s="8">
        <v>12.053000000000001</v>
      </c>
      <c r="F110" s="8">
        <f t="shared" si="4"/>
        <v>0.31700000000000017</v>
      </c>
      <c r="G110" s="82">
        <f t="shared" si="9"/>
        <v>0.27255660000000015</v>
      </c>
      <c r="H110" s="91">
        <f t="shared" si="8"/>
        <v>7.703583080990041E-2</v>
      </c>
      <c r="I110" s="82">
        <f t="shared" si="7"/>
        <v>0.34959243080990055</v>
      </c>
      <c r="K110" s="25"/>
      <c r="L110" s="7"/>
      <c r="M110" s="7"/>
      <c r="N110" s="7"/>
      <c r="O110" s="21"/>
      <c r="P110" s="21"/>
    </row>
    <row r="111" spans="1:16" s="1" customFormat="1" x14ac:dyDescent="0.25">
      <c r="A111" s="80">
        <v>86</v>
      </c>
      <c r="B111" s="16">
        <v>43441329</v>
      </c>
      <c r="C111" s="81">
        <v>76.5</v>
      </c>
      <c r="D111" s="8">
        <v>7.4379999999999997</v>
      </c>
      <c r="E111" s="8">
        <v>7.4379999999999997</v>
      </c>
      <c r="F111" s="8">
        <f t="shared" si="4"/>
        <v>0</v>
      </c>
      <c r="G111" s="82">
        <f t="shared" si="9"/>
        <v>0</v>
      </c>
      <c r="H111" s="91">
        <f>C111/3919*$H$13</f>
        <v>9.887988350599633E-2</v>
      </c>
      <c r="I111" s="82">
        <f t="shared" si="7"/>
        <v>9.887988350599633E-2</v>
      </c>
      <c r="J111" s="5"/>
      <c r="K111" s="25"/>
      <c r="L111" s="7"/>
      <c r="M111" s="7"/>
      <c r="N111" s="7"/>
      <c r="O111" s="21"/>
      <c r="P111" s="21"/>
    </row>
    <row r="112" spans="1:16" s="1" customFormat="1" x14ac:dyDescent="0.25">
      <c r="A112" s="80">
        <v>87</v>
      </c>
      <c r="B112" s="16">
        <v>43441330</v>
      </c>
      <c r="C112" s="81">
        <v>85.1</v>
      </c>
      <c r="D112" s="8">
        <v>32.003</v>
      </c>
      <c r="E112" s="8">
        <v>32.36</v>
      </c>
      <c r="F112" s="8">
        <f t="shared" si="4"/>
        <v>0.35699999999999932</v>
      </c>
      <c r="G112" s="82">
        <f t="shared" si="9"/>
        <v>0.30694859999999941</v>
      </c>
      <c r="H112" s="91">
        <f t="shared" si="8"/>
        <v>0.10999579197856586</v>
      </c>
      <c r="I112" s="82">
        <f t="shared" si="7"/>
        <v>0.41694439197856525</v>
      </c>
      <c r="J112" s="5"/>
      <c r="K112" s="25"/>
      <c r="L112" s="7"/>
      <c r="M112" s="7"/>
      <c r="N112" s="7"/>
      <c r="O112" s="21"/>
      <c r="P112" s="21"/>
    </row>
    <row r="113" spans="1:25" s="1" customFormat="1" x14ac:dyDescent="0.25">
      <c r="A113" s="80">
        <v>88</v>
      </c>
      <c r="B113" s="16">
        <v>43441327</v>
      </c>
      <c r="C113" s="81">
        <v>58.4</v>
      </c>
      <c r="D113" s="8">
        <v>19.081</v>
      </c>
      <c r="E113" s="8">
        <v>19.684000000000001</v>
      </c>
      <c r="F113" s="8">
        <f t="shared" si="4"/>
        <v>0.60300000000000153</v>
      </c>
      <c r="G113" s="82">
        <f t="shared" si="9"/>
        <v>0.51845940000000135</v>
      </c>
      <c r="H113" s="91">
        <f t="shared" si="8"/>
        <v>7.5484773813727923E-2</v>
      </c>
      <c r="I113" s="82">
        <f t="shared" si="7"/>
        <v>0.59394417381372921</v>
      </c>
      <c r="J113" s="5"/>
      <c r="K113" s="25"/>
      <c r="L113" s="7"/>
      <c r="M113" s="7"/>
      <c r="N113" s="7"/>
      <c r="O113" s="21"/>
      <c r="P113" s="21"/>
    </row>
    <row r="114" spans="1:25" s="1" customFormat="1" x14ac:dyDescent="0.25">
      <c r="A114" s="80">
        <v>89</v>
      </c>
      <c r="B114" s="16">
        <v>43441324</v>
      </c>
      <c r="C114" s="81">
        <v>58.7</v>
      </c>
      <c r="D114" s="8">
        <v>15.89</v>
      </c>
      <c r="E114" s="8">
        <v>16.010000000000002</v>
      </c>
      <c r="F114" s="8">
        <f t="shared" si="4"/>
        <v>0.12000000000000099</v>
      </c>
      <c r="G114" s="82">
        <f t="shared" si="9"/>
        <v>0.10317600000000085</v>
      </c>
      <c r="H114" s="91">
        <f t="shared" si="8"/>
        <v>7.5872538062771056E-2</v>
      </c>
      <c r="I114" s="82">
        <f t="shared" si="7"/>
        <v>0.17904853806277191</v>
      </c>
      <c r="K114" s="25"/>
      <c r="L114" s="7"/>
      <c r="M114" s="7"/>
      <c r="N114" s="7"/>
      <c r="O114" s="5"/>
      <c r="P114" s="5"/>
      <c r="Q114" s="5"/>
      <c r="R114" s="5"/>
      <c r="S114" s="5"/>
      <c r="T114" s="5"/>
      <c r="U114" s="5"/>
      <c r="V114" s="5"/>
      <c r="W114" s="5"/>
      <c r="X114" s="21"/>
      <c r="Y114" s="21"/>
    </row>
    <row r="115" spans="1:25" s="1" customFormat="1" x14ac:dyDescent="0.25">
      <c r="A115" s="80">
        <v>90</v>
      </c>
      <c r="B115" s="16">
        <v>43441325</v>
      </c>
      <c r="C115" s="81">
        <v>77.7</v>
      </c>
      <c r="D115" s="8">
        <v>25.148</v>
      </c>
      <c r="E115" s="8">
        <v>25.32</v>
      </c>
      <c r="F115" s="8">
        <f t="shared" si="4"/>
        <v>0.1720000000000006</v>
      </c>
      <c r="G115" s="82">
        <f t="shared" si="9"/>
        <v>0.14788560000000051</v>
      </c>
      <c r="H115" s="91">
        <f t="shared" si="8"/>
        <v>0.10043094050216884</v>
      </c>
      <c r="I115" s="82">
        <f t="shared" si="7"/>
        <v>0.24831654050216934</v>
      </c>
      <c r="K115" s="25"/>
      <c r="L115" s="7"/>
      <c r="M115" s="7"/>
      <c r="N115" s="7"/>
      <c r="O115" s="5"/>
      <c r="P115" s="5"/>
      <c r="Q115" s="5"/>
      <c r="R115" s="5"/>
      <c r="S115" s="5"/>
      <c r="T115" s="5"/>
      <c r="U115" s="5"/>
      <c r="V115" s="5"/>
      <c r="W115" s="5"/>
      <c r="X115" s="21"/>
      <c r="Y115" s="21"/>
    </row>
    <row r="116" spans="1:25" s="5" customFormat="1" x14ac:dyDescent="0.25">
      <c r="A116" s="4">
        <v>91</v>
      </c>
      <c r="B116" s="16">
        <v>43441328</v>
      </c>
      <c r="C116" s="81">
        <v>85.3</v>
      </c>
      <c r="D116" s="8">
        <v>14.247999999999999</v>
      </c>
      <c r="E116" s="8">
        <v>14.432</v>
      </c>
      <c r="F116" s="8">
        <f t="shared" si="4"/>
        <v>0.18400000000000105</v>
      </c>
      <c r="G116" s="82">
        <f t="shared" si="9"/>
        <v>0.1582032000000009</v>
      </c>
      <c r="H116" s="91">
        <f t="shared" si="8"/>
        <v>0.11025430147792793</v>
      </c>
      <c r="I116" s="82">
        <f t="shared" si="7"/>
        <v>0.26845750147792885</v>
      </c>
      <c r="K116" s="25"/>
      <c r="L116" s="7"/>
      <c r="M116" s="7"/>
      <c r="N116" s="7"/>
      <c r="X116" s="21"/>
      <c r="Y116" s="21"/>
    </row>
    <row r="117" spans="1:25" s="1" customFormat="1" x14ac:dyDescent="0.25">
      <c r="A117" s="80">
        <v>92</v>
      </c>
      <c r="B117" s="16">
        <v>43441331</v>
      </c>
      <c r="C117" s="81">
        <v>58.5</v>
      </c>
      <c r="D117" s="8">
        <v>26.844000000000001</v>
      </c>
      <c r="E117" s="8">
        <v>26.992999999999999</v>
      </c>
      <c r="F117" s="8">
        <f t="shared" si="4"/>
        <v>0.14899999999999736</v>
      </c>
      <c r="G117" s="82">
        <f t="shared" si="9"/>
        <v>0.12811019999999773</v>
      </c>
      <c r="H117" s="91">
        <f t="shared" si="8"/>
        <v>7.5614028563408958E-2</v>
      </c>
      <c r="I117" s="82">
        <f t="shared" si="7"/>
        <v>0.20372422856340669</v>
      </c>
      <c r="K117" s="25"/>
      <c r="L117" s="7"/>
      <c r="M117" s="7"/>
      <c r="N117" s="7"/>
      <c r="O117" s="5"/>
      <c r="P117" s="5"/>
      <c r="Q117" s="5"/>
      <c r="R117" s="5"/>
      <c r="S117" s="5"/>
      <c r="T117" s="5"/>
      <c r="U117" s="5"/>
      <c r="V117" s="5"/>
      <c r="W117" s="5"/>
      <c r="X117" s="21"/>
      <c r="Y117" s="21"/>
    </row>
    <row r="118" spans="1:25" s="5" customFormat="1" x14ac:dyDescent="0.25">
      <c r="A118" s="4">
        <v>93</v>
      </c>
      <c r="B118" s="16">
        <v>34242164</v>
      </c>
      <c r="C118" s="81">
        <v>59.3</v>
      </c>
      <c r="D118" s="8">
        <v>15.646000000000001</v>
      </c>
      <c r="E118" s="8">
        <v>15.795999999999999</v>
      </c>
      <c r="F118" s="8">
        <f t="shared" si="4"/>
        <v>0.14999999999999858</v>
      </c>
      <c r="G118" s="82">
        <f t="shared" si="9"/>
        <v>0.12896999999999878</v>
      </c>
      <c r="H118" s="91">
        <f t="shared" si="8"/>
        <v>7.6648066560857292E-2</v>
      </c>
      <c r="I118" s="82">
        <f t="shared" si="7"/>
        <v>0.20561806656085607</v>
      </c>
      <c r="K118" s="25"/>
      <c r="L118" s="7"/>
      <c r="M118" s="7"/>
      <c r="N118" s="7"/>
      <c r="X118" s="21"/>
      <c r="Y118" s="21"/>
    </row>
    <row r="119" spans="1:25" s="1" customFormat="1" x14ac:dyDescent="0.25">
      <c r="A119" s="80">
        <v>94</v>
      </c>
      <c r="B119" s="16">
        <v>34242158</v>
      </c>
      <c r="C119" s="81">
        <v>76.8</v>
      </c>
      <c r="D119" s="8">
        <v>21.436</v>
      </c>
      <c r="E119" s="8">
        <v>21.568000000000001</v>
      </c>
      <c r="F119" s="8">
        <f t="shared" si="4"/>
        <v>0.13200000000000145</v>
      </c>
      <c r="G119" s="82">
        <f t="shared" si="9"/>
        <v>0.11349360000000125</v>
      </c>
      <c r="H119" s="91">
        <f t="shared" si="8"/>
        <v>9.9267647755039462E-2</v>
      </c>
      <c r="I119" s="82">
        <f t="shared" si="7"/>
        <v>0.21276124775504071</v>
      </c>
      <c r="K119" s="25"/>
      <c r="L119" s="7"/>
      <c r="M119" s="7"/>
      <c r="N119" s="7"/>
      <c r="O119" s="5"/>
      <c r="P119" s="5"/>
      <c r="Q119" s="5"/>
      <c r="R119" s="5"/>
      <c r="S119" s="5"/>
      <c r="T119" s="5"/>
      <c r="U119" s="5"/>
      <c r="V119" s="5"/>
      <c r="W119" s="5"/>
      <c r="X119" s="21"/>
      <c r="Y119" s="21"/>
    </row>
    <row r="120" spans="1:25" s="1" customFormat="1" x14ac:dyDescent="0.25">
      <c r="A120" s="80">
        <v>95</v>
      </c>
      <c r="B120" s="16">
        <v>34242124</v>
      </c>
      <c r="C120" s="81">
        <v>85.2</v>
      </c>
      <c r="D120" s="8">
        <v>28.143000000000001</v>
      </c>
      <c r="E120" s="8">
        <v>28.286000000000001</v>
      </c>
      <c r="F120" s="8">
        <f t="shared" si="4"/>
        <v>0.14300000000000068</v>
      </c>
      <c r="G120" s="82">
        <f t="shared" si="9"/>
        <v>0.12295140000000059</v>
      </c>
      <c r="H120" s="91">
        <f t="shared" si="8"/>
        <v>0.1101250467282469</v>
      </c>
      <c r="I120" s="82">
        <f t="shared" si="7"/>
        <v>0.23307644672824748</v>
      </c>
      <c r="J120" s="5"/>
      <c r="K120" s="25"/>
      <c r="L120" s="7"/>
      <c r="M120" s="7"/>
      <c r="N120" s="7"/>
      <c r="O120" s="5"/>
      <c r="P120" s="5"/>
      <c r="Q120" s="5"/>
      <c r="R120" s="5"/>
      <c r="S120" s="5"/>
      <c r="T120" s="5"/>
      <c r="U120" s="5"/>
      <c r="V120" s="5"/>
      <c r="W120" s="5"/>
      <c r="X120" s="21"/>
      <c r="Y120" s="21"/>
    </row>
    <row r="121" spans="1:25" s="1" customFormat="1" x14ac:dyDescent="0.25">
      <c r="A121" s="4">
        <v>96</v>
      </c>
      <c r="B121" s="16">
        <v>34242122</v>
      </c>
      <c r="C121" s="81">
        <v>58.1</v>
      </c>
      <c r="D121" s="8">
        <v>8.4290000000000003</v>
      </c>
      <c r="E121" s="8">
        <v>8.4290000000000003</v>
      </c>
      <c r="F121" s="8">
        <f t="shared" si="4"/>
        <v>0</v>
      </c>
      <c r="G121" s="34">
        <f t="shared" si="9"/>
        <v>0</v>
      </c>
      <c r="H121" s="40">
        <f t="shared" si="8"/>
        <v>7.5097009564684805E-2</v>
      </c>
      <c r="I121" s="34">
        <f t="shared" si="7"/>
        <v>7.5097009564684805E-2</v>
      </c>
      <c r="K121" s="25"/>
      <c r="L121" s="7"/>
      <c r="M121" s="7"/>
      <c r="N121" s="7"/>
      <c r="O121" s="5"/>
      <c r="P121" s="5"/>
      <c r="Q121" s="5"/>
      <c r="R121" s="5"/>
      <c r="S121" s="5"/>
      <c r="T121" s="5"/>
      <c r="U121" s="5"/>
      <c r="V121" s="5"/>
      <c r="W121" s="5"/>
      <c r="X121" s="21"/>
      <c r="Y121" s="21"/>
    </row>
    <row r="122" spans="1:25" s="5" customFormat="1" x14ac:dyDescent="0.25">
      <c r="A122" s="4">
        <v>97</v>
      </c>
      <c r="B122" s="16">
        <v>34242128</v>
      </c>
      <c r="C122" s="81">
        <v>57.5</v>
      </c>
      <c r="D122" s="8">
        <v>26.259</v>
      </c>
      <c r="E122" s="8">
        <v>26.504999999999999</v>
      </c>
      <c r="F122" s="8">
        <f t="shared" si="4"/>
        <v>0.24599999999999866</v>
      </c>
      <c r="G122" s="82">
        <f t="shared" si="9"/>
        <v>0.21151079999999886</v>
      </c>
      <c r="H122" s="91">
        <f t="shared" si="8"/>
        <v>7.4321481066598555E-2</v>
      </c>
      <c r="I122" s="82">
        <f t="shared" si="7"/>
        <v>0.28583228106659742</v>
      </c>
      <c r="K122" s="25"/>
      <c r="L122" s="7"/>
      <c r="M122" s="7"/>
      <c r="N122" s="7"/>
      <c r="X122" s="21"/>
      <c r="Y122" s="21"/>
    </row>
    <row r="123" spans="1:25" s="1" customFormat="1" x14ac:dyDescent="0.25">
      <c r="A123" s="80">
        <v>98</v>
      </c>
      <c r="B123" s="16">
        <v>34242159</v>
      </c>
      <c r="C123" s="83">
        <v>77</v>
      </c>
      <c r="D123" s="8">
        <v>23.96</v>
      </c>
      <c r="E123" s="8">
        <v>24.26</v>
      </c>
      <c r="F123" s="8">
        <f t="shared" si="4"/>
        <v>0.30000000000000071</v>
      </c>
      <c r="G123" s="34">
        <f t="shared" si="9"/>
        <v>0.25794000000000061</v>
      </c>
      <c r="H123" s="34">
        <f t="shared" si="8"/>
        <v>9.9526157254401532E-2</v>
      </c>
      <c r="I123" s="34">
        <f t="shared" si="7"/>
        <v>0.35746615725440212</v>
      </c>
      <c r="K123" s="25"/>
      <c r="L123" s="7"/>
      <c r="M123" s="7"/>
      <c r="N123" s="7"/>
      <c r="O123" s="5"/>
      <c r="P123" s="5"/>
      <c r="Q123" s="5"/>
      <c r="R123" s="5"/>
      <c r="S123" s="5"/>
      <c r="T123" s="5"/>
      <c r="U123" s="5"/>
      <c r="V123" s="5"/>
      <c r="W123" s="5"/>
      <c r="X123" s="21"/>
      <c r="Y123" s="21"/>
    </row>
    <row r="124" spans="1:25" s="5" customFormat="1" x14ac:dyDescent="0.25">
      <c r="A124" s="4">
        <v>99</v>
      </c>
      <c r="B124" s="16">
        <v>34242441</v>
      </c>
      <c r="C124" s="83">
        <v>85.4</v>
      </c>
      <c r="D124" s="8">
        <v>13.282999999999999</v>
      </c>
      <c r="E124" s="8">
        <v>13.282999999999999</v>
      </c>
      <c r="F124" s="8">
        <f t="shared" si="4"/>
        <v>0</v>
      </c>
      <c r="G124" s="34">
        <f t="shared" si="9"/>
        <v>0</v>
      </c>
      <c r="H124" s="34">
        <f t="shared" si="8"/>
        <v>0.11038355622760898</v>
      </c>
      <c r="I124" s="34">
        <f t="shared" si="7"/>
        <v>0.11038355622760898</v>
      </c>
      <c r="K124" s="25"/>
      <c r="L124" s="7"/>
      <c r="M124" s="7"/>
      <c r="N124" s="7"/>
      <c r="X124" s="21"/>
      <c r="Y124" s="21"/>
    </row>
    <row r="125" spans="1:25" s="1" customFormat="1" x14ac:dyDescent="0.25">
      <c r="A125" s="4">
        <v>100</v>
      </c>
      <c r="B125" s="16">
        <v>34242395</v>
      </c>
      <c r="C125" s="78">
        <v>58.2</v>
      </c>
      <c r="D125" s="8">
        <v>14.476000000000001</v>
      </c>
      <c r="E125" s="8">
        <v>14.629</v>
      </c>
      <c r="F125" s="8">
        <f t="shared" si="4"/>
        <v>0.15299999999999869</v>
      </c>
      <c r="G125" s="34">
        <f t="shared" si="9"/>
        <v>0.13154939999999887</v>
      </c>
      <c r="H125" s="34">
        <f t="shared" si="8"/>
        <v>7.522626431436584E-2</v>
      </c>
      <c r="I125" s="34">
        <f t="shared" si="7"/>
        <v>0.20677566431436473</v>
      </c>
      <c r="K125" s="25"/>
      <c r="L125" s="7"/>
      <c r="M125" s="7"/>
      <c r="N125" s="7"/>
      <c r="O125" s="5"/>
      <c r="P125" s="5"/>
      <c r="Q125" s="5"/>
      <c r="R125" s="5"/>
      <c r="S125" s="5"/>
      <c r="T125" s="5"/>
      <c r="U125" s="5"/>
      <c r="V125" s="5"/>
      <c r="W125" s="5"/>
      <c r="X125" s="21"/>
      <c r="Y125" s="21"/>
    </row>
    <row r="126" spans="1:25" s="5" customFormat="1" x14ac:dyDescent="0.25">
      <c r="A126" s="4">
        <v>101</v>
      </c>
      <c r="B126" s="16">
        <v>34242120</v>
      </c>
      <c r="C126" s="83">
        <v>59</v>
      </c>
      <c r="D126" s="8">
        <v>16.738</v>
      </c>
      <c r="E126" s="8">
        <v>16.744</v>
      </c>
      <c r="F126" s="8">
        <f t="shared" si="4"/>
        <v>6.0000000000002274E-3</v>
      </c>
      <c r="G126" s="34">
        <f t="shared" si="9"/>
        <v>5.1588000000001959E-3</v>
      </c>
      <c r="H126" s="34">
        <f t="shared" si="8"/>
        <v>7.626030231181416E-2</v>
      </c>
      <c r="I126" s="34">
        <f t="shared" si="7"/>
        <v>8.1419102311814359E-2</v>
      </c>
      <c r="K126" s="25"/>
      <c r="L126" s="7"/>
      <c r="M126" s="7"/>
      <c r="N126" s="7"/>
      <c r="X126" s="21"/>
      <c r="Y126" s="21"/>
    </row>
    <row r="127" spans="1:25" s="1" customFormat="1" x14ac:dyDescent="0.25">
      <c r="A127" s="80">
        <v>102</v>
      </c>
      <c r="B127" s="16">
        <v>34242123</v>
      </c>
      <c r="C127" s="83">
        <v>77.599999999999994</v>
      </c>
      <c r="D127" s="8">
        <v>12.894</v>
      </c>
      <c r="E127" s="8">
        <v>12.958</v>
      </c>
      <c r="F127" s="8">
        <f t="shared" si="4"/>
        <v>6.4000000000000057E-2</v>
      </c>
      <c r="G127" s="34">
        <f t="shared" si="9"/>
        <v>5.5027200000000047E-2</v>
      </c>
      <c r="H127" s="34">
        <f t="shared" si="8"/>
        <v>0.10030168575248778</v>
      </c>
      <c r="I127" s="34">
        <f t="shared" si="7"/>
        <v>0.15532888575248782</v>
      </c>
      <c r="K127" s="25"/>
      <c r="L127" s="7"/>
      <c r="M127" s="7"/>
      <c r="N127" s="7"/>
      <c r="O127" s="5"/>
      <c r="P127" s="5"/>
      <c r="Q127" s="5"/>
      <c r="R127" s="5"/>
      <c r="S127" s="5"/>
      <c r="T127" s="5"/>
      <c r="U127" s="5"/>
      <c r="V127" s="5"/>
      <c r="W127" s="5"/>
      <c r="X127" s="21"/>
      <c r="Y127" s="21"/>
    </row>
    <row r="128" spans="1:25" s="85" customFormat="1" x14ac:dyDescent="0.25">
      <c r="A128" s="4">
        <v>103</v>
      </c>
      <c r="B128" s="16">
        <v>34242126</v>
      </c>
      <c r="C128" s="78">
        <v>85.4</v>
      </c>
      <c r="D128" s="8">
        <v>35.927</v>
      </c>
      <c r="E128" s="8">
        <v>36.097999999999999</v>
      </c>
      <c r="F128" s="8">
        <f t="shared" si="4"/>
        <v>0.17099999999999937</v>
      </c>
      <c r="G128" s="34">
        <f t="shared" si="9"/>
        <v>0.14702579999999946</v>
      </c>
      <c r="H128" s="34">
        <f t="shared" si="8"/>
        <v>0.11038355622760898</v>
      </c>
      <c r="I128" s="34">
        <f t="shared" si="7"/>
        <v>0.25740935622760841</v>
      </c>
      <c r="J128" s="5"/>
      <c r="K128" s="25"/>
      <c r="L128" s="24"/>
      <c r="M128" s="24"/>
      <c r="N128" s="24"/>
      <c r="O128" s="24"/>
      <c r="P128" s="24"/>
    </row>
    <row r="129" spans="1:25" s="85" customFormat="1" x14ac:dyDescent="0.25">
      <c r="A129" s="4">
        <v>104</v>
      </c>
      <c r="B129" s="18">
        <v>34242116</v>
      </c>
      <c r="C129" s="79">
        <v>58.8</v>
      </c>
      <c r="D129" s="8">
        <v>42.889000000000003</v>
      </c>
      <c r="E129" s="8">
        <v>43.238</v>
      </c>
      <c r="F129" s="8">
        <f t="shared" si="4"/>
        <v>0.34899999999999665</v>
      </c>
      <c r="G129" s="34">
        <f t="shared" si="9"/>
        <v>0.30007019999999712</v>
      </c>
      <c r="H129" s="34">
        <f t="shared" si="8"/>
        <v>7.6001792812452076E-2</v>
      </c>
      <c r="I129" s="34">
        <f t="shared" si="7"/>
        <v>0.37607199281244919</v>
      </c>
      <c r="J129" s="5"/>
      <c r="K129" s="25"/>
      <c r="L129" s="92"/>
      <c r="M129" s="24"/>
      <c r="N129" s="106"/>
    </row>
    <row r="130" spans="1:25" s="1" customFormat="1" x14ac:dyDescent="0.25">
      <c r="A130" s="4">
        <v>105</v>
      </c>
      <c r="B130" s="16">
        <v>34242113</v>
      </c>
      <c r="C130" s="78">
        <v>59.2</v>
      </c>
      <c r="D130" s="8">
        <v>20.837</v>
      </c>
      <c r="E130" s="8">
        <v>21.056000000000001</v>
      </c>
      <c r="F130" s="8">
        <f t="shared" si="4"/>
        <v>0.21900000000000119</v>
      </c>
      <c r="G130" s="34">
        <f t="shared" si="9"/>
        <v>0.18829620000000102</v>
      </c>
      <c r="H130" s="34">
        <f t="shared" si="8"/>
        <v>7.6518811811176257E-2</v>
      </c>
      <c r="I130" s="34">
        <f t="shared" si="7"/>
        <v>0.26481501181117728</v>
      </c>
      <c r="J130" s="5"/>
      <c r="K130" s="25"/>
      <c r="L130" s="7"/>
      <c r="M130" s="24"/>
      <c r="N130" s="106"/>
      <c r="O130" s="5"/>
      <c r="P130" s="5"/>
      <c r="Q130" s="5"/>
      <c r="R130" s="5"/>
      <c r="S130" s="5"/>
      <c r="T130" s="5"/>
      <c r="U130" s="5"/>
      <c r="V130" s="5"/>
      <c r="W130" s="5"/>
      <c r="X130" s="21"/>
      <c r="Y130" s="21"/>
    </row>
    <row r="131" spans="1:25" s="1" customFormat="1" x14ac:dyDescent="0.25">
      <c r="A131" s="4">
        <v>106</v>
      </c>
      <c r="B131" s="17">
        <v>34242119</v>
      </c>
      <c r="C131" s="78">
        <v>76.8</v>
      </c>
      <c r="D131" s="8">
        <v>31.193999999999999</v>
      </c>
      <c r="E131" s="8">
        <v>31.664000000000001</v>
      </c>
      <c r="F131" s="8">
        <f t="shared" si="4"/>
        <v>0.47000000000000242</v>
      </c>
      <c r="G131" s="34">
        <f t="shared" si="9"/>
        <v>0.40410600000000207</v>
      </c>
      <c r="H131" s="34">
        <f t="shared" si="8"/>
        <v>9.9267647755039462E-2</v>
      </c>
      <c r="I131" s="34">
        <f t="shared" si="7"/>
        <v>0.50337364775504156</v>
      </c>
      <c r="J131" s="101"/>
      <c r="K131" s="25"/>
      <c r="L131" s="24"/>
      <c r="M131" s="24"/>
      <c r="N131" s="24"/>
      <c r="O131" s="24"/>
      <c r="P131" s="24"/>
      <c r="Q131" s="5"/>
      <c r="R131" s="5"/>
      <c r="S131" s="5"/>
      <c r="T131" s="5"/>
      <c r="U131" s="5"/>
      <c r="V131" s="5"/>
      <c r="W131" s="5"/>
      <c r="X131" s="21"/>
      <c r="Y131" s="21"/>
    </row>
    <row r="132" spans="1:25" s="5" customFormat="1" x14ac:dyDescent="0.25">
      <c r="A132" s="4">
        <v>107</v>
      </c>
      <c r="B132" s="16">
        <v>34242112</v>
      </c>
      <c r="C132" s="78">
        <v>85.1</v>
      </c>
      <c r="D132" s="8">
        <v>23.565999999999999</v>
      </c>
      <c r="E132" s="8">
        <v>23.867000000000001</v>
      </c>
      <c r="F132" s="8">
        <f t="shared" si="4"/>
        <v>0.30100000000000193</v>
      </c>
      <c r="G132" s="34">
        <f t="shared" si="9"/>
        <v>0.25879980000000169</v>
      </c>
      <c r="H132" s="34">
        <f t="shared" si="8"/>
        <v>0.10999579197856586</v>
      </c>
      <c r="I132" s="34">
        <f t="shared" si="7"/>
        <v>0.36879559197856754</v>
      </c>
      <c r="K132" s="25"/>
      <c r="X132" s="21"/>
      <c r="Y132" s="21"/>
    </row>
    <row r="133" spans="1:25" s="1" customFormat="1" x14ac:dyDescent="0.25">
      <c r="A133" s="80">
        <v>108</v>
      </c>
      <c r="B133" s="16">
        <v>34242115</v>
      </c>
      <c r="C133" s="78">
        <v>58.5</v>
      </c>
      <c r="D133" s="8">
        <v>13.077</v>
      </c>
      <c r="E133" s="8">
        <v>13.077</v>
      </c>
      <c r="F133" s="8">
        <f t="shared" si="4"/>
        <v>0</v>
      </c>
      <c r="G133" s="34">
        <f t="shared" si="9"/>
        <v>0</v>
      </c>
      <c r="H133" s="34">
        <f t="shared" si="8"/>
        <v>7.5614028563408958E-2</v>
      </c>
      <c r="I133" s="34">
        <f t="shared" si="7"/>
        <v>7.5614028563408958E-2</v>
      </c>
      <c r="J133" s="68"/>
      <c r="K133" s="25"/>
      <c r="L133" s="7"/>
      <c r="M133" s="7"/>
      <c r="N133" s="7"/>
      <c r="O133" s="5"/>
      <c r="P133" s="5"/>
      <c r="Q133" s="5"/>
      <c r="R133" s="5"/>
      <c r="S133" s="5"/>
      <c r="T133" s="5"/>
      <c r="U133" s="5"/>
      <c r="V133" s="5"/>
      <c r="W133" s="5"/>
      <c r="X133" s="21"/>
      <c r="Y133" s="21"/>
    </row>
    <row r="134" spans="1:25" s="5" customFormat="1" x14ac:dyDescent="0.25">
      <c r="A134" s="4">
        <v>109</v>
      </c>
      <c r="B134" s="16">
        <v>34242118</v>
      </c>
      <c r="C134" s="83">
        <v>59.1</v>
      </c>
      <c r="D134" s="8">
        <v>25.613</v>
      </c>
      <c r="E134" s="8">
        <v>25.613</v>
      </c>
      <c r="F134" s="8">
        <f t="shared" si="4"/>
        <v>0</v>
      </c>
      <c r="G134" s="34">
        <f t="shared" si="9"/>
        <v>0</v>
      </c>
      <c r="H134" s="34">
        <f t="shared" si="8"/>
        <v>7.6389557061495209E-2</v>
      </c>
      <c r="I134" s="34">
        <f t="shared" si="7"/>
        <v>7.6389557061495209E-2</v>
      </c>
      <c r="K134" s="25"/>
      <c r="L134" s="7"/>
      <c r="M134" s="7"/>
      <c r="N134" s="7"/>
      <c r="X134" s="21"/>
      <c r="Y134" s="21"/>
    </row>
    <row r="135" spans="1:25" s="5" customFormat="1" x14ac:dyDescent="0.25">
      <c r="A135" s="4">
        <v>110</v>
      </c>
      <c r="B135" s="16">
        <v>34242111</v>
      </c>
      <c r="C135" s="78">
        <v>77.099999999999994</v>
      </c>
      <c r="D135" s="8">
        <v>14.638999999999999</v>
      </c>
      <c r="E135" s="8">
        <v>14.734</v>
      </c>
      <c r="F135" s="8">
        <f t="shared" si="4"/>
        <v>9.5000000000000639E-2</v>
      </c>
      <c r="G135" s="34">
        <f t="shared" si="9"/>
        <v>8.1681000000000545E-2</v>
      </c>
      <c r="H135" s="34">
        <f t="shared" si="8"/>
        <v>9.965541200408258E-2</v>
      </c>
      <c r="I135" s="34">
        <f t="shared" si="7"/>
        <v>0.18133641200408313</v>
      </c>
      <c r="K135" s="25"/>
      <c r="L135" s="7"/>
      <c r="M135" s="7"/>
      <c r="N135" s="7"/>
      <c r="X135" s="21"/>
      <c r="Y135" s="21"/>
    </row>
    <row r="136" spans="1:25" s="1" customFormat="1" x14ac:dyDescent="0.25">
      <c r="A136" s="80">
        <v>111</v>
      </c>
      <c r="B136" s="16">
        <v>34242114</v>
      </c>
      <c r="C136" s="83">
        <v>85.1</v>
      </c>
      <c r="D136" s="8">
        <v>28.927</v>
      </c>
      <c r="E136" s="8">
        <v>29.047999999999998</v>
      </c>
      <c r="F136" s="8">
        <f t="shared" si="4"/>
        <v>0.12099999999999866</v>
      </c>
      <c r="G136" s="34">
        <f>F136*0.8598</f>
        <v>0.10403579999999885</v>
      </c>
      <c r="H136" s="34">
        <f t="shared" si="8"/>
        <v>0.10999579197856586</v>
      </c>
      <c r="I136" s="34">
        <f t="shared" si="7"/>
        <v>0.21403159197856469</v>
      </c>
      <c r="J136" s="5"/>
      <c r="K136" s="25"/>
      <c r="L136" s="7"/>
      <c r="M136" s="7"/>
      <c r="N136" s="7"/>
      <c r="O136" s="5"/>
      <c r="P136" s="5"/>
      <c r="Q136" s="5"/>
      <c r="R136" s="5"/>
      <c r="S136" s="5"/>
      <c r="T136" s="5"/>
      <c r="U136" s="5"/>
      <c r="V136" s="5"/>
      <c r="W136" s="5"/>
      <c r="X136" s="21"/>
      <c r="Y136" s="21"/>
    </row>
    <row r="137" spans="1:25" s="1" customFormat="1" x14ac:dyDescent="0.25">
      <c r="A137" s="80">
        <v>112</v>
      </c>
      <c r="B137" s="16">
        <v>34242117</v>
      </c>
      <c r="C137" s="83">
        <v>57.5</v>
      </c>
      <c r="D137" s="8">
        <v>8.7029999999999994</v>
      </c>
      <c r="E137" s="8">
        <v>8.9239999999999995</v>
      </c>
      <c r="F137" s="8">
        <f t="shared" si="4"/>
        <v>0.22100000000000009</v>
      </c>
      <c r="G137" s="34">
        <f t="shared" ref="G137:G165" si="10">F137*0.8598</f>
        <v>0.19001580000000007</v>
      </c>
      <c r="H137" s="34">
        <f t="shared" si="8"/>
        <v>7.4321481066598555E-2</v>
      </c>
      <c r="I137" s="34">
        <f t="shared" si="7"/>
        <v>0.2643372810665986</v>
      </c>
      <c r="J137" s="5"/>
      <c r="K137" s="25"/>
      <c r="L137" s="7"/>
      <c r="M137" s="7"/>
      <c r="N137" s="7"/>
      <c r="O137" s="5"/>
      <c r="P137" s="5"/>
      <c r="Q137" s="5"/>
      <c r="R137" s="5"/>
      <c r="S137" s="5"/>
      <c r="T137" s="5"/>
      <c r="U137" s="5"/>
      <c r="V137" s="5"/>
      <c r="W137" s="5"/>
      <c r="X137" s="21"/>
      <c r="Y137" s="21"/>
    </row>
    <row r="138" spans="1:25" s="1" customFormat="1" x14ac:dyDescent="0.25">
      <c r="A138" s="80">
        <v>113</v>
      </c>
      <c r="B138" s="16">
        <v>34242125</v>
      </c>
      <c r="C138" s="83">
        <v>58.9</v>
      </c>
      <c r="D138" s="8">
        <v>16.276</v>
      </c>
      <c r="E138" s="8">
        <v>16.38</v>
      </c>
      <c r="F138" s="8">
        <f t="shared" si="4"/>
        <v>0.1039999999999992</v>
      </c>
      <c r="G138" s="34">
        <f t="shared" si="10"/>
        <v>8.941919999999931E-2</v>
      </c>
      <c r="H138" s="34">
        <f t="shared" si="8"/>
        <v>7.6131047562133125E-2</v>
      </c>
      <c r="I138" s="34">
        <f t="shared" si="7"/>
        <v>0.16555024756213244</v>
      </c>
      <c r="J138" s="5"/>
      <c r="K138" s="25"/>
      <c r="L138" s="7"/>
      <c r="M138" s="7"/>
      <c r="N138" s="7"/>
      <c r="O138" s="5"/>
      <c r="P138" s="5"/>
      <c r="Q138" s="5"/>
      <c r="R138" s="5"/>
      <c r="S138" s="5"/>
      <c r="T138" s="5"/>
      <c r="U138" s="5"/>
      <c r="V138" s="5"/>
      <c r="W138" s="5"/>
      <c r="X138" s="21"/>
      <c r="Y138" s="21"/>
    </row>
    <row r="139" spans="1:25" s="5" customFormat="1" x14ac:dyDescent="0.25">
      <c r="A139" s="4">
        <v>114</v>
      </c>
      <c r="B139" s="16">
        <v>34242154</v>
      </c>
      <c r="C139" s="83">
        <v>77.099999999999994</v>
      </c>
      <c r="D139" s="8">
        <v>6.423</v>
      </c>
      <c r="E139" s="8">
        <v>6.423</v>
      </c>
      <c r="F139" s="8">
        <f t="shared" si="4"/>
        <v>0</v>
      </c>
      <c r="G139" s="34">
        <f t="shared" si="10"/>
        <v>0</v>
      </c>
      <c r="H139" s="34">
        <f t="shared" si="8"/>
        <v>9.965541200408258E-2</v>
      </c>
      <c r="I139" s="34">
        <f t="shared" si="7"/>
        <v>9.965541200408258E-2</v>
      </c>
      <c r="K139" s="25"/>
      <c r="L139" s="7"/>
      <c r="M139" s="7"/>
      <c r="N139" s="7"/>
      <c r="X139" s="21"/>
      <c r="Y139" s="21"/>
    </row>
    <row r="140" spans="1:25" s="5" customFormat="1" x14ac:dyDescent="0.25">
      <c r="A140" s="4">
        <v>115</v>
      </c>
      <c r="B140" s="16">
        <v>34242149</v>
      </c>
      <c r="C140" s="83">
        <v>85.3</v>
      </c>
      <c r="D140" s="8">
        <v>18.045999999999999</v>
      </c>
      <c r="E140" s="8">
        <v>18.193999999999999</v>
      </c>
      <c r="F140" s="8">
        <f t="shared" si="4"/>
        <v>0.14799999999999969</v>
      </c>
      <c r="G140" s="34">
        <f t="shared" si="10"/>
        <v>0.12725039999999974</v>
      </c>
      <c r="H140" s="34">
        <f t="shared" si="8"/>
        <v>0.11025430147792793</v>
      </c>
      <c r="I140" s="34">
        <f t="shared" si="7"/>
        <v>0.23750470147792768</v>
      </c>
      <c r="K140" s="25"/>
      <c r="L140" s="7"/>
      <c r="M140" s="7"/>
      <c r="N140" s="7"/>
      <c r="X140" s="21"/>
      <c r="Y140" s="21"/>
    </row>
    <row r="141" spans="1:25" s="1" customFormat="1" x14ac:dyDescent="0.25">
      <c r="A141" s="80">
        <v>116</v>
      </c>
      <c r="B141" s="16">
        <v>34242157</v>
      </c>
      <c r="C141" s="83">
        <v>59.6</v>
      </c>
      <c r="D141" s="8">
        <v>17.975000000000001</v>
      </c>
      <c r="E141" s="8">
        <v>17.975000000000001</v>
      </c>
      <c r="F141" s="8">
        <f t="shared" si="4"/>
        <v>0</v>
      </c>
      <c r="G141" s="34">
        <f t="shared" si="10"/>
        <v>0</v>
      </c>
      <c r="H141" s="34">
        <f t="shared" si="8"/>
        <v>7.703583080990041E-2</v>
      </c>
      <c r="I141" s="34">
        <f t="shared" si="7"/>
        <v>7.703583080990041E-2</v>
      </c>
      <c r="J141" s="5"/>
      <c r="K141" s="25"/>
      <c r="L141" s="7"/>
      <c r="M141" s="7"/>
      <c r="N141" s="7"/>
      <c r="O141" s="5"/>
      <c r="P141" s="5"/>
      <c r="Q141" s="5"/>
      <c r="R141" s="5"/>
      <c r="S141" s="5"/>
      <c r="T141" s="5"/>
      <c r="U141" s="5"/>
      <c r="V141" s="5"/>
      <c r="W141" s="5"/>
      <c r="X141" s="21"/>
      <c r="Y141" s="21"/>
    </row>
    <row r="142" spans="1:25" s="1" customFormat="1" x14ac:dyDescent="0.25">
      <c r="A142" s="80">
        <v>117</v>
      </c>
      <c r="B142" s="16">
        <v>41341239</v>
      </c>
      <c r="C142" s="83">
        <v>59</v>
      </c>
      <c r="D142" s="8">
        <v>7.641</v>
      </c>
      <c r="E142" s="8">
        <v>7.8239999999999998</v>
      </c>
      <c r="F142" s="8">
        <f t="shared" si="4"/>
        <v>0.18299999999999983</v>
      </c>
      <c r="G142" s="34">
        <f t="shared" si="10"/>
        <v>0.15734339999999986</v>
      </c>
      <c r="H142" s="34">
        <f t="shared" si="8"/>
        <v>7.626030231181416E-2</v>
      </c>
      <c r="I142" s="34">
        <f t="shared" si="7"/>
        <v>0.23360370231181402</v>
      </c>
      <c r="K142" s="25"/>
      <c r="L142" s="7"/>
      <c r="M142" s="7"/>
      <c r="N142" s="7"/>
      <c r="O142" s="5"/>
      <c r="P142" s="5"/>
      <c r="Q142" s="5"/>
      <c r="R142" s="5"/>
      <c r="S142" s="5"/>
      <c r="T142" s="5"/>
      <c r="U142" s="5"/>
      <c r="V142" s="5"/>
      <c r="W142" s="5"/>
      <c r="X142" s="21"/>
      <c r="Y142" s="21"/>
    </row>
    <row r="143" spans="1:25" s="1" customFormat="1" x14ac:dyDescent="0.25">
      <c r="A143" s="80">
        <v>118</v>
      </c>
      <c r="B143" s="16">
        <v>34242156</v>
      </c>
      <c r="C143" s="83">
        <v>78</v>
      </c>
      <c r="D143" s="8">
        <v>8.5229999999999997</v>
      </c>
      <c r="E143" s="8">
        <v>8.6590000000000007</v>
      </c>
      <c r="F143" s="8">
        <f t="shared" si="4"/>
        <v>0.13600000000000101</v>
      </c>
      <c r="G143" s="34">
        <f t="shared" si="10"/>
        <v>0.11693280000000086</v>
      </c>
      <c r="H143" s="34">
        <f t="shared" si="8"/>
        <v>0.10081870475121195</v>
      </c>
      <c r="I143" s="34">
        <f t="shared" si="7"/>
        <v>0.2177515047512128</v>
      </c>
      <c r="J143" s="5"/>
      <c r="K143" s="25"/>
      <c r="L143" s="7"/>
      <c r="M143" s="7"/>
      <c r="N143" s="7"/>
      <c r="O143" s="5"/>
      <c r="P143" s="5"/>
      <c r="Q143" s="5"/>
      <c r="R143" s="5"/>
      <c r="S143" s="5"/>
      <c r="T143" s="5"/>
      <c r="U143" s="5"/>
      <c r="V143" s="5"/>
      <c r="W143" s="5"/>
      <c r="X143" s="21"/>
      <c r="Y143" s="21"/>
    </row>
    <row r="144" spans="1:25" s="1" customFormat="1" x14ac:dyDescent="0.25">
      <c r="A144" s="80">
        <v>119</v>
      </c>
      <c r="B144" s="16">
        <v>34242162</v>
      </c>
      <c r="C144" s="83">
        <v>85.5</v>
      </c>
      <c r="D144" s="8">
        <v>25.66</v>
      </c>
      <c r="E144" s="8">
        <v>25.66</v>
      </c>
      <c r="F144" s="8">
        <f t="shared" si="4"/>
        <v>0</v>
      </c>
      <c r="G144" s="34">
        <f t="shared" si="10"/>
        <v>0</v>
      </c>
      <c r="H144" s="34">
        <f t="shared" si="8"/>
        <v>0.11051281097729002</v>
      </c>
      <c r="I144" s="34">
        <f t="shared" si="7"/>
        <v>0.11051281097729002</v>
      </c>
      <c r="K144" s="25"/>
      <c r="L144" s="7"/>
      <c r="M144" s="7"/>
      <c r="N144" s="7"/>
      <c r="O144" s="5"/>
      <c r="P144" s="5"/>
      <c r="Q144" s="5"/>
      <c r="R144" s="5"/>
      <c r="S144" s="5"/>
      <c r="T144" s="5"/>
      <c r="U144" s="5"/>
      <c r="V144" s="5"/>
      <c r="W144" s="5"/>
      <c r="X144" s="21"/>
      <c r="Y144" s="21"/>
    </row>
    <row r="145" spans="1:25" s="5" customFormat="1" x14ac:dyDescent="0.25">
      <c r="A145" s="4">
        <v>120</v>
      </c>
      <c r="B145" s="16">
        <v>20140179</v>
      </c>
      <c r="C145" s="83">
        <v>58.9</v>
      </c>
      <c r="D145" s="8">
        <v>19.568999999999999</v>
      </c>
      <c r="E145" s="8">
        <v>19.856999999999999</v>
      </c>
      <c r="F145" s="8">
        <f t="shared" si="4"/>
        <v>0.28800000000000026</v>
      </c>
      <c r="G145" s="34">
        <f t="shared" si="10"/>
        <v>0.24762240000000021</v>
      </c>
      <c r="H145" s="34">
        <f t="shared" si="8"/>
        <v>7.6131047562133125E-2</v>
      </c>
      <c r="I145" s="34">
        <f t="shared" si="7"/>
        <v>0.32375344756213331</v>
      </c>
      <c r="K145" s="25"/>
      <c r="L145" s="7"/>
      <c r="M145" s="7"/>
      <c r="N145" s="7"/>
      <c r="X145" s="21"/>
      <c r="Y145" s="21"/>
    </row>
    <row r="146" spans="1:25" s="1" customFormat="1" x14ac:dyDescent="0.25">
      <c r="A146" s="80">
        <v>121</v>
      </c>
      <c r="B146" s="16">
        <v>34242161</v>
      </c>
      <c r="C146" s="83">
        <v>59.2</v>
      </c>
      <c r="D146" s="8">
        <v>20.603000000000002</v>
      </c>
      <c r="E146" s="8">
        <v>20.693000000000001</v>
      </c>
      <c r="F146" s="8">
        <f t="shared" si="4"/>
        <v>8.9999999999999858E-2</v>
      </c>
      <c r="G146" s="34">
        <f t="shared" si="10"/>
        <v>7.7381999999999881E-2</v>
      </c>
      <c r="H146" s="34">
        <f t="shared" si="8"/>
        <v>7.6518811811176257E-2</v>
      </c>
      <c r="I146" s="34">
        <f t="shared" si="7"/>
        <v>0.15390081181117615</v>
      </c>
      <c r="K146" s="25"/>
      <c r="L146" s="7"/>
      <c r="M146" s="7"/>
      <c r="N146" s="7"/>
      <c r="O146" s="5"/>
      <c r="P146" s="5"/>
      <c r="Q146" s="5"/>
      <c r="R146" s="5"/>
      <c r="S146" s="5"/>
      <c r="T146" s="5"/>
      <c r="U146" s="5"/>
      <c r="V146" s="5"/>
      <c r="W146" s="5"/>
      <c r="X146" s="21"/>
      <c r="Y146" s="21"/>
    </row>
    <row r="147" spans="1:25" s="1" customFormat="1" x14ac:dyDescent="0.25">
      <c r="A147" s="80">
        <v>122</v>
      </c>
      <c r="B147" s="16">
        <v>34242151</v>
      </c>
      <c r="C147" s="83">
        <v>78.099999999999994</v>
      </c>
      <c r="D147" s="8">
        <v>12.138999999999999</v>
      </c>
      <c r="E147" s="8">
        <v>12.458</v>
      </c>
      <c r="F147" s="8">
        <f t="shared" si="4"/>
        <v>0.31900000000000084</v>
      </c>
      <c r="G147" s="34">
        <f t="shared" si="10"/>
        <v>0.27427620000000075</v>
      </c>
      <c r="H147" s="34">
        <f t="shared" si="8"/>
        <v>0.10094795950089298</v>
      </c>
      <c r="I147" s="34">
        <f t="shared" si="7"/>
        <v>0.37522415950089372</v>
      </c>
      <c r="J147" s="5"/>
      <c r="K147" s="25"/>
      <c r="L147" s="7"/>
      <c r="M147" s="7"/>
      <c r="N147" s="7"/>
      <c r="O147" s="5"/>
      <c r="P147" s="5"/>
      <c r="Q147" s="5"/>
      <c r="R147" s="5"/>
      <c r="S147" s="5"/>
      <c r="T147" s="5"/>
      <c r="U147" s="5"/>
      <c r="V147" s="5"/>
      <c r="W147" s="5"/>
      <c r="X147" s="21"/>
      <c r="Y147" s="21"/>
    </row>
    <row r="148" spans="1:25" s="5" customFormat="1" x14ac:dyDescent="0.25">
      <c r="A148" s="4">
        <v>123</v>
      </c>
      <c r="B148" s="16">
        <v>34242148</v>
      </c>
      <c r="C148" s="83">
        <v>85.2</v>
      </c>
      <c r="D148" s="8">
        <v>11.119</v>
      </c>
      <c r="E148" s="8">
        <v>11.15</v>
      </c>
      <c r="F148" s="8">
        <f>E148-D148</f>
        <v>3.1000000000000583E-2</v>
      </c>
      <c r="G148" s="34">
        <f t="shared" si="10"/>
        <v>2.6653800000000501E-2</v>
      </c>
      <c r="H148" s="34">
        <f>C148/3919*$H$13</f>
        <v>0.1101250467282469</v>
      </c>
      <c r="I148" s="34">
        <f t="shared" si="7"/>
        <v>0.13677884672824739</v>
      </c>
      <c r="K148" s="25"/>
      <c r="L148" s="7"/>
      <c r="M148" s="7"/>
      <c r="N148" s="7"/>
      <c r="X148" s="21"/>
      <c r="Y148" s="21"/>
    </row>
    <row r="149" spans="1:25" s="1" customFormat="1" x14ac:dyDescent="0.25">
      <c r="A149" s="80">
        <v>124</v>
      </c>
      <c r="B149" s="16">
        <v>34242163</v>
      </c>
      <c r="C149" s="83">
        <v>59.3</v>
      </c>
      <c r="D149" s="8">
        <v>24.616</v>
      </c>
      <c r="E149" s="8">
        <v>24.706</v>
      </c>
      <c r="F149" s="8">
        <f>E149-D149</f>
        <v>8.9999999999999858E-2</v>
      </c>
      <c r="G149" s="34">
        <f t="shared" si="10"/>
        <v>7.7381999999999881E-2</v>
      </c>
      <c r="H149" s="34">
        <f t="shared" si="8"/>
        <v>7.6648066560857292E-2</v>
      </c>
      <c r="I149" s="34">
        <f t="shared" si="7"/>
        <v>0.15403006656085716</v>
      </c>
      <c r="K149" s="25"/>
      <c r="L149" s="7"/>
      <c r="M149" s="7"/>
      <c r="N149" s="7"/>
      <c r="O149" s="5"/>
      <c r="P149" s="5"/>
      <c r="Q149" s="5"/>
      <c r="R149" s="5"/>
      <c r="S149" s="5"/>
      <c r="T149" s="5"/>
      <c r="U149" s="5"/>
      <c r="V149" s="5"/>
      <c r="W149" s="5"/>
      <c r="X149" s="21"/>
      <c r="Y149" s="21"/>
    </row>
    <row r="150" spans="1:25" s="1" customFormat="1" x14ac:dyDescent="0.25">
      <c r="A150" s="80">
        <v>125</v>
      </c>
      <c r="B150" s="16">
        <v>34242153</v>
      </c>
      <c r="C150" s="83">
        <v>59.2</v>
      </c>
      <c r="D150" s="8">
        <v>25.343800000000002</v>
      </c>
      <c r="E150" s="8">
        <v>25.254999999999999</v>
      </c>
      <c r="F150" s="8">
        <f>E150-D150</f>
        <v>-8.8800000000002655E-2</v>
      </c>
      <c r="G150" s="34">
        <f t="shared" si="10"/>
        <v>-7.635024000000229E-2</v>
      </c>
      <c r="H150" s="34">
        <f>C150/3919*$H$13</f>
        <v>7.6518811811176257E-2</v>
      </c>
      <c r="I150" s="34">
        <f t="shared" si="7"/>
        <v>1.6857181117396758E-4</v>
      </c>
      <c r="K150" s="25"/>
      <c r="L150" s="24"/>
      <c r="M150" s="24"/>
      <c r="O150" s="24"/>
      <c r="P150" s="24"/>
      <c r="Q150" s="5"/>
      <c r="R150" s="5"/>
      <c r="S150" s="5"/>
      <c r="T150" s="5"/>
      <c r="U150" s="5"/>
      <c r="V150" s="5"/>
      <c r="W150" s="5"/>
      <c r="X150" s="21"/>
      <c r="Y150" s="21"/>
    </row>
    <row r="151" spans="1:25" s="1" customFormat="1" x14ac:dyDescent="0.25">
      <c r="A151" s="80">
        <v>126</v>
      </c>
      <c r="B151" s="16">
        <v>20140213</v>
      </c>
      <c r="C151" s="83">
        <v>77.599999999999994</v>
      </c>
      <c r="D151" s="8">
        <v>6.8150000000000004</v>
      </c>
      <c r="E151" s="8">
        <v>6.8150000000000004</v>
      </c>
      <c r="F151" s="8">
        <f>E151-D151</f>
        <v>0</v>
      </c>
      <c r="G151" s="34">
        <f t="shared" si="10"/>
        <v>0</v>
      </c>
      <c r="H151" s="34">
        <f t="shared" si="8"/>
        <v>0.10030168575248778</v>
      </c>
      <c r="I151" s="34">
        <f t="shared" si="7"/>
        <v>0.10030168575248778</v>
      </c>
      <c r="K151" s="25"/>
      <c r="L151" s="7"/>
      <c r="M151" s="7"/>
      <c r="N151" s="7"/>
      <c r="O151" s="5"/>
      <c r="P151" s="5"/>
      <c r="Q151" s="5"/>
      <c r="R151" s="5"/>
      <c r="S151" s="5"/>
      <c r="T151" s="5"/>
      <c r="U151" s="5"/>
      <c r="V151" s="5"/>
      <c r="W151" s="5"/>
      <c r="X151" s="21"/>
      <c r="Y151" s="21"/>
    </row>
    <row r="152" spans="1:25" s="5" customFormat="1" x14ac:dyDescent="0.25">
      <c r="A152" s="4">
        <v>127</v>
      </c>
      <c r="B152" s="16">
        <v>34242152</v>
      </c>
      <c r="C152" s="83">
        <v>85.2</v>
      </c>
      <c r="D152" s="8">
        <v>52.308</v>
      </c>
      <c r="E152" s="8">
        <v>52.637999999999998</v>
      </c>
      <c r="F152" s="8">
        <f t="shared" si="4"/>
        <v>0.32999999999999829</v>
      </c>
      <c r="G152" s="34">
        <f t="shared" si="10"/>
        <v>0.28373399999999854</v>
      </c>
      <c r="H152" s="34">
        <f t="shared" si="8"/>
        <v>0.1101250467282469</v>
      </c>
      <c r="I152" s="34">
        <f t="shared" si="7"/>
        <v>0.39385904672824545</v>
      </c>
      <c r="K152" s="25"/>
      <c r="L152" s="7"/>
      <c r="M152" s="7"/>
      <c r="N152" s="7"/>
      <c r="X152" s="21"/>
      <c r="Y152" s="21"/>
    </row>
    <row r="153" spans="1:25" s="5" customFormat="1" x14ac:dyDescent="0.25">
      <c r="A153" s="4">
        <v>128</v>
      </c>
      <c r="B153" s="16">
        <v>34242147</v>
      </c>
      <c r="C153" s="81">
        <v>58.9</v>
      </c>
      <c r="D153" s="8">
        <v>15.473000000000001</v>
      </c>
      <c r="E153" s="8">
        <v>15.473000000000001</v>
      </c>
      <c r="F153" s="8">
        <f t="shared" si="4"/>
        <v>0</v>
      </c>
      <c r="G153" s="82">
        <f t="shared" si="10"/>
        <v>0</v>
      </c>
      <c r="H153" s="91">
        <f t="shared" si="8"/>
        <v>7.6131047562133125E-2</v>
      </c>
      <c r="I153" s="82">
        <f t="shared" si="7"/>
        <v>7.6131047562133125E-2</v>
      </c>
      <c r="K153" s="25"/>
      <c r="L153" s="7"/>
      <c r="M153" s="14"/>
      <c r="N153" s="7"/>
      <c r="X153" s="21"/>
      <c r="Y153" s="21"/>
    </row>
    <row r="154" spans="1:25" s="1" customFormat="1" x14ac:dyDescent="0.25">
      <c r="A154" s="80">
        <v>129</v>
      </c>
      <c r="B154" s="16">
        <v>34242155</v>
      </c>
      <c r="C154" s="81">
        <v>58.6</v>
      </c>
      <c r="D154" s="8">
        <v>21.271999999999998</v>
      </c>
      <c r="E154" s="8">
        <v>21.582999999999998</v>
      </c>
      <c r="F154" s="8">
        <f t="shared" ref="F154:F217" si="11">E154-D154</f>
        <v>0.31099999999999994</v>
      </c>
      <c r="G154" s="82">
        <f t="shared" si="10"/>
        <v>0.26739779999999996</v>
      </c>
      <c r="H154" s="91">
        <f t="shared" si="8"/>
        <v>7.5743283313090007E-2</v>
      </c>
      <c r="I154" s="82">
        <f t="shared" si="7"/>
        <v>0.34314108331308996</v>
      </c>
      <c r="K154" s="25"/>
      <c r="L154" s="7"/>
      <c r="M154" s="7"/>
      <c r="N154" s="7"/>
      <c r="O154" s="5"/>
      <c r="P154" s="5"/>
      <c r="Q154" s="5"/>
      <c r="R154" s="5"/>
      <c r="S154" s="5"/>
      <c r="T154" s="5"/>
      <c r="U154" s="5"/>
      <c r="V154" s="5"/>
      <c r="W154" s="5"/>
      <c r="X154" s="21"/>
      <c r="Y154" s="21"/>
    </row>
    <row r="155" spans="1:25" s="1" customFormat="1" ht="15.75" thickBot="1" x14ac:dyDescent="0.3">
      <c r="A155" s="93">
        <v>130</v>
      </c>
      <c r="B155" s="20">
        <v>34242150</v>
      </c>
      <c r="C155" s="87">
        <v>77.599999999999994</v>
      </c>
      <c r="D155" s="12">
        <v>6.7809999999999997</v>
      </c>
      <c r="E155" s="12">
        <v>6.7809999999999997</v>
      </c>
      <c r="F155" s="12">
        <f t="shared" si="11"/>
        <v>0</v>
      </c>
      <c r="G155" s="88">
        <f t="shared" si="10"/>
        <v>0</v>
      </c>
      <c r="H155" s="88">
        <f t="shared" si="8"/>
        <v>0.10030168575248778</v>
      </c>
      <c r="I155" s="88">
        <f t="shared" ref="I155:I218" si="12">G155+H155</f>
        <v>0.10030168575248778</v>
      </c>
      <c r="K155" s="25"/>
      <c r="L155" s="14"/>
      <c r="M155" s="7"/>
      <c r="N155" s="7"/>
      <c r="O155" s="5"/>
      <c r="P155" s="5"/>
      <c r="Q155" s="5"/>
      <c r="R155" s="5"/>
      <c r="S155" s="5"/>
      <c r="T155" s="5"/>
      <c r="U155" s="5"/>
      <c r="V155" s="5"/>
      <c r="W155" s="5"/>
      <c r="X155" s="21"/>
      <c r="Y155" s="21"/>
    </row>
    <row r="156" spans="1:25" s="1" customFormat="1" x14ac:dyDescent="0.25">
      <c r="A156" s="89">
        <v>131</v>
      </c>
      <c r="B156" s="19">
        <v>20442446</v>
      </c>
      <c r="C156" s="112">
        <v>84.1</v>
      </c>
      <c r="D156" s="9">
        <v>43.655999999999999</v>
      </c>
      <c r="E156" s="9">
        <v>44.164000000000001</v>
      </c>
      <c r="F156" s="9">
        <f t="shared" si="11"/>
        <v>0.50800000000000267</v>
      </c>
      <c r="G156" s="91">
        <f>F156*0.8598</f>
        <v>0.43677840000000229</v>
      </c>
      <c r="H156" s="91">
        <f t="shared" ref="H156:H207" si="13">C156/3672.6*$H$16</f>
        <v>0.24322555458367354</v>
      </c>
      <c r="I156" s="91">
        <f t="shared" si="12"/>
        <v>0.6800039545836758</v>
      </c>
      <c r="K156" s="25"/>
      <c r="L156" s="7"/>
      <c r="M156" s="7"/>
      <c r="N156" s="7"/>
      <c r="O156" s="5"/>
      <c r="P156" s="5"/>
      <c r="Q156" s="5"/>
      <c r="R156" s="5"/>
      <c r="S156" s="5"/>
      <c r="T156" s="5"/>
      <c r="U156" s="5"/>
      <c r="V156" s="5"/>
      <c r="W156" s="5"/>
      <c r="X156" s="21"/>
      <c r="Y156" s="21"/>
    </row>
    <row r="157" spans="1:25" s="1" customFormat="1" x14ac:dyDescent="0.25">
      <c r="A157" s="80">
        <v>132</v>
      </c>
      <c r="B157" s="16">
        <v>43242256</v>
      </c>
      <c r="C157" s="83">
        <v>56.3</v>
      </c>
      <c r="D157" s="8">
        <v>21.495999999999999</v>
      </c>
      <c r="E157" s="8">
        <v>21.686</v>
      </c>
      <c r="F157" s="8">
        <f t="shared" si="11"/>
        <v>0.19000000000000128</v>
      </c>
      <c r="G157" s="82">
        <f t="shared" si="10"/>
        <v>0.16336200000000109</v>
      </c>
      <c r="H157" s="82">
        <f t="shared" si="13"/>
        <v>0.16282519290203115</v>
      </c>
      <c r="I157" s="82">
        <f t="shared" si="12"/>
        <v>0.32618719290203224</v>
      </c>
      <c r="K157" s="25"/>
      <c r="L157" s="7"/>
      <c r="M157" s="7"/>
      <c r="N157" s="7"/>
      <c r="O157" s="5"/>
      <c r="P157" s="5"/>
      <c r="Q157" s="5"/>
      <c r="R157" s="5"/>
      <c r="S157" s="5"/>
      <c r="T157" s="5"/>
      <c r="U157" s="5"/>
      <c r="V157" s="5"/>
      <c r="W157" s="5"/>
      <c r="X157" s="21"/>
      <c r="Y157" s="21"/>
    </row>
    <row r="158" spans="1:25" s="1" customFormat="1" x14ac:dyDescent="0.25">
      <c r="A158" s="80">
        <v>133</v>
      </c>
      <c r="B158" s="16">
        <v>43242235</v>
      </c>
      <c r="C158" s="83">
        <v>56.1</v>
      </c>
      <c r="D158" s="8">
        <v>12.443</v>
      </c>
      <c r="E158" s="8">
        <v>12.515000000000001</v>
      </c>
      <c r="F158" s="8">
        <f t="shared" si="11"/>
        <v>7.2000000000000952E-2</v>
      </c>
      <c r="G158" s="82">
        <f t="shared" si="10"/>
        <v>6.1905600000000817E-2</v>
      </c>
      <c r="H158" s="82">
        <f t="shared" si="13"/>
        <v>0.1622467730338179</v>
      </c>
      <c r="I158" s="82">
        <f t="shared" si="12"/>
        <v>0.22415237303381871</v>
      </c>
      <c r="K158" s="25"/>
      <c r="L158" s="7"/>
      <c r="M158" s="7"/>
      <c r="N158" s="7"/>
      <c r="O158" s="5"/>
      <c r="P158" s="5"/>
      <c r="Q158" s="5"/>
      <c r="R158" s="5"/>
      <c r="S158" s="5"/>
      <c r="T158" s="5"/>
      <c r="U158" s="5"/>
      <c r="V158" s="5"/>
      <c r="W158" s="5"/>
      <c r="X158" s="21"/>
      <c r="Y158" s="21"/>
    </row>
    <row r="159" spans="1:25" s="1" customFormat="1" x14ac:dyDescent="0.25">
      <c r="A159" s="80">
        <v>134</v>
      </c>
      <c r="B159" s="16">
        <v>43242250</v>
      </c>
      <c r="C159" s="83">
        <v>85.2</v>
      </c>
      <c r="D159" s="8">
        <v>21.802</v>
      </c>
      <c r="E159" s="8">
        <v>21.920999999999999</v>
      </c>
      <c r="F159" s="8">
        <f t="shared" si="11"/>
        <v>0.11899999999999977</v>
      </c>
      <c r="G159" s="82">
        <f t="shared" si="10"/>
        <v>0.1023161999999998</v>
      </c>
      <c r="H159" s="82">
        <f t="shared" si="13"/>
        <v>0.24640686385884644</v>
      </c>
      <c r="I159" s="82">
        <f t="shared" si="12"/>
        <v>0.34872306385884622</v>
      </c>
      <c r="K159" s="25"/>
      <c r="L159" s="7"/>
      <c r="M159" s="7"/>
      <c r="N159" s="7"/>
      <c r="O159" s="5"/>
      <c r="P159" s="5"/>
      <c r="Q159" s="5"/>
      <c r="R159" s="5"/>
      <c r="S159" s="5"/>
      <c r="T159" s="5"/>
      <c r="U159" s="5"/>
      <c r="V159" s="5"/>
      <c r="W159" s="5"/>
      <c r="X159" s="21"/>
      <c r="Y159" s="21"/>
    </row>
    <row r="160" spans="1:25" s="5" customFormat="1" x14ac:dyDescent="0.25">
      <c r="A160" s="4">
        <v>135</v>
      </c>
      <c r="B160" s="16">
        <v>34242382</v>
      </c>
      <c r="C160" s="83">
        <v>84.4</v>
      </c>
      <c r="D160" s="8">
        <v>37.86</v>
      </c>
      <c r="E160" s="8">
        <v>38.393000000000001</v>
      </c>
      <c r="F160" s="8">
        <f t="shared" si="11"/>
        <v>0.53300000000000125</v>
      </c>
      <c r="G160" s="82">
        <f t="shared" si="10"/>
        <v>0.45827340000000105</v>
      </c>
      <c r="H160" s="82">
        <f t="shared" si="13"/>
        <v>0.24409318438599342</v>
      </c>
      <c r="I160" s="82">
        <f t="shared" si="12"/>
        <v>0.70236658438599453</v>
      </c>
      <c r="K160" s="25"/>
      <c r="L160" s="7"/>
      <c r="M160" s="7"/>
      <c r="N160" s="7"/>
      <c r="X160" s="21"/>
      <c r="Y160" s="21"/>
    </row>
    <row r="161" spans="1:25" s="1" customFormat="1" x14ac:dyDescent="0.25">
      <c r="A161" s="80">
        <v>136</v>
      </c>
      <c r="B161" s="16">
        <v>43242379</v>
      </c>
      <c r="C161" s="83">
        <v>56.2</v>
      </c>
      <c r="D161" s="8">
        <v>27.745999999999999</v>
      </c>
      <c r="E161" s="8">
        <v>27.838000000000001</v>
      </c>
      <c r="F161" s="8">
        <f t="shared" si="11"/>
        <v>9.2000000000002302E-2</v>
      </c>
      <c r="G161" s="82">
        <f t="shared" si="10"/>
        <v>7.9101600000001979E-2</v>
      </c>
      <c r="H161" s="82">
        <f t="shared" si="13"/>
        <v>0.16253598296792454</v>
      </c>
      <c r="I161" s="82">
        <f t="shared" si="12"/>
        <v>0.24163758296792653</v>
      </c>
      <c r="K161" s="25"/>
      <c r="L161" s="7"/>
      <c r="M161" s="7"/>
      <c r="N161" s="7"/>
      <c r="O161" s="5"/>
      <c r="P161" s="5"/>
      <c r="Q161" s="5"/>
      <c r="R161" s="5"/>
      <c r="S161" s="5"/>
      <c r="T161" s="5"/>
      <c r="U161" s="5"/>
      <c r="V161" s="5"/>
      <c r="W161" s="5"/>
      <c r="X161" s="21"/>
      <c r="Y161" s="21"/>
    </row>
    <row r="162" spans="1:25" s="1" customFormat="1" x14ac:dyDescent="0.25">
      <c r="A162" s="80">
        <v>137</v>
      </c>
      <c r="B162" s="16">
        <v>43242240</v>
      </c>
      <c r="C162" s="83">
        <v>55.7</v>
      </c>
      <c r="D162" s="8">
        <v>18.074999999999999</v>
      </c>
      <c r="E162" s="8">
        <v>18.161000000000001</v>
      </c>
      <c r="F162" s="8">
        <f t="shared" si="11"/>
        <v>8.6000000000002075E-2</v>
      </c>
      <c r="G162" s="82">
        <f t="shared" si="10"/>
        <v>7.3942800000001779E-2</v>
      </c>
      <c r="H162" s="82">
        <f t="shared" si="13"/>
        <v>0.16108993329739141</v>
      </c>
      <c r="I162" s="82">
        <f t="shared" si="12"/>
        <v>0.23503273329739319</v>
      </c>
      <c r="K162" s="25"/>
      <c r="L162" s="7"/>
      <c r="M162" s="7"/>
      <c r="N162" s="7"/>
      <c r="O162" s="5"/>
      <c r="P162" s="5"/>
      <c r="Q162" s="5"/>
      <c r="R162" s="5"/>
      <c r="S162" s="5"/>
      <c r="T162" s="5"/>
      <c r="U162" s="5"/>
      <c r="V162" s="5"/>
      <c r="W162" s="5"/>
      <c r="X162" s="21"/>
      <c r="Y162" s="21"/>
    </row>
    <row r="163" spans="1:25" s="1" customFormat="1" x14ac:dyDescent="0.25">
      <c r="A163" s="80">
        <v>138</v>
      </c>
      <c r="B163" s="16">
        <v>43242241</v>
      </c>
      <c r="C163" s="83">
        <v>84.3</v>
      </c>
      <c r="D163" s="8">
        <v>38.070999999999998</v>
      </c>
      <c r="E163" s="8">
        <v>38.537999999999997</v>
      </c>
      <c r="F163" s="8">
        <f t="shared" si="11"/>
        <v>0.46699999999999875</v>
      </c>
      <c r="G163" s="82">
        <f t="shared" si="10"/>
        <v>0.40152659999999896</v>
      </c>
      <c r="H163" s="82">
        <f t="shared" si="13"/>
        <v>0.24380397445188678</v>
      </c>
      <c r="I163" s="82">
        <f t="shared" si="12"/>
        <v>0.6453305744518858</v>
      </c>
      <c r="K163" s="25"/>
      <c r="L163" s="7"/>
      <c r="M163" s="7"/>
      <c r="N163" s="7"/>
      <c r="O163" s="5"/>
      <c r="P163" s="5"/>
      <c r="Q163" s="5"/>
      <c r="R163" s="5"/>
      <c r="S163" s="5"/>
      <c r="T163" s="5"/>
      <c r="U163" s="5"/>
      <c r="V163" s="5"/>
      <c r="W163" s="5"/>
      <c r="X163" s="21"/>
      <c r="Y163" s="21"/>
    </row>
    <row r="164" spans="1:25" s="1" customFormat="1" x14ac:dyDescent="0.25">
      <c r="A164" s="4">
        <v>139</v>
      </c>
      <c r="B164" s="16">
        <v>34242385</v>
      </c>
      <c r="C164" s="83">
        <v>84</v>
      </c>
      <c r="D164" s="8">
        <v>10.362</v>
      </c>
      <c r="E164" s="8">
        <v>10.362</v>
      </c>
      <c r="F164" s="8">
        <f t="shared" si="11"/>
        <v>0</v>
      </c>
      <c r="G164" s="82">
        <f t="shared" si="10"/>
        <v>0</v>
      </c>
      <c r="H164" s="82">
        <f t="shared" si="13"/>
        <v>0.24293634464956693</v>
      </c>
      <c r="I164" s="82">
        <f t="shared" si="12"/>
        <v>0.24293634464956693</v>
      </c>
      <c r="K164" s="25"/>
      <c r="L164" s="7"/>
      <c r="M164" s="7"/>
      <c r="N164" s="7"/>
      <c r="O164" s="5"/>
      <c r="P164" s="5"/>
      <c r="Q164" s="5"/>
      <c r="R164" s="5"/>
      <c r="S164" s="5"/>
      <c r="T164" s="5"/>
      <c r="U164" s="5"/>
      <c r="V164" s="5"/>
      <c r="W164" s="5"/>
      <c r="X164" s="21"/>
      <c r="Y164" s="21"/>
    </row>
    <row r="165" spans="1:25" s="1" customFormat="1" x14ac:dyDescent="0.25">
      <c r="A165" s="80">
        <v>140</v>
      </c>
      <c r="B165" s="16">
        <v>34242381</v>
      </c>
      <c r="C165" s="83">
        <v>55.6</v>
      </c>
      <c r="D165" s="8">
        <v>19.562999999999999</v>
      </c>
      <c r="E165" s="8">
        <v>19.780999999999999</v>
      </c>
      <c r="F165" s="8">
        <f t="shared" si="11"/>
        <v>0.21799999999999997</v>
      </c>
      <c r="G165" s="82">
        <f t="shared" si="10"/>
        <v>0.18743639999999998</v>
      </c>
      <c r="H165" s="82">
        <f t="shared" si="13"/>
        <v>0.16080072336328477</v>
      </c>
      <c r="I165" s="82">
        <f t="shared" si="12"/>
        <v>0.34823712336328472</v>
      </c>
      <c r="K165" s="25"/>
      <c r="L165" s="7"/>
      <c r="M165" s="7"/>
      <c r="N165" s="7"/>
      <c r="O165" s="5"/>
      <c r="P165" s="5"/>
      <c r="Q165" s="5"/>
      <c r="R165" s="5"/>
      <c r="S165" s="5"/>
      <c r="T165" s="5"/>
      <c r="U165" s="5"/>
      <c r="V165" s="5"/>
      <c r="W165" s="5"/>
      <c r="X165" s="21"/>
      <c r="Y165" s="21"/>
    </row>
    <row r="166" spans="1:25" s="1" customFormat="1" x14ac:dyDescent="0.25">
      <c r="A166" s="80">
        <v>141</v>
      </c>
      <c r="B166" s="16">
        <v>34242390</v>
      </c>
      <c r="C166" s="83">
        <v>56.4</v>
      </c>
      <c r="D166" s="8">
        <v>12.617000000000001</v>
      </c>
      <c r="E166" s="8">
        <v>12.747</v>
      </c>
      <c r="F166" s="8">
        <f t="shared" si="11"/>
        <v>0.12999999999999901</v>
      </c>
      <c r="G166" s="82">
        <f>F166*0.8598</f>
        <v>0.11177399999999915</v>
      </c>
      <c r="H166" s="82">
        <f t="shared" si="13"/>
        <v>0.16311440283613779</v>
      </c>
      <c r="I166" s="82">
        <f t="shared" si="12"/>
        <v>0.27488840283613691</v>
      </c>
      <c r="K166" s="25"/>
      <c r="L166" s="7"/>
      <c r="M166" s="7"/>
      <c r="N166" s="7"/>
      <c r="O166" s="5"/>
      <c r="P166" s="5"/>
      <c r="Q166" s="5"/>
      <c r="R166" s="5"/>
      <c r="S166" s="5"/>
      <c r="T166" s="5"/>
      <c r="U166" s="5"/>
      <c r="V166" s="5"/>
      <c r="W166" s="5"/>
      <c r="X166" s="21"/>
      <c r="Y166" s="21"/>
    </row>
    <row r="167" spans="1:25" s="1" customFormat="1" x14ac:dyDescent="0.25">
      <c r="A167" s="80">
        <v>142</v>
      </c>
      <c r="B167" s="16">
        <v>34242387</v>
      </c>
      <c r="C167" s="83">
        <v>84.1</v>
      </c>
      <c r="D167" s="8">
        <v>22.893000000000001</v>
      </c>
      <c r="E167" s="8">
        <v>22.971</v>
      </c>
      <c r="F167" s="8">
        <f t="shared" si="11"/>
        <v>7.7999999999999403E-2</v>
      </c>
      <c r="G167" s="82">
        <f t="shared" ref="G167:G196" si="14">F167*0.8598</f>
        <v>6.7064399999999483E-2</v>
      </c>
      <c r="H167" s="82">
        <f t="shared" si="13"/>
        <v>0.24322555458367354</v>
      </c>
      <c r="I167" s="82">
        <f t="shared" si="12"/>
        <v>0.31028995458367303</v>
      </c>
      <c r="K167" s="25"/>
      <c r="L167" s="7"/>
      <c r="M167" s="7"/>
      <c r="N167" s="7"/>
      <c r="O167" s="5"/>
      <c r="P167" s="5"/>
      <c r="Q167" s="5"/>
      <c r="R167" s="5"/>
      <c r="S167" s="5"/>
      <c r="T167" s="5"/>
      <c r="U167" s="5"/>
      <c r="V167" s="5"/>
      <c r="W167" s="5"/>
      <c r="X167" s="21"/>
      <c r="Y167" s="21"/>
    </row>
    <row r="168" spans="1:25" s="1" customFormat="1" x14ac:dyDescent="0.25">
      <c r="A168" s="4">
        <v>143</v>
      </c>
      <c r="B168" s="16">
        <v>34242383</v>
      </c>
      <c r="C168" s="83">
        <v>83.5</v>
      </c>
      <c r="D168" s="8">
        <v>20.632000000000001</v>
      </c>
      <c r="E168" s="8">
        <v>20.702999999999999</v>
      </c>
      <c r="F168" s="8">
        <f t="shared" si="11"/>
        <v>7.0999999999997954E-2</v>
      </c>
      <c r="G168" s="82">
        <f t="shared" si="14"/>
        <v>6.1045799999998242E-2</v>
      </c>
      <c r="H168" s="82">
        <f t="shared" si="13"/>
        <v>0.24149029497903379</v>
      </c>
      <c r="I168" s="82">
        <f t="shared" si="12"/>
        <v>0.30253609497903206</v>
      </c>
      <c r="K168" s="25"/>
      <c r="L168" s="7"/>
      <c r="M168" s="7"/>
      <c r="N168" s="7"/>
      <c r="O168" s="5"/>
      <c r="P168" s="5"/>
      <c r="Q168" s="5"/>
      <c r="R168" s="5"/>
      <c r="S168" s="5"/>
      <c r="T168" s="5"/>
      <c r="U168" s="5"/>
      <c r="V168" s="5"/>
      <c r="W168" s="5"/>
      <c r="X168" s="21"/>
      <c r="Y168" s="21"/>
    </row>
    <row r="169" spans="1:25" s="1" customFormat="1" x14ac:dyDescent="0.25">
      <c r="A169" s="4">
        <v>144</v>
      </c>
      <c r="B169" s="16">
        <v>34242379</v>
      </c>
      <c r="C169" s="83">
        <v>56.3</v>
      </c>
      <c r="D169" s="8">
        <v>10.734</v>
      </c>
      <c r="E169" s="8">
        <v>10.734</v>
      </c>
      <c r="F169" s="8">
        <f t="shared" si="11"/>
        <v>0</v>
      </c>
      <c r="G169" s="82">
        <f t="shared" si="14"/>
        <v>0</v>
      </c>
      <c r="H169" s="82">
        <f t="shared" si="13"/>
        <v>0.16282519290203115</v>
      </c>
      <c r="I169" s="82">
        <f t="shared" si="12"/>
        <v>0.16282519290203115</v>
      </c>
      <c r="K169" s="25"/>
      <c r="L169" s="7"/>
      <c r="M169" s="25"/>
      <c r="N169" s="7"/>
      <c r="O169" s="5"/>
      <c r="P169" s="5"/>
      <c r="Q169" s="5"/>
      <c r="R169" s="5"/>
      <c r="S169" s="5"/>
      <c r="T169" s="5"/>
      <c r="U169" s="5"/>
      <c r="V169" s="5"/>
      <c r="W169" s="5"/>
      <c r="X169" s="21"/>
      <c r="Y169" s="21"/>
    </row>
    <row r="170" spans="1:25" s="1" customFormat="1" x14ac:dyDescent="0.25">
      <c r="A170" s="80">
        <v>145</v>
      </c>
      <c r="B170" s="16">
        <v>34242386</v>
      </c>
      <c r="C170" s="83">
        <v>56.6</v>
      </c>
      <c r="D170" s="8">
        <v>10.673</v>
      </c>
      <c r="E170" s="8">
        <v>10.686</v>
      </c>
      <c r="F170" s="8">
        <f t="shared" si="11"/>
        <v>1.2999999999999901E-2</v>
      </c>
      <c r="G170" s="82">
        <f t="shared" si="14"/>
        <v>1.1177399999999914E-2</v>
      </c>
      <c r="H170" s="82">
        <f t="shared" si="13"/>
        <v>0.16369282270435104</v>
      </c>
      <c r="I170" s="82">
        <f t="shared" si="12"/>
        <v>0.17487022270435096</v>
      </c>
      <c r="K170" s="25"/>
      <c r="L170" s="7"/>
      <c r="M170" s="7"/>
      <c r="N170" s="7"/>
      <c r="O170" s="5"/>
      <c r="P170" s="5"/>
      <c r="Q170" s="5"/>
      <c r="R170" s="5"/>
      <c r="S170" s="5"/>
      <c r="T170" s="5"/>
      <c r="U170" s="5"/>
      <c r="V170" s="5"/>
      <c r="W170" s="5"/>
      <c r="X170" s="21"/>
      <c r="Y170" s="21"/>
    </row>
    <row r="171" spans="1:25" s="1" customFormat="1" x14ac:dyDescent="0.25">
      <c r="A171" s="80">
        <v>146</v>
      </c>
      <c r="B171" s="16">
        <v>34242384</v>
      </c>
      <c r="C171" s="83">
        <v>84.3</v>
      </c>
      <c r="D171" s="8">
        <v>14.147</v>
      </c>
      <c r="E171" s="8">
        <v>14.147</v>
      </c>
      <c r="F171" s="8">
        <f t="shared" si="11"/>
        <v>0</v>
      </c>
      <c r="G171" s="82">
        <f t="shared" si="14"/>
        <v>0</v>
      </c>
      <c r="H171" s="82">
        <f t="shared" si="13"/>
        <v>0.24380397445188678</v>
      </c>
      <c r="I171" s="82">
        <f t="shared" si="12"/>
        <v>0.24380397445188678</v>
      </c>
      <c r="K171" s="25"/>
      <c r="L171" s="7"/>
      <c r="M171" s="7"/>
      <c r="N171" s="7"/>
      <c r="O171" s="5"/>
      <c r="P171" s="5"/>
      <c r="Q171" s="5"/>
      <c r="R171" s="5"/>
      <c r="S171" s="5"/>
      <c r="T171" s="5"/>
      <c r="U171" s="5"/>
      <c r="V171" s="5"/>
      <c r="W171" s="5"/>
      <c r="X171" s="21"/>
      <c r="Y171" s="21"/>
    </row>
    <row r="172" spans="1:25" s="1" customFormat="1" x14ac:dyDescent="0.25">
      <c r="A172" s="4">
        <v>147</v>
      </c>
      <c r="B172" s="16">
        <v>34242301</v>
      </c>
      <c r="C172" s="83">
        <v>84.7</v>
      </c>
      <c r="D172" s="8">
        <v>18.21</v>
      </c>
      <c r="E172" s="8">
        <v>18.390999999999998</v>
      </c>
      <c r="F172" s="8">
        <f t="shared" si="11"/>
        <v>0.18099999999999739</v>
      </c>
      <c r="G172" s="82">
        <f t="shared" si="14"/>
        <v>0.15562379999999776</v>
      </c>
      <c r="H172" s="82">
        <f t="shared" si="13"/>
        <v>0.24496081418831331</v>
      </c>
      <c r="I172" s="82">
        <f t="shared" si="12"/>
        <v>0.40058461418831104</v>
      </c>
      <c r="K172" s="25"/>
      <c r="L172" s="7"/>
      <c r="M172" s="7"/>
      <c r="N172" s="7"/>
      <c r="O172" s="5"/>
      <c r="P172" s="5"/>
      <c r="Q172" s="5"/>
      <c r="R172" s="5"/>
      <c r="S172" s="5"/>
      <c r="T172" s="5"/>
      <c r="U172" s="5"/>
      <c r="V172" s="5"/>
      <c r="W172" s="5"/>
      <c r="X172" s="21"/>
      <c r="Y172" s="21"/>
    </row>
    <row r="173" spans="1:25" s="1" customFormat="1" x14ac:dyDescent="0.25">
      <c r="A173" s="80">
        <v>148</v>
      </c>
      <c r="B173" s="16">
        <v>34242298</v>
      </c>
      <c r="C173" s="83">
        <v>56.4</v>
      </c>
      <c r="D173" s="8">
        <v>12.250999999999999</v>
      </c>
      <c r="E173" s="8">
        <v>12.250999999999999</v>
      </c>
      <c r="F173" s="8">
        <f t="shared" si="11"/>
        <v>0</v>
      </c>
      <c r="G173" s="82">
        <f t="shared" si="14"/>
        <v>0</v>
      </c>
      <c r="H173" s="82">
        <f t="shared" si="13"/>
        <v>0.16311440283613779</v>
      </c>
      <c r="I173" s="82">
        <f t="shared" si="12"/>
        <v>0.16311440283613779</v>
      </c>
      <c r="K173" s="25"/>
      <c r="L173" s="7"/>
      <c r="M173" s="7"/>
      <c r="N173" s="7"/>
      <c r="O173" s="5"/>
      <c r="P173" s="5"/>
      <c r="Q173" s="5"/>
      <c r="R173" s="5"/>
      <c r="S173" s="5"/>
      <c r="T173" s="5"/>
      <c r="U173" s="5"/>
      <c r="V173" s="5"/>
      <c r="W173" s="5"/>
      <c r="X173" s="21"/>
      <c r="Y173" s="21"/>
    </row>
    <row r="174" spans="1:25" s="1" customFormat="1" x14ac:dyDescent="0.25">
      <c r="A174" s="80">
        <v>149</v>
      </c>
      <c r="B174" s="16">
        <v>34242302</v>
      </c>
      <c r="C174" s="83">
        <v>56.7</v>
      </c>
      <c r="D174" s="8">
        <v>18.076000000000001</v>
      </c>
      <c r="E174" s="8">
        <v>18.076000000000001</v>
      </c>
      <c r="F174" s="8">
        <f t="shared" si="11"/>
        <v>0</v>
      </c>
      <c r="G174" s="82">
        <f t="shared" si="14"/>
        <v>0</v>
      </c>
      <c r="H174" s="82">
        <f t="shared" si="13"/>
        <v>0.16398203263845768</v>
      </c>
      <c r="I174" s="82">
        <f t="shared" si="12"/>
        <v>0.16398203263845768</v>
      </c>
      <c r="K174" s="25"/>
      <c r="L174" s="7"/>
      <c r="M174" s="7"/>
      <c r="N174" s="7"/>
      <c r="O174" s="5"/>
      <c r="P174" s="5"/>
      <c r="Q174" s="5"/>
      <c r="R174" s="5"/>
      <c r="S174" s="5"/>
      <c r="T174" s="5"/>
      <c r="U174" s="5"/>
      <c r="V174" s="5"/>
      <c r="W174" s="5"/>
      <c r="X174" s="21"/>
      <c r="Y174" s="21"/>
    </row>
    <row r="175" spans="1:25" s="1" customFormat="1" x14ac:dyDescent="0.25">
      <c r="A175" s="80">
        <v>150</v>
      </c>
      <c r="B175" s="16">
        <v>34242299</v>
      </c>
      <c r="C175" s="83">
        <v>84.6</v>
      </c>
      <c r="D175" s="8">
        <v>17.079999999999998</v>
      </c>
      <c r="E175" s="8">
        <v>17.079999999999998</v>
      </c>
      <c r="F175" s="8">
        <f t="shared" si="11"/>
        <v>0</v>
      </c>
      <c r="G175" s="82">
        <f t="shared" si="14"/>
        <v>0</v>
      </c>
      <c r="H175" s="82">
        <f t="shared" si="13"/>
        <v>0.24467160425420667</v>
      </c>
      <c r="I175" s="82">
        <f t="shared" si="12"/>
        <v>0.24467160425420667</v>
      </c>
      <c r="K175" s="25"/>
      <c r="L175" s="7"/>
      <c r="M175" s="7"/>
      <c r="N175" s="7"/>
      <c r="O175" s="5"/>
      <c r="P175" s="5"/>
      <c r="Q175" s="5"/>
      <c r="R175" s="5"/>
      <c r="S175" s="5"/>
      <c r="T175" s="5"/>
      <c r="U175" s="5"/>
      <c r="V175" s="5"/>
      <c r="W175" s="5"/>
      <c r="X175" s="21"/>
      <c r="Y175" s="21"/>
    </row>
    <row r="176" spans="1:25" s="1" customFormat="1" x14ac:dyDescent="0.25">
      <c r="A176" s="4">
        <v>151</v>
      </c>
      <c r="B176" s="16">
        <v>34242300</v>
      </c>
      <c r="C176" s="78">
        <v>84.6</v>
      </c>
      <c r="D176" s="8">
        <v>25.082999999999998</v>
      </c>
      <c r="E176" s="8">
        <v>25.181999999999999</v>
      </c>
      <c r="F176" s="8">
        <f t="shared" si="11"/>
        <v>9.9000000000000199E-2</v>
      </c>
      <c r="G176" s="34">
        <f t="shared" si="14"/>
        <v>8.5120200000000174E-2</v>
      </c>
      <c r="H176" s="34">
        <f t="shared" si="13"/>
        <v>0.24467160425420667</v>
      </c>
      <c r="I176" s="34">
        <f t="shared" si="12"/>
        <v>0.32979180425420684</v>
      </c>
      <c r="K176" s="25"/>
      <c r="L176" s="7"/>
      <c r="M176" s="7"/>
      <c r="N176" s="7"/>
      <c r="O176" s="5"/>
      <c r="P176" s="5"/>
      <c r="Q176" s="5"/>
      <c r="R176" s="5"/>
      <c r="S176" s="5"/>
      <c r="T176" s="5"/>
      <c r="U176" s="5"/>
      <c r="V176" s="5"/>
      <c r="W176" s="5"/>
      <c r="X176" s="21"/>
      <c r="Y176" s="21"/>
    </row>
    <row r="177" spans="1:25" s="1" customFormat="1" x14ac:dyDescent="0.25">
      <c r="A177" s="80">
        <v>152</v>
      </c>
      <c r="B177" s="16">
        <v>34242303</v>
      </c>
      <c r="C177" s="83">
        <v>56.3</v>
      </c>
      <c r="D177" s="8">
        <v>3.7589999999999999</v>
      </c>
      <c r="E177" s="8">
        <v>3.7589999999999999</v>
      </c>
      <c r="F177" s="8">
        <f t="shared" si="11"/>
        <v>0</v>
      </c>
      <c r="G177" s="82">
        <f t="shared" si="14"/>
        <v>0</v>
      </c>
      <c r="H177" s="82">
        <f t="shared" si="13"/>
        <v>0.16282519290203115</v>
      </c>
      <c r="I177" s="82">
        <f t="shared" si="12"/>
        <v>0.16282519290203115</v>
      </c>
      <c r="K177" s="25"/>
      <c r="L177" s="7"/>
      <c r="M177" s="7"/>
      <c r="N177" s="7"/>
      <c r="O177" s="5"/>
      <c r="P177" s="5"/>
      <c r="Q177" s="5"/>
      <c r="R177" s="5"/>
      <c r="S177" s="5"/>
      <c r="T177" s="5"/>
      <c r="U177" s="5"/>
      <c r="V177" s="5"/>
      <c r="W177" s="5"/>
      <c r="X177" s="21"/>
      <c r="Y177" s="21"/>
    </row>
    <row r="178" spans="1:25" s="1" customFormat="1" x14ac:dyDescent="0.25">
      <c r="A178" s="80">
        <v>153</v>
      </c>
      <c r="B178" s="16">
        <v>34242306</v>
      </c>
      <c r="C178" s="83">
        <v>56.9</v>
      </c>
      <c r="D178" s="8">
        <v>16.754000000000001</v>
      </c>
      <c r="E178" s="8">
        <v>16.754000000000001</v>
      </c>
      <c r="F178" s="8">
        <f t="shared" si="11"/>
        <v>0</v>
      </c>
      <c r="G178" s="82">
        <f t="shared" si="14"/>
        <v>0</v>
      </c>
      <c r="H178" s="82">
        <f t="shared" si="13"/>
        <v>0.16456045250667092</v>
      </c>
      <c r="I178" s="82">
        <f t="shared" si="12"/>
        <v>0.16456045250667092</v>
      </c>
      <c r="K178" s="25"/>
      <c r="L178" s="7"/>
      <c r="M178" s="7"/>
      <c r="N178" s="7"/>
      <c r="O178" s="5"/>
      <c r="P178" s="5"/>
      <c r="Q178" s="5"/>
      <c r="R178" s="5"/>
      <c r="S178" s="5"/>
      <c r="T178" s="5"/>
      <c r="U178" s="5"/>
      <c r="V178" s="5"/>
      <c r="W178" s="5"/>
      <c r="X178" s="21"/>
      <c r="Y178" s="21"/>
    </row>
    <row r="179" spans="1:25" s="1" customFormat="1" x14ac:dyDescent="0.25">
      <c r="A179" s="80">
        <v>154</v>
      </c>
      <c r="B179" s="16">
        <v>34242305</v>
      </c>
      <c r="C179" s="83">
        <v>85.7</v>
      </c>
      <c r="D179" s="8">
        <v>27.683</v>
      </c>
      <c r="E179" s="8">
        <v>27.692</v>
      </c>
      <c r="F179" s="8">
        <f t="shared" si="11"/>
        <v>9.0000000000003411E-3</v>
      </c>
      <c r="G179" s="82">
        <f t="shared" si="14"/>
        <v>7.7382000000002929E-3</v>
      </c>
      <c r="H179" s="82">
        <f t="shared" si="13"/>
        <v>0.2478529135293796</v>
      </c>
      <c r="I179" s="82">
        <f t="shared" si="12"/>
        <v>0.25559111352937991</v>
      </c>
      <c r="K179" s="25"/>
      <c r="L179" s="7"/>
      <c r="M179" s="7"/>
      <c r="N179" s="7"/>
      <c r="O179" s="5"/>
      <c r="P179" s="5"/>
      <c r="Q179" s="5"/>
      <c r="R179" s="5"/>
      <c r="S179" s="5"/>
      <c r="T179" s="5"/>
      <c r="U179" s="5"/>
      <c r="V179" s="5"/>
      <c r="W179" s="5"/>
      <c r="X179" s="21"/>
      <c r="Y179" s="21"/>
    </row>
    <row r="180" spans="1:25" s="1" customFormat="1" x14ac:dyDescent="0.25">
      <c r="A180" s="4">
        <v>155</v>
      </c>
      <c r="B180" s="16">
        <v>34242323</v>
      </c>
      <c r="C180" s="83">
        <v>84.9</v>
      </c>
      <c r="D180" s="8">
        <v>35.473999999999997</v>
      </c>
      <c r="E180" s="8">
        <v>36.351999999999997</v>
      </c>
      <c r="F180" s="8">
        <f t="shared" si="11"/>
        <v>0.87800000000000011</v>
      </c>
      <c r="G180" s="82">
        <f t="shared" si="14"/>
        <v>0.75490440000000014</v>
      </c>
      <c r="H180" s="82">
        <f t="shared" si="13"/>
        <v>0.24553923405652658</v>
      </c>
      <c r="I180" s="82">
        <f t="shared" si="12"/>
        <v>1.0004436340565268</v>
      </c>
      <c r="K180" s="25"/>
      <c r="L180" s="24"/>
      <c r="M180" s="24"/>
      <c r="N180" s="24"/>
      <c r="O180" s="24"/>
      <c r="P180" s="24"/>
      <c r="Q180" s="5"/>
      <c r="R180" s="5"/>
      <c r="S180" s="5"/>
      <c r="T180" s="5"/>
      <c r="U180" s="5"/>
      <c r="V180" s="5"/>
      <c r="W180" s="5"/>
      <c r="X180" s="21"/>
      <c r="Y180" s="21"/>
    </row>
    <row r="181" spans="1:25" s="1" customFormat="1" x14ac:dyDescent="0.25">
      <c r="A181" s="80">
        <v>156</v>
      </c>
      <c r="B181" s="16">
        <v>34242320</v>
      </c>
      <c r="C181" s="83">
        <v>56.8</v>
      </c>
      <c r="D181" s="8">
        <v>27.122</v>
      </c>
      <c r="E181" s="8">
        <v>27.42</v>
      </c>
      <c r="F181" s="8">
        <f t="shared" si="11"/>
        <v>0.29800000000000182</v>
      </c>
      <c r="G181" s="82">
        <f t="shared" si="14"/>
        <v>0.25622040000000157</v>
      </c>
      <c r="H181" s="82">
        <f t="shared" si="13"/>
        <v>0.16427124257256429</v>
      </c>
      <c r="I181" s="82">
        <f t="shared" si="12"/>
        <v>0.42049164257256588</v>
      </c>
      <c r="K181" s="25"/>
      <c r="L181" s="24"/>
      <c r="M181" s="24"/>
      <c r="N181" s="24"/>
      <c r="O181" s="24"/>
      <c r="P181" s="24"/>
      <c r="Q181" s="5"/>
      <c r="R181" s="5"/>
      <c r="S181" s="5"/>
      <c r="T181" s="5"/>
      <c r="U181" s="5"/>
      <c r="V181" s="5"/>
      <c r="W181" s="5"/>
      <c r="X181" s="21"/>
      <c r="Y181" s="21"/>
    </row>
    <row r="182" spans="1:25" s="1" customFormat="1" x14ac:dyDescent="0.25">
      <c r="A182" s="80">
        <v>157</v>
      </c>
      <c r="B182" s="16">
        <v>34242321</v>
      </c>
      <c r="C182" s="83">
        <v>57.1</v>
      </c>
      <c r="D182" s="8">
        <v>21.024000000000001</v>
      </c>
      <c r="E182" s="8">
        <v>21.09</v>
      </c>
      <c r="F182" s="8">
        <f t="shared" si="11"/>
        <v>6.5999999999998948E-2</v>
      </c>
      <c r="G182" s="82">
        <f t="shared" si="14"/>
        <v>5.6746799999999098E-2</v>
      </c>
      <c r="H182" s="82">
        <f t="shared" si="13"/>
        <v>0.1651388723748842</v>
      </c>
      <c r="I182" s="82">
        <f t="shared" si="12"/>
        <v>0.2218856723748833</v>
      </c>
      <c r="K182" s="25"/>
      <c r="L182" s="24"/>
      <c r="M182" s="24"/>
      <c r="N182" s="24"/>
      <c r="O182" s="24"/>
      <c r="P182" s="24"/>
      <c r="Q182" s="5"/>
      <c r="R182" s="5"/>
      <c r="S182" s="5"/>
      <c r="T182" s="5"/>
      <c r="U182" s="5"/>
      <c r="V182" s="5"/>
      <c r="W182" s="5"/>
      <c r="X182" s="21"/>
      <c r="Y182" s="21"/>
    </row>
    <row r="183" spans="1:25" s="1" customFormat="1" x14ac:dyDescent="0.25">
      <c r="A183" s="80">
        <v>158</v>
      </c>
      <c r="B183" s="16">
        <v>34242304</v>
      </c>
      <c r="C183" s="83">
        <v>85.5</v>
      </c>
      <c r="D183" s="8">
        <v>27.707999999999998</v>
      </c>
      <c r="E183" s="8">
        <v>28.125</v>
      </c>
      <c r="F183" s="8">
        <f t="shared" si="11"/>
        <v>0.41700000000000159</v>
      </c>
      <c r="G183" s="82">
        <f t="shared" si="14"/>
        <v>0.35853660000000137</v>
      </c>
      <c r="H183" s="82">
        <f t="shared" si="13"/>
        <v>0.24727449366116633</v>
      </c>
      <c r="I183" s="82">
        <f t="shared" si="12"/>
        <v>0.6058110936611677</v>
      </c>
      <c r="K183" s="25"/>
      <c r="L183" s="24"/>
      <c r="M183" s="24"/>
      <c r="N183" s="24"/>
      <c r="O183" s="24"/>
      <c r="P183" s="24"/>
      <c r="Q183" s="5"/>
      <c r="R183" s="5"/>
      <c r="S183" s="5"/>
      <c r="T183" s="5"/>
      <c r="U183" s="5"/>
      <c r="V183" s="5"/>
      <c r="W183" s="5"/>
      <c r="X183" s="21"/>
      <c r="Y183" s="21"/>
    </row>
    <row r="184" spans="1:25" s="1" customFormat="1" x14ac:dyDescent="0.25">
      <c r="A184" s="4">
        <v>159</v>
      </c>
      <c r="B184" s="16">
        <v>34242308</v>
      </c>
      <c r="C184" s="83">
        <v>84.6</v>
      </c>
      <c r="D184" s="119">
        <v>29.533000000000001</v>
      </c>
      <c r="E184" s="119">
        <v>29.739000000000001</v>
      </c>
      <c r="F184" s="8">
        <f t="shared" si="11"/>
        <v>0.20599999999999952</v>
      </c>
      <c r="G184" s="82">
        <f t="shared" si="14"/>
        <v>0.17711879999999958</v>
      </c>
      <c r="H184" s="82">
        <f t="shared" si="13"/>
        <v>0.24467160425420667</v>
      </c>
      <c r="I184" s="105">
        <f>G184+H184</f>
        <v>0.42179040425420622</v>
      </c>
      <c r="K184" s="25"/>
      <c r="L184" s="7"/>
      <c r="M184"/>
      <c r="N184" s="7"/>
      <c r="O184" s="5"/>
      <c r="P184" s="5"/>
      <c r="Q184" s="5"/>
      <c r="R184" s="5"/>
      <c r="S184" s="5"/>
      <c r="T184" s="5"/>
      <c r="U184" s="5"/>
      <c r="V184" s="5"/>
      <c r="W184" s="5"/>
      <c r="X184" s="21"/>
      <c r="Y184" s="21"/>
    </row>
    <row r="185" spans="1:25" s="1" customFormat="1" x14ac:dyDescent="0.25">
      <c r="A185" s="4">
        <v>160</v>
      </c>
      <c r="B185" s="16">
        <v>34242307</v>
      </c>
      <c r="C185" s="83">
        <v>56.3</v>
      </c>
      <c r="D185" s="8">
        <v>0.26800000000000002</v>
      </c>
      <c r="E185" s="8">
        <v>0.26800000000000002</v>
      </c>
      <c r="F185" s="8">
        <f t="shared" si="11"/>
        <v>0</v>
      </c>
      <c r="G185" s="82">
        <f t="shared" si="14"/>
        <v>0</v>
      </c>
      <c r="H185" s="82">
        <f t="shared" si="13"/>
        <v>0.16282519290203115</v>
      </c>
      <c r="I185" s="104">
        <f>G185+H185</f>
        <v>0.16282519290203115</v>
      </c>
      <c r="K185" s="25"/>
      <c r="L185" s="7"/>
      <c r="M185"/>
      <c r="N185" s="7"/>
      <c r="O185" s="5"/>
      <c r="P185" s="5"/>
      <c r="Q185" s="5"/>
      <c r="R185" s="5"/>
      <c r="S185" s="5"/>
      <c r="T185" s="5"/>
      <c r="U185" s="5"/>
      <c r="V185" s="5"/>
      <c r="W185" s="5"/>
      <c r="X185" s="21"/>
      <c r="Y185" s="21"/>
    </row>
    <row r="186" spans="1:25" s="1" customFormat="1" x14ac:dyDescent="0.25">
      <c r="A186" s="80">
        <v>161</v>
      </c>
      <c r="B186" s="16">
        <v>34242312</v>
      </c>
      <c r="C186" s="83">
        <v>56.8</v>
      </c>
      <c r="D186" s="8">
        <v>7.7370000000000001</v>
      </c>
      <c r="E186" s="8">
        <v>7.8029999999999999</v>
      </c>
      <c r="F186" s="8">
        <f t="shared" si="11"/>
        <v>6.5999999999999837E-2</v>
      </c>
      <c r="G186" s="82">
        <f t="shared" si="14"/>
        <v>5.6746799999999861E-2</v>
      </c>
      <c r="H186" s="82">
        <f t="shared" si="13"/>
        <v>0.16427124257256429</v>
      </c>
      <c r="I186" s="82">
        <f t="shared" si="12"/>
        <v>0.22101804257256413</v>
      </c>
      <c r="K186" s="25"/>
      <c r="L186" s="7"/>
      <c r="M186"/>
      <c r="N186" s="7"/>
      <c r="O186" s="5"/>
      <c r="P186" s="5"/>
      <c r="Q186" s="5"/>
      <c r="R186" s="5"/>
      <c r="S186" s="5"/>
      <c r="T186" s="5"/>
      <c r="U186" s="5"/>
      <c r="V186" s="5"/>
      <c r="W186" s="5"/>
      <c r="X186" s="21"/>
      <c r="Y186" s="21"/>
    </row>
    <row r="187" spans="1:25" s="1" customFormat="1" x14ac:dyDescent="0.25">
      <c r="A187" s="80">
        <v>162</v>
      </c>
      <c r="B187" s="16">
        <v>34242309</v>
      </c>
      <c r="C187" s="83">
        <v>85.2</v>
      </c>
      <c r="D187" s="8">
        <v>21.933</v>
      </c>
      <c r="E187" s="8">
        <v>22.052</v>
      </c>
      <c r="F187" s="8">
        <f t="shared" si="11"/>
        <v>0.11899999999999977</v>
      </c>
      <c r="G187" s="82">
        <f t="shared" si="14"/>
        <v>0.1023161999999998</v>
      </c>
      <c r="H187" s="82">
        <f>C187/3672.6*$H$16</f>
        <v>0.24640686385884644</v>
      </c>
      <c r="I187" s="82">
        <f t="shared" si="12"/>
        <v>0.34872306385884622</v>
      </c>
      <c r="K187" s="25"/>
      <c r="L187" s="7"/>
      <c r="M187"/>
      <c r="N187" s="7"/>
      <c r="O187" s="5"/>
      <c r="P187" s="5"/>
      <c r="Q187" s="5"/>
      <c r="R187" s="5"/>
      <c r="S187" s="5"/>
      <c r="T187" s="5"/>
      <c r="U187" s="5"/>
      <c r="V187" s="5"/>
      <c r="W187" s="5"/>
      <c r="X187" s="21"/>
      <c r="Y187" s="21"/>
    </row>
    <row r="188" spans="1:25" s="1" customFormat="1" x14ac:dyDescent="0.25">
      <c r="A188" s="4">
        <v>163</v>
      </c>
      <c r="B188" s="16">
        <v>34242188</v>
      </c>
      <c r="C188" s="83">
        <v>84.4</v>
      </c>
      <c r="D188" s="8">
        <v>5.8150000000000004</v>
      </c>
      <c r="E188" s="8">
        <v>5.8150000000000004</v>
      </c>
      <c r="F188" s="8">
        <f t="shared" si="11"/>
        <v>0</v>
      </c>
      <c r="G188" s="82">
        <f>F188*0.8598</f>
        <v>0</v>
      </c>
      <c r="H188" s="82">
        <f t="shared" si="13"/>
        <v>0.24409318438599342</v>
      </c>
      <c r="I188" s="82">
        <f>G188+H188</f>
        <v>0.24409318438599342</v>
      </c>
      <c r="K188" s="25"/>
      <c r="L188" s="7"/>
      <c r="M188"/>
      <c r="N188" s="7"/>
      <c r="O188" s="5"/>
      <c r="P188" s="5"/>
      <c r="Q188" s="5"/>
      <c r="R188" s="5"/>
      <c r="S188" s="5"/>
      <c r="T188" s="5"/>
      <c r="U188" s="5"/>
      <c r="V188" s="5"/>
      <c r="W188" s="5"/>
      <c r="X188" s="21"/>
      <c r="Y188" s="21"/>
    </row>
    <row r="189" spans="1:25" s="1" customFormat="1" x14ac:dyDescent="0.25">
      <c r="A189" s="80">
        <v>164</v>
      </c>
      <c r="B189" s="16">
        <v>34242185</v>
      </c>
      <c r="C189" s="83">
        <v>55.9</v>
      </c>
      <c r="D189" s="8">
        <v>12.164</v>
      </c>
      <c r="E189" s="8">
        <v>12.182</v>
      </c>
      <c r="F189" s="8">
        <f t="shared" si="11"/>
        <v>1.8000000000000682E-2</v>
      </c>
      <c r="G189" s="82">
        <f>F189*0.8598</f>
        <v>1.5476400000000586E-2</v>
      </c>
      <c r="H189" s="82">
        <f t="shared" si="13"/>
        <v>0.16166835316560466</v>
      </c>
      <c r="I189" s="82">
        <f t="shared" si="12"/>
        <v>0.17714475316560524</v>
      </c>
      <c r="K189" s="25"/>
      <c r="L189" s="7"/>
      <c r="M189"/>
      <c r="N189" s="7"/>
      <c r="O189" s="5"/>
      <c r="P189" s="5"/>
      <c r="Q189" s="5"/>
      <c r="R189" s="5"/>
      <c r="S189" s="5"/>
      <c r="T189" s="5"/>
      <c r="U189" s="5"/>
      <c r="V189" s="5"/>
      <c r="W189" s="5"/>
      <c r="X189" s="21"/>
      <c r="Y189" s="21"/>
    </row>
    <row r="190" spans="1:25" s="1" customFormat="1" x14ac:dyDescent="0.25">
      <c r="A190" s="80">
        <v>165</v>
      </c>
      <c r="B190" s="16">
        <v>43441088</v>
      </c>
      <c r="C190" s="83">
        <v>56.7</v>
      </c>
      <c r="D190" s="8">
        <v>11.696999999999999</v>
      </c>
      <c r="E190" s="8">
        <v>11.833</v>
      </c>
      <c r="F190" s="8">
        <f t="shared" si="11"/>
        <v>0.13600000000000101</v>
      </c>
      <c r="G190" s="82">
        <f t="shared" si="14"/>
        <v>0.11693280000000086</v>
      </c>
      <c r="H190" s="82">
        <f t="shared" si="13"/>
        <v>0.16398203263845768</v>
      </c>
      <c r="I190" s="82">
        <f t="shared" si="12"/>
        <v>0.28091483263845851</v>
      </c>
      <c r="K190" s="25"/>
      <c r="L190" s="7"/>
      <c r="M190"/>
      <c r="N190" s="7"/>
      <c r="O190" s="5"/>
      <c r="P190" s="5"/>
      <c r="Q190" s="5"/>
      <c r="R190" s="5"/>
      <c r="S190" s="5"/>
      <c r="T190" s="5"/>
      <c r="U190" s="5"/>
      <c r="V190" s="5"/>
      <c r="W190" s="5"/>
      <c r="X190" s="21"/>
      <c r="Y190" s="21"/>
    </row>
    <row r="191" spans="1:25" s="1" customFormat="1" x14ac:dyDescent="0.25">
      <c r="A191" s="80">
        <v>166</v>
      </c>
      <c r="B191" s="16">
        <v>34242310</v>
      </c>
      <c r="C191" s="83">
        <v>85.2</v>
      </c>
      <c r="D191" s="8">
        <v>24.175000000000001</v>
      </c>
      <c r="E191" s="8">
        <v>24.236999999999998</v>
      </c>
      <c r="F191" s="8">
        <f t="shared" si="11"/>
        <v>6.1999999999997613E-2</v>
      </c>
      <c r="G191" s="82">
        <f t="shared" si="14"/>
        <v>5.330759999999795E-2</v>
      </c>
      <c r="H191" s="82">
        <f t="shared" si="13"/>
        <v>0.24640686385884644</v>
      </c>
      <c r="I191" s="82">
        <f t="shared" si="12"/>
        <v>0.29971446385884437</v>
      </c>
      <c r="K191" s="25"/>
      <c r="L191" s="7"/>
      <c r="M191"/>
      <c r="N191" s="7"/>
      <c r="O191" s="5"/>
      <c r="P191" s="5"/>
      <c r="Q191" s="5"/>
      <c r="R191" s="5"/>
      <c r="S191" s="5"/>
      <c r="T191" s="5"/>
      <c r="U191" s="5"/>
      <c r="V191" s="5"/>
      <c r="W191" s="5"/>
      <c r="X191" s="21"/>
      <c r="Y191" s="21"/>
    </row>
    <row r="192" spans="1:25" s="1" customFormat="1" x14ac:dyDescent="0.25">
      <c r="A192" s="4">
        <v>167</v>
      </c>
      <c r="B192" s="16">
        <v>34242187</v>
      </c>
      <c r="C192" s="83">
        <v>84.9</v>
      </c>
      <c r="D192" s="8">
        <v>26.675999999999998</v>
      </c>
      <c r="E192" s="8">
        <v>27.204000000000001</v>
      </c>
      <c r="F192" s="8">
        <f t="shared" si="11"/>
        <v>0.52800000000000225</v>
      </c>
      <c r="G192" s="82">
        <f t="shared" si="14"/>
        <v>0.45397440000000194</v>
      </c>
      <c r="H192" s="82">
        <f t="shared" si="13"/>
        <v>0.24553923405652658</v>
      </c>
      <c r="I192" s="82">
        <f t="shared" si="12"/>
        <v>0.69951363405652855</v>
      </c>
      <c r="K192" s="25"/>
      <c r="L192" s="7"/>
      <c r="M192"/>
      <c r="N192" s="7"/>
      <c r="O192" s="5"/>
      <c r="P192" s="5"/>
      <c r="Q192" s="5"/>
      <c r="R192" s="5"/>
      <c r="S192" s="5"/>
      <c r="T192" s="5"/>
      <c r="U192" s="5"/>
      <c r="V192" s="5"/>
      <c r="W192" s="5"/>
      <c r="X192" s="21"/>
      <c r="Y192" s="21"/>
    </row>
    <row r="193" spans="1:25" s="1" customFormat="1" x14ac:dyDescent="0.25">
      <c r="A193" s="80">
        <v>168</v>
      </c>
      <c r="B193" s="16">
        <v>34242189</v>
      </c>
      <c r="C193" s="81">
        <v>56.4</v>
      </c>
      <c r="D193" s="8">
        <v>5.01</v>
      </c>
      <c r="E193" s="8">
        <v>5.01</v>
      </c>
      <c r="F193" s="8">
        <f t="shared" si="11"/>
        <v>0</v>
      </c>
      <c r="G193" s="82">
        <f t="shared" si="14"/>
        <v>0</v>
      </c>
      <c r="H193" s="91">
        <f t="shared" si="13"/>
        <v>0.16311440283613779</v>
      </c>
      <c r="I193" s="82">
        <f t="shared" si="12"/>
        <v>0.16311440283613779</v>
      </c>
      <c r="K193" s="25"/>
      <c r="L193" s="7"/>
      <c r="M193"/>
      <c r="N193" s="7"/>
      <c r="O193" s="5"/>
      <c r="P193" s="5"/>
      <c r="Q193" s="5"/>
      <c r="R193" s="5"/>
      <c r="S193" s="5"/>
      <c r="T193" s="5"/>
      <c r="U193" s="5"/>
      <c r="V193" s="5"/>
      <c r="W193" s="5"/>
      <c r="X193" s="21"/>
      <c r="Y193" s="21"/>
    </row>
    <row r="194" spans="1:25" s="1" customFormat="1" x14ac:dyDescent="0.25">
      <c r="A194" s="80">
        <v>169</v>
      </c>
      <c r="B194" s="16">
        <v>34242191</v>
      </c>
      <c r="C194" s="81">
        <v>57</v>
      </c>
      <c r="D194" s="8">
        <v>20.260999999999999</v>
      </c>
      <c r="E194" s="8">
        <v>20.260999999999999</v>
      </c>
      <c r="F194" s="8">
        <f t="shared" si="11"/>
        <v>0</v>
      </c>
      <c r="G194" s="82">
        <f t="shared" si="14"/>
        <v>0</v>
      </c>
      <c r="H194" s="91">
        <f t="shared" si="13"/>
        <v>0.16484966244077756</v>
      </c>
      <c r="I194" s="82">
        <f t="shared" si="12"/>
        <v>0.16484966244077756</v>
      </c>
      <c r="K194" s="25"/>
      <c r="L194" s="7"/>
      <c r="M194"/>
      <c r="N194" s="7"/>
      <c r="O194" s="5"/>
      <c r="P194" s="5"/>
      <c r="Q194" s="5"/>
      <c r="R194" s="5"/>
      <c r="S194" s="5"/>
      <c r="T194" s="5"/>
      <c r="U194" s="5"/>
      <c r="V194" s="5"/>
      <c r="W194" s="5"/>
      <c r="X194" s="21"/>
      <c r="Y194" s="21"/>
    </row>
    <row r="195" spans="1:25" s="1" customFormat="1" x14ac:dyDescent="0.25">
      <c r="A195" s="80">
        <v>170</v>
      </c>
      <c r="B195" s="16">
        <v>34242190</v>
      </c>
      <c r="C195" s="75">
        <v>85.3</v>
      </c>
      <c r="D195" s="8">
        <v>27.123999999999999</v>
      </c>
      <c r="E195" s="8">
        <v>27.47</v>
      </c>
      <c r="F195" s="8">
        <f t="shared" si="11"/>
        <v>0.34600000000000009</v>
      </c>
      <c r="G195" s="34">
        <f t="shared" si="14"/>
        <v>0.29749080000000006</v>
      </c>
      <c r="H195" s="34">
        <f t="shared" si="13"/>
        <v>0.24669607379295305</v>
      </c>
      <c r="I195" s="34">
        <f t="shared" si="12"/>
        <v>0.54418687379295316</v>
      </c>
      <c r="K195" s="25"/>
      <c r="L195" s="7"/>
      <c r="M195"/>
      <c r="N195" s="7"/>
      <c r="O195" s="5"/>
      <c r="P195" s="5"/>
      <c r="Q195" s="5"/>
      <c r="R195" s="5"/>
      <c r="S195" s="5"/>
      <c r="T195" s="5"/>
      <c r="U195" s="5"/>
      <c r="V195" s="5"/>
      <c r="W195" s="5"/>
      <c r="X195" s="21"/>
      <c r="Y195" s="21"/>
    </row>
    <row r="196" spans="1:25" s="1" customFormat="1" x14ac:dyDescent="0.25">
      <c r="A196" s="4">
        <v>171</v>
      </c>
      <c r="B196" s="16">
        <v>34242184</v>
      </c>
      <c r="C196" s="75">
        <v>84.3</v>
      </c>
      <c r="D196" s="8">
        <v>7.93</v>
      </c>
      <c r="E196" s="8">
        <v>7.93</v>
      </c>
      <c r="F196" s="8">
        <f t="shared" si="11"/>
        <v>0</v>
      </c>
      <c r="G196" s="34">
        <f t="shared" si="14"/>
        <v>0</v>
      </c>
      <c r="H196" s="34">
        <f t="shared" si="13"/>
        <v>0.24380397445188678</v>
      </c>
      <c r="I196" s="34">
        <f t="shared" si="12"/>
        <v>0.24380397445188678</v>
      </c>
      <c r="K196" s="25"/>
      <c r="L196" s="128"/>
      <c r="M196" s="129"/>
      <c r="N196" s="130"/>
      <c r="O196" s="131"/>
      <c r="P196" s="131"/>
      <c r="Q196" s="131"/>
      <c r="R196" s="101"/>
      <c r="S196" s="101"/>
      <c r="T196" s="5"/>
      <c r="U196" s="5"/>
      <c r="V196" s="5"/>
      <c r="W196" s="5"/>
      <c r="X196" s="21"/>
      <c r="Y196" s="21"/>
    </row>
    <row r="197" spans="1:25" s="1" customFormat="1" x14ac:dyDescent="0.25">
      <c r="A197" s="80">
        <v>172</v>
      </c>
      <c r="B197" s="16">
        <v>34242195</v>
      </c>
      <c r="C197" s="75">
        <v>56.4</v>
      </c>
      <c r="D197" s="8">
        <v>9.7029999999999994</v>
      </c>
      <c r="E197" s="8">
        <v>9.7210000000000001</v>
      </c>
      <c r="F197" s="8">
        <f t="shared" si="11"/>
        <v>1.8000000000000682E-2</v>
      </c>
      <c r="G197" s="34">
        <f>F197*0.8598</f>
        <v>1.5476400000000586E-2</v>
      </c>
      <c r="H197" s="34">
        <f t="shared" si="13"/>
        <v>0.16311440283613779</v>
      </c>
      <c r="I197" s="34">
        <f t="shared" si="12"/>
        <v>0.17859080283613837</v>
      </c>
      <c r="K197" s="25"/>
      <c r="L197" s="132"/>
      <c r="M197" s="129"/>
      <c r="N197" s="130"/>
      <c r="O197" s="131"/>
      <c r="P197" s="131"/>
      <c r="Q197" s="131"/>
      <c r="R197" s="101"/>
      <c r="S197" s="101"/>
      <c r="T197" s="5"/>
      <c r="U197" s="5"/>
      <c r="V197" s="5"/>
      <c r="W197" s="5"/>
      <c r="X197" s="21"/>
      <c r="Y197" s="21"/>
    </row>
    <row r="198" spans="1:25" s="1" customFormat="1" x14ac:dyDescent="0.25">
      <c r="A198" s="80">
        <v>173</v>
      </c>
      <c r="B198" s="16">
        <v>34242186</v>
      </c>
      <c r="C198" s="75">
        <v>56.9</v>
      </c>
      <c r="D198" s="8">
        <v>13.212999999999999</v>
      </c>
      <c r="E198" s="8">
        <v>13.326000000000001</v>
      </c>
      <c r="F198" s="8">
        <f t="shared" si="11"/>
        <v>0.11300000000000132</v>
      </c>
      <c r="G198" s="34">
        <f t="shared" ref="G198:G219" si="15">F198*0.8598</f>
        <v>9.7157400000001143E-2</v>
      </c>
      <c r="H198" s="34">
        <f t="shared" si="13"/>
        <v>0.16456045250667092</v>
      </c>
      <c r="I198" s="34">
        <f t="shared" si="12"/>
        <v>0.26171785250667207</v>
      </c>
      <c r="K198" s="25"/>
      <c r="L198" s="132"/>
      <c r="M198" s="133"/>
      <c r="N198" s="130"/>
      <c r="O198" s="131"/>
      <c r="P198" s="131"/>
      <c r="Q198" s="131"/>
      <c r="R198" s="101"/>
      <c r="S198" s="101"/>
      <c r="T198" s="5"/>
      <c r="U198" s="5"/>
      <c r="V198" s="5"/>
      <c r="W198" s="5"/>
      <c r="X198" s="21"/>
      <c r="Y198" s="21"/>
    </row>
    <row r="199" spans="1:25" s="1" customFormat="1" x14ac:dyDescent="0.25">
      <c r="A199" s="80">
        <v>174</v>
      </c>
      <c r="B199" s="16">
        <v>34242183</v>
      </c>
      <c r="C199" s="75">
        <v>85.9</v>
      </c>
      <c r="D199" s="8">
        <v>25.212</v>
      </c>
      <c r="E199" s="8">
        <v>25.440999999999999</v>
      </c>
      <c r="F199" s="8">
        <f t="shared" si="11"/>
        <v>0.2289999999999992</v>
      </c>
      <c r="G199" s="34">
        <f t="shared" si="15"/>
        <v>0.19689419999999933</v>
      </c>
      <c r="H199" s="34">
        <f t="shared" si="13"/>
        <v>0.24843133339759285</v>
      </c>
      <c r="I199" s="34">
        <f t="shared" si="12"/>
        <v>0.44532553339759218</v>
      </c>
      <c r="K199" s="25"/>
      <c r="L199" s="132"/>
      <c r="M199" s="133"/>
      <c r="N199" s="130"/>
      <c r="O199" s="131"/>
      <c r="P199" s="131"/>
      <c r="Q199" s="131"/>
      <c r="R199" s="101"/>
      <c r="S199" s="101"/>
      <c r="T199" s="101"/>
      <c r="U199" s="5"/>
      <c r="V199" s="5"/>
      <c r="W199" s="5"/>
      <c r="X199" s="21"/>
      <c r="Y199" s="21"/>
    </row>
    <row r="200" spans="1:25" s="1" customFormat="1" x14ac:dyDescent="0.25">
      <c r="A200" s="4">
        <v>175</v>
      </c>
      <c r="B200" s="16">
        <v>34242196</v>
      </c>
      <c r="C200" s="75">
        <v>84.5</v>
      </c>
      <c r="D200" s="8">
        <v>26.2013</v>
      </c>
      <c r="E200" s="8">
        <v>26.35</v>
      </c>
      <c r="F200" s="8">
        <f t="shared" si="11"/>
        <v>0.14870000000000161</v>
      </c>
      <c r="G200" s="34">
        <f t="shared" si="15"/>
        <v>0.12785226000000138</v>
      </c>
      <c r="H200" s="34">
        <f t="shared" si="13"/>
        <v>0.24438239432010003</v>
      </c>
      <c r="I200" s="34">
        <f t="shared" si="12"/>
        <v>0.37223465432010139</v>
      </c>
      <c r="K200" s="25"/>
      <c r="L200" s="120"/>
      <c r="M200" s="134"/>
      <c r="N200" s="24"/>
      <c r="O200" s="24"/>
      <c r="P200" s="24"/>
      <c r="Q200" s="124"/>
      <c r="R200" s="5"/>
      <c r="S200" s="5"/>
      <c r="T200" s="5"/>
      <c r="U200" s="5"/>
      <c r="V200" s="5"/>
      <c r="W200" s="5"/>
      <c r="X200" s="21"/>
      <c r="Y200" s="21"/>
    </row>
    <row r="201" spans="1:25" s="1" customFormat="1" x14ac:dyDescent="0.25">
      <c r="A201" s="80">
        <v>176</v>
      </c>
      <c r="B201" s="16">
        <v>34242199</v>
      </c>
      <c r="C201" s="75">
        <v>56.5</v>
      </c>
      <c r="D201" s="8">
        <v>15.0825</v>
      </c>
      <c r="E201" s="8">
        <v>15.135</v>
      </c>
      <c r="F201" s="8">
        <f t="shared" si="11"/>
        <v>5.2500000000000213E-2</v>
      </c>
      <c r="G201" s="34">
        <f t="shared" si="15"/>
        <v>4.5139500000000186E-2</v>
      </c>
      <c r="H201" s="34">
        <f t="shared" si="13"/>
        <v>0.16340361277024443</v>
      </c>
      <c r="I201" s="34">
        <f t="shared" si="12"/>
        <v>0.20854311277024462</v>
      </c>
      <c r="K201" s="25"/>
      <c r="L201" s="120"/>
      <c r="M201" s="134"/>
      <c r="N201" s="24"/>
      <c r="O201" s="24"/>
      <c r="P201" s="24"/>
      <c r="Q201" s="124"/>
      <c r="R201" s="5"/>
      <c r="S201" s="5"/>
      <c r="T201" s="5"/>
      <c r="U201" s="5"/>
      <c r="V201" s="5"/>
      <c r="W201" s="5"/>
      <c r="X201" s="21"/>
      <c r="Y201" s="21"/>
    </row>
    <row r="202" spans="1:25" s="1" customFormat="1" x14ac:dyDescent="0.25">
      <c r="A202" s="80">
        <v>177</v>
      </c>
      <c r="B202" s="16">
        <v>34242192</v>
      </c>
      <c r="C202" s="75">
        <v>57</v>
      </c>
      <c r="D202" s="8">
        <v>17.635000000000002</v>
      </c>
      <c r="E202" s="8">
        <v>17.809999999999999</v>
      </c>
      <c r="F202" s="8">
        <f t="shared" si="11"/>
        <v>0.17499999999999716</v>
      </c>
      <c r="G202" s="34">
        <f t="shared" si="15"/>
        <v>0.15046499999999755</v>
      </c>
      <c r="H202" s="34">
        <f t="shared" si="13"/>
        <v>0.16484966244077756</v>
      </c>
      <c r="I202" s="34">
        <f>G202+H202</f>
        <v>0.31531466244077511</v>
      </c>
      <c r="K202" s="25"/>
      <c r="L202" s="120"/>
      <c r="M202" s="134"/>
      <c r="N202" s="24"/>
      <c r="O202" s="24"/>
      <c r="P202" s="24"/>
      <c r="Q202" s="124"/>
      <c r="R202" s="5"/>
      <c r="S202" s="5"/>
      <c r="T202" s="5"/>
      <c r="U202" s="5"/>
      <c r="V202" s="5"/>
      <c r="W202" s="5"/>
      <c r="X202" s="21"/>
      <c r="Y202" s="21"/>
    </row>
    <row r="203" spans="1:25" s="1" customFormat="1" x14ac:dyDescent="0.25">
      <c r="A203" s="80">
        <v>178</v>
      </c>
      <c r="B203" s="16">
        <v>34242198</v>
      </c>
      <c r="C203" s="75">
        <v>85.8</v>
      </c>
      <c r="D203" s="8">
        <v>19.783000000000001</v>
      </c>
      <c r="E203" s="8">
        <v>19.797999999999998</v>
      </c>
      <c r="F203" s="8">
        <f>E203-D203</f>
        <v>1.4999999999997016E-2</v>
      </c>
      <c r="G203" s="34">
        <f t="shared" si="15"/>
        <v>1.2896999999997435E-2</v>
      </c>
      <c r="H203" s="34">
        <f t="shared" si="13"/>
        <v>0.24814212346348621</v>
      </c>
      <c r="I203" s="34">
        <f t="shared" si="12"/>
        <v>0.26103912346348362</v>
      </c>
      <c r="K203" s="25"/>
      <c r="L203" s="24"/>
      <c r="M203" s="24"/>
      <c r="N203" s="24"/>
      <c r="O203" s="24"/>
      <c r="P203" s="24"/>
      <c r="Q203" s="5"/>
      <c r="R203" s="5"/>
      <c r="S203" s="5"/>
      <c r="T203" s="5"/>
      <c r="U203" s="5"/>
      <c r="V203" s="5"/>
      <c r="W203" s="5"/>
      <c r="X203" s="21"/>
      <c r="Y203" s="21"/>
    </row>
    <row r="204" spans="1:25" s="1" customFormat="1" x14ac:dyDescent="0.25">
      <c r="A204" s="4">
        <v>179</v>
      </c>
      <c r="B204" s="16">
        <v>34242200</v>
      </c>
      <c r="C204" s="75">
        <v>84.7</v>
      </c>
      <c r="D204" s="8">
        <v>39.049999999999997</v>
      </c>
      <c r="E204" s="8">
        <v>39.566000000000003</v>
      </c>
      <c r="F204" s="8">
        <f t="shared" si="11"/>
        <v>0.51600000000000534</v>
      </c>
      <c r="G204" s="34">
        <f t="shared" si="15"/>
        <v>0.44365680000000463</v>
      </c>
      <c r="H204" s="34">
        <f t="shared" si="13"/>
        <v>0.24496081418831331</v>
      </c>
      <c r="I204" s="34">
        <f t="shared" si="12"/>
        <v>0.68861761418831791</v>
      </c>
      <c r="K204" s="25"/>
      <c r="L204" s="7"/>
      <c r="M204" s="7"/>
      <c r="N204" s="7"/>
      <c r="O204" s="5"/>
      <c r="P204" s="5"/>
      <c r="Q204" s="5"/>
      <c r="R204" s="5"/>
      <c r="S204" s="5"/>
      <c r="T204" s="5"/>
      <c r="U204" s="5"/>
      <c r="V204" s="5"/>
      <c r="W204" s="5"/>
      <c r="X204" s="21"/>
      <c r="Y204" s="21"/>
    </row>
    <row r="205" spans="1:25" s="1" customFormat="1" x14ac:dyDescent="0.25">
      <c r="A205" s="4">
        <v>180</v>
      </c>
      <c r="B205" s="16">
        <v>34242197</v>
      </c>
      <c r="C205" s="75">
        <v>55.8</v>
      </c>
      <c r="D205" s="8">
        <v>17.559899999999999</v>
      </c>
      <c r="E205" s="8">
        <v>17.559899999999999</v>
      </c>
      <c r="F205" s="8">
        <f t="shared" si="11"/>
        <v>0</v>
      </c>
      <c r="G205" s="34">
        <f t="shared" si="15"/>
        <v>0</v>
      </c>
      <c r="H205" s="34">
        <f t="shared" si="13"/>
        <v>0.16137914323149802</v>
      </c>
      <c r="I205" s="34">
        <f t="shared" si="12"/>
        <v>0.16137914323149802</v>
      </c>
      <c r="K205" s="25"/>
      <c r="L205" s="7"/>
      <c r="M205" s="25"/>
      <c r="O205" s="5"/>
      <c r="P205" s="5"/>
      <c r="Q205" s="5"/>
      <c r="R205" s="5"/>
      <c r="S205" s="5"/>
      <c r="T205" s="5"/>
      <c r="U205" s="5"/>
      <c r="V205" s="5"/>
      <c r="W205" s="5"/>
      <c r="X205" s="21"/>
      <c r="Y205" s="21"/>
    </row>
    <row r="206" spans="1:25" s="1" customFormat="1" x14ac:dyDescent="0.25">
      <c r="A206" s="80">
        <v>181</v>
      </c>
      <c r="B206" s="16">
        <v>34242193</v>
      </c>
      <c r="C206" s="81">
        <v>57</v>
      </c>
      <c r="D206" s="8">
        <v>6.2809999999999997</v>
      </c>
      <c r="E206" s="8">
        <v>6.375</v>
      </c>
      <c r="F206" s="8">
        <f t="shared" si="11"/>
        <v>9.4000000000000306E-2</v>
      </c>
      <c r="G206" s="82">
        <f t="shared" si="15"/>
        <v>8.082120000000026E-2</v>
      </c>
      <c r="H206" s="91">
        <f t="shared" si="13"/>
        <v>0.16484966244077756</v>
      </c>
      <c r="I206" s="82">
        <f t="shared" si="12"/>
        <v>0.24567086244077782</v>
      </c>
      <c r="K206" s="25"/>
      <c r="O206" s="5"/>
      <c r="P206" s="5"/>
      <c r="Q206" s="5"/>
      <c r="R206" s="5"/>
      <c r="S206" s="5"/>
      <c r="T206" s="5"/>
      <c r="U206" s="5"/>
      <c r="V206" s="5"/>
      <c r="W206" s="5"/>
      <c r="X206" s="21"/>
      <c r="Y206" s="21"/>
    </row>
    <row r="207" spans="1:25" s="1" customFormat="1" ht="15.75" thickBot="1" x14ac:dyDescent="0.3">
      <c r="A207" s="93">
        <v>182</v>
      </c>
      <c r="B207" s="20">
        <v>34242194</v>
      </c>
      <c r="C207" s="87">
        <v>85.8</v>
      </c>
      <c r="D207" s="12">
        <v>23.343</v>
      </c>
      <c r="E207" s="12">
        <v>23.456</v>
      </c>
      <c r="F207" s="12">
        <f t="shared" si="11"/>
        <v>0.11299999999999955</v>
      </c>
      <c r="G207" s="88">
        <f t="shared" si="15"/>
        <v>9.7157399999999616E-2</v>
      </c>
      <c r="H207" s="88">
        <f t="shared" si="13"/>
        <v>0.24814212346348621</v>
      </c>
      <c r="I207" s="88">
        <f t="shared" si="12"/>
        <v>0.3452995234634858</v>
      </c>
      <c r="K207" s="25"/>
      <c r="O207" s="5"/>
      <c r="P207" s="5"/>
      <c r="Q207" s="5"/>
      <c r="R207" s="5"/>
      <c r="S207" s="5"/>
      <c r="T207" s="5"/>
      <c r="U207" s="5"/>
      <c r="V207" s="5"/>
      <c r="W207" s="5"/>
      <c r="X207" s="21"/>
      <c r="Y207" s="21"/>
    </row>
    <row r="208" spans="1:25" s="1" customFormat="1" x14ac:dyDescent="0.25">
      <c r="A208" s="13">
        <v>183</v>
      </c>
      <c r="B208" s="19">
        <v>34242339</v>
      </c>
      <c r="C208" s="90">
        <v>117.2</v>
      </c>
      <c r="D208" s="9">
        <v>41.042999999999999</v>
      </c>
      <c r="E208" s="9">
        <v>41.203000000000003</v>
      </c>
      <c r="F208" s="9">
        <f t="shared" si="11"/>
        <v>0.16000000000000369</v>
      </c>
      <c r="G208" s="91">
        <f t="shared" si="15"/>
        <v>0.13756800000000319</v>
      </c>
      <c r="H208" s="91">
        <f t="shared" ref="H208:H270" si="16">C208/4660.2*$H$19</f>
        <v>0.18839029085446993</v>
      </c>
      <c r="I208" s="91">
        <f t="shared" si="12"/>
        <v>0.32595829085447314</v>
      </c>
      <c r="K208" s="25"/>
      <c r="O208" s="5"/>
      <c r="P208" s="5"/>
      <c r="Q208" s="5"/>
      <c r="R208" s="5"/>
      <c r="S208" s="5"/>
      <c r="T208" s="5"/>
      <c r="U208" s="5"/>
      <c r="V208" s="5"/>
      <c r="Y208" s="21"/>
    </row>
    <row r="209" spans="1:25" s="1" customFormat="1" x14ac:dyDescent="0.25">
      <c r="A209" s="80">
        <v>184</v>
      </c>
      <c r="B209" s="16">
        <v>34242341</v>
      </c>
      <c r="C209" s="81">
        <v>58.1</v>
      </c>
      <c r="D209" s="8">
        <v>19.326000000000001</v>
      </c>
      <c r="E209" s="8">
        <v>19.504999999999999</v>
      </c>
      <c r="F209" s="8">
        <f t="shared" si="11"/>
        <v>0.17899999999999849</v>
      </c>
      <c r="G209" s="82">
        <f t="shared" si="15"/>
        <v>0.15390419999999871</v>
      </c>
      <c r="H209" s="91">
        <f t="shared" si="16"/>
        <v>9.3391432582292683E-2</v>
      </c>
      <c r="I209" s="82">
        <f t="shared" si="12"/>
        <v>0.2472956325822914</v>
      </c>
      <c r="K209" s="25"/>
      <c r="O209" s="5"/>
      <c r="P209" s="5"/>
      <c r="Q209" s="5"/>
      <c r="R209" s="5"/>
      <c r="S209" s="5"/>
      <c r="T209" s="5"/>
      <c r="U209" s="5"/>
      <c r="V209" s="5"/>
      <c r="Y209" s="21"/>
    </row>
    <row r="210" spans="1:25" s="1" customFormat="1" x14ac:dyDescent="0.25">
      <c r="A210" s="80">
        <v>185</v>
      </c>
      <c r="B210" s="16">
        <v>34242160</v>
      </c>
      <c r="C210" s="81">
        <v>58.4</v>
      </c>
      <c r="D210" s="8">
        <v>11.266</v>
      </c>
      <c r="E210" s="8">
        <v>11.398999999999999</v>
      </c>
      <c r="F210" s="8">
        <f t="shared" si="11"/>
        <v>0.13299999999999912</v>
      </c>
      <c r="G210" s="82">
        <f t="shared" si="15"/>
        <v>0.11435339999999924</v>
      </c>
      <c r="H210" s="91">
        <f t="shared" si="16"/>
        <v>9.3873660289258046E-2</v>
      </c>
      <c r="I210" s="82">
        <f t="shared" si="12"/>
        <v>0.2082270602892573</v>
      </c>
      <c r="K210" s="25"/>
      <c r="O210" s="5"/>
      <c r="P210" s="5"/>
      <c r="Q210" s="5"/>
      <c r="R210" s="5"/>
      <c r="S210" s="5"/>
      <c r="T210" s="5"/>
      <c r="U210" s="5"/>
      <c r="V210" s="5"/>
      <c r="Y210" s="21"/>
    </row>
    <row r="211" spans="1:25" s="1" customFormat="1" x14ac:dyDescent="0.25">
      <c r="A211" s="80">
        <v>186</v>
      </c>
      <c r="B211" s="16">
        <v>43441091</v>
      </c>
      <c r="C211" s="81">
        <v>46.7</v>
      </c>
      <c r="D211" s="8">
        <v>22.437999999999999</v>
      </c>
      <c r="E211" s="8">
        <v>22.53</v>
      </c>
      <c r="F211" s="8">
        <f t="shared" si="11"/>
        <v>9.2000000000002302E-2</v>
      </c>
      <c r="G211" s="82">
        <f t="shared" si="15"/>
        <v>7.9101600000001979E-2</v>
      </c>
      <c r="H211" s="91">
        <f t="shared" si="16"/>
        <v>7.506677971760875E-2</v>
      </c>
      <c r="I211" s="82">
        <f t="shared" si="12"/>
        <v>0.15416837971761072</v>
      </c>
      <c r="K211" s="25"/>
      <c r="L211" s="7"/>
      <c r="M211" s="7"/>
      <c r="N211" s="7"/>
      <c r="O211" s="5"/>
      <c r="P211" s="5"/>
      <c r="Q211" s="5"/>
      <c r="R211" s="5"/>
      <c r="Y211" s="21"/>
    </row>
    <row r="212" spans="1:25" s="1" customFormat="1" x14ac:dyDescent="0.25">
      <c r="A212" s="4">
        <v>187</v>
      </c>
      <c r="B212" s="16">
        <v>34242342</v>
      </c>
      <c r="C212" s="75">
        <v>77.400000000000006</v>
      </c>
      <c r="D212" s="8">
        <v>34.110999999999997</v>
      </c>
      <c r="E212" s="8">
        <v>34.110999999999997</v>
      </c>
      <c r="F212" s="8">
        <f t="shared" si="11"/>
        <v>0</v>
      </c>
      <c r="G212" s="82">
        <f t="shared" si="15"/>
        <v>0</v>
      </c>
      <c r="H212" s="91">
        <f t="shared" si="16"/>
        <v>0.12441474839706461</v>
      </c>
      <c r="I212" s="82">
        <f t="shared" si="12"/>
        <v>0.12441474839706461</v>
      </c>
      <c r="K212" s="25"/>
      <c r="L212" s="7"/>
      <c r="M212" s="7"/>
      <c r="N212" s="7"/>
      <c r="O212" s="5"/>
      <c r="P212" s="5"/>
      <c r="Q212" s="5"/>
      <c r="R212" s="5"/>
      <c r="Y212" s="21"/>
    </row>
    <row r="213" spans="1:25" s="1" customFormat="1" x14ac:dyDescent="0.25">
      <c r="A213" s="80">
        <v>188</v>
      </c>
      <c r="B213" s="16">
        <v>34242334</v>
      </c>
      <c r="C213" s="81">
        <v>117.2</v>
      </c>
      <c r="D213" s="8">
        <v>17.975999999999999</v>
      </c>
      <c r="E213" s="8">
        <v>17.975999999999999</v>
      </c>
      <c r="F213" s="8">
        <f t="shared" si="11"/>
        <v>0</v>
      </c>
      <c r="G213" s="82">
        <f t="shared" si="15"/>
        <v>0</v>
      </c>
      <c r="H213" s="91">
        <f t="shared" si="16"/>
        <v>0.18839029085446993</v>
      </c>
      <c r="I213" s="82">
        <f t="shared" si="12"/>
        <v>0.18839029085446993</v>
      </c>
      <c r="K213" s="25"/>
      <c r="L213" s="7"/>
      <c r="M213" s="7"/>
      <c r="N213" s="7"/>
      <c r="O213" s="5"/>
      <c r="P213" s="5"/>
      <c r="Q213" s="5"/>
      <c r="R213" s="5"/>
      <c r="Y213" s="21"/>
    </row>
    <row r="214" spans="1:25" s="1" customFormat="1" x14ac:dyDescent="0.25">
      <c r="A214" s="80">
        <v>189</v>
      </c>
      <c r="B214" s="16">
        <v>34242338</v>
      </c>
      <c r="C214" s="81">
        <v>58.7</v>
      </c>
      <c r="D214" s="8">
        <v>22.347000000000001</v>
      </c>
      <c r="E214" s="8">
        <v>22.359000000000002</v>
      </c>
      <c r="F214" s="8">
        <f t="shared" si="11"/>
        <v>1.2000000000000455E-2</v>
      </c>
      <c r="G214" s="82">
        <f t="shared" si="15"/>
        <v>1.0317600000000392E-2</v>
      </c>
      <c r="H214" s="91">
        <f t="shared" si="16"/>
        <v>9.4355887996223423E-2</v>
      </c>
      <c r="I214" s="82">
        <f t="shared" si="12"/>
        <v>0.10467348799622381</v>
      </c>
      <c r="K214" s="25"/>
      <c r="L214" s="7"/>
      <c r="M214" s="7"/>
      <c r="N214" s="7"/>
      <c r="O214" s="5"/>
      <c r="P214" s="5"/>
      <c r="Q214" s="5"/>
      <c r="R214" s="5"/>
      <c r="Y214" s="21"/>
    </row>
    <row r="215" spans="1:25" s="1" customFormat="1" x14ac:dyDescent="0.25">
      <c r="A215" s="80">
        <v>190</v>
      </c>
      <c r="B215" s="16">
        <v>34242340</v>
      </c>
      <c r="C215" s="83">
        <v>58.2</v>
      </c>
      <c r="D215" s="8">
        <v>21.754999999999999</v>
      </c>
      <c r="E215" s="8">
        <v>21.786999999999999</v>
      </c>
      <c r="F215" s="8">
        <f t="shared" si="11"/>
        <v>3.2000000000000028E-2</v>
      </c>
      <c r="G215" s="82">
        <f t="shared" si="15"/>
        <v>2.7513600000000023E-2</v>
      </c>
      <c r="H215" s="91">
        <f t="shared" si="16"/>
        <v>9.3552175151281142E-2</v>
      </c>
      <c r="I215" s="82">
        <f t="shared" si="12"/>
        <v>0.12106577515128117</v>
      </c>
      <c r="K215" s="25"/>
      <c r="L215" s="7"/>
      <c r="M215" s="7"/>
      <c r="N215" s="25"/>
      <c r="O215" s="5"/>
      <c r="P215" s="5"/>
      <c r="Q215" s="5"/>
      <c r="R215" s="5"/>
      <c r="Y215" s="21"/>
    </row>
    <row r="216" spans="1:25" s="1" customFormat="1" x14ac:dyDescent="0.25">
      <c r="A216" s="4">
        <v>191</v>
      </c>
      <c r="B216" s="16">
        <v>34242335</v>
      </c>
      <c r="C216" s="83">
        <v>46.6</v>
      </c>
      <c r="D216" s="8">
        <v>3.8279999999999998</v>
      </c>
      <c r="E216" s="8">
        <v>3.8279999999999998</v>
      </c>
      <c r="F216" s="8">
        <f t="shared" si="11"/>
        <v>0</v>
      </c>
      <c r="G216" s="82">
        <f t="shared" si="15"/>
        <v>0</v>
      </c>
      <c r="H216" s="91">
        <f t="shared" si="16"/>
        <v>7.4906037148620291E-2</v>
      </c>
      <c r="I216" s="82">
        <f t="shared" si="12"/>
        <v>7.4906037148620291E-2</v>
      </c>
      <c r="K216" s="25"/>
      <c r="L216" s="7"/>
      <c r="M216" s="7"/>
      <c r="N216" s="7"/>
      <c r="O216" s="5"/>
      <c r="P216" s="5"/>
      <c r="Q216" s="5"/>
      <c r="R216" s="5"/>
      <c r="Y216" s="21"/>
    </row>
    <row r="217" spans="1:25" s="1" customFormat="1" x14ac:dyDescent="0.25">
      <c r="A217" s="80">
        <v>192</v>
      </c>
      <c r="B217" s="16">
        <v>34242337</v>
      </c>
      <c r="C217" s="83">
        <v>77.3</v>
      </c>
      <c r="D217" s="8">
        <v>16.975000000000001</v>
      </c>
      <c r="E217" s="8">
        <v>16.98</v>
      </c>
      <c r="F217" s="8">
        <f t="shared" si="11"/>
        <v>4.9999999999990052E-3</v>
      </c>
      <c r="G217" s="82">
        <f t="shared" si="15"/>
        <v>4.2989999999991447E-3</v>
      </c>
      <c r="H217" s="91">
        <f t="shared" si="16"/>
        <v>0.12425400582807615</v>
      </c>
      <c r="I217" s="82">
        <f t="shared" si="12"/>
        <v>0.1285530058280753</v>
      </c>
      <c r="K217" s="25"/>
      <c r="L217" s="7"/>
      <c r="M217" s="7"/>
      <c r="N217" s="7"/>
      <c r="O217" s="5"/>
      <c r="P217" s="5"/>
      <c r="Q217" s="5"/>
      <c r="R217" s="5"/>
      <c r="Y217" s="21"/>
    </row>
    <row r="218" spans="1:25" s="1" customFormat="1" x14ac:dyDescent="0.25">
      <c r="A218" s="80">
        <v>193</v>
      </c>
      <c r="B218" s="16">
        <v>34242324</v>
      </c>
      <c r="C218" s="83">
        <v>116.7</v>
      </c>
      <c r="D218" s="8">
        <v>11.034000000000001</v>
      </c>
      <c r="E218" s="8">
        <v>11.034000000000001</v>
      </c>
      <c r="F218" s="8">
        <f t="shared" ref="F218:F273" si="17">E218-D218</f>
        <v>0</v>
      </c>
      <c r="G218" s="82">
        <f t="shared" si="15"/>
        <v>0</v>
      </c>
      <c r="H218" s="91">
        <f t="shared" si="16"/>
        <v>0.18758657800952763</v>
      </c>
      <c r="I218" s="82">
        <f t="shared" si="12"/>
        <v>0.18758657800952763</v>
      </c>
      <c r="K218" s="25"/>
      <c r="L218" s="7"/>
      <c r="M218" s="7"/>
      <c r="N218" s="7"/>
      <c r="O218" s="5"/>
      <c r="P218" s="5"/>
      <c r="Q218" s="5"/>
      <c r="R218" s="5"/>
      <c r="Y218" s="21"/>
    </row>
    <row r="219" spans="1:25" s="1" customFormat="1" x14ac:dyDescent="0.25">
      <c r="A219" s="96">
        <v>194</v>
      </c>
      <c r="B219" s="18">
        <v>34242331</v>
      </c>
      <c r="C219" s="113">
        <v>58</v>
      </c>
      <c r="D219" s="8">
        <v>3.9249999999999998</v>
      </c>
      <c r="E219" s="8">
        <v>3.9460000000000002</v>
      </c>
      <c r="F219" s="8">
        <f t="shared" si="17"/>
        <v>2.1000000000000352E-2</v>
      </c>
      <c r="G219" s="82">
        <f t="shared" si="15"/>
        <v>1.8055800000000302E-2</v>
      </c>
      <c r="H219" s="91">
        <f t="shared" si="16"/>
        <v>9.3230690013304224E-2</v>
      </c>
      <c r="I219" s="82">
        <f t="shared" ref="I219:I272" si="18">G219+H219</f>
        <v>0.11128649001330453</v>
      </c>
      <c r="K219" s="25"/>
      <c r="L219" s="7"/>
      <c r="M219" s="7"/>
      <c r="N219" s="7"/>
      <c r="O219" s="5"/>
      <c r="P219" s="5"/>
      <c r="Q219" s="5"/>
      <c r="R219" s="5"/>
      <c r="Y219" s="21"/>
    </row>
    <row r="220" spans="1:25" s="1" customFormat="1" x14ac:dyDescent="0.25">
      <c r="A220" s="4">
        <v>195</v>
      </c>
      <c r="B220" s="16">
        <v>34242336</v>
      </c>
      <c r="C220" s="83">
        <v>58.1</v>
      </c>
      <c r="D220" s="8">
        <v>9.9909999999999997</v>
      </c>
      <c r="E220" s="8">
        <v>10.156000000000001</v>
      </c>
      <c r="F220" s="8">
        <f t="shared" si="17"/>
        <v>0.16500000000000092</v>
      </c>
      <c r="G220" s="82">
        <f>F220*0.8598</f>
        <v>0.1418670000000008</v>
      </c>
      <c r="H220" s="91">
        <f t="shared" si="16"/>
        <v>9.3391432582292683E-2</v>
      </c>
      <c r="I220" s="82">
        <f t="shared" si="18"/>
        <v>0.23525843258229348</v>
      </c>
      <c r="K220" s="25"/>
      <c r="L220" s="7"/>
      <c r="M220" s="7"/>
      <c r="N220" s="7"/>
      <c r="O220" s="5"/>
      <c r="P220" s="5"/>
      <c r="Q220" s="5"/>
      <c r="R220" s="5"/>
      <c r="Y220" s="21"/>
    </row>
    <row r="221" spans="1:25" s="1" customFormat="1" x14ac:dyDescent="0.25">
      <c r="A221" s="84">
        <v>196</v>
      </c>
      <c r="B221" s="16">
        <v>34242332</v>
      </c>
      <c r="C221" s="83">
        <v>46.7</v>
      </c>
      <c r="D221" s="8">
        <v>14.608000000000001</v>
      </c>
      <c r="E221" s="8">
        <v>14.728</v>
      </c>
      <c r="F221" s="8">
        <f t="shared" si="17"/>
        <v>0.11999999999999922</v>
      </c>
      <c r="G221" s="82">
        <f t="shared" ref="G221:G244" si="19">F221*0.8598</f>
        <v>0.10317599999999932</v>
      </c>
      <c r="H221" s="91">
        <f t="shared" si="16"/>
        <v>7.506677971760875E-2</v>
      </c>
      <c r="I221" s="82">
        <f t="shared" si="18"/>
        <v>0.17824277971760807</v>
      </c>
      <c r="J221" s="68"/>
      <c r="K221" s="25"/>
      <c r="L221" s="7"/>
      <c r="M221" s="7"/>
      <c r="N221" s="7"/>
      <c r="O221" s="5"/>
      <c r="P221" s="5"/>
      <c r="Q221" s="5"/>
      <c r="R221" s="5"/>
      <c r="Y221" s="21"/>
    </row>
    <row r="222" spans="1:25" s="1" customFormat="1" x14ac:dyDescent="0.25">
      <c r="A222" s="89">
        <v>197</v>
      </c>
      <c r="B222" s="19">
        <v>34242328</v>
      </c>
      <c r="C222" s="112">
        <v>77.5</v>
      </c>
      <c r="D222" s="8">
        <v>28.402000000000001</v>
      </c>
      <c r="E222" s="8">
        <v>28.538</v>
      </c>
      <c r="F222" s="8">
        <f t="shared" si="17"/>
        <v>0.13599999999999923</v>
      </c>
      <c r="G222" s="82">
        <f t="shared" si="19"/>
        <v>0.11693279999999934</v>
      </c>
      <c r="H222" s="91">
        <f t="shared" si="16"/>
        <v>0.12457549096605305</v>
      </c>
      <c r="I222" s="82">
        <f t="shared" si="18"/>
        <v>0.24150829096605239</v>
      </c>
      <c r="J222" s="68"/>
      <c r="K222" s="25"/>
      <c r="L222" s="7"/>
      <c r="M222" s="7"/>
      <c r="N222" s="7"/>
      <c r="O222" s="5"/>
      <c r="P222" s="5"/>
      <c r="Q222" s="5"/>
      <c r="R222" s="5"/>
      <c r="Y222" s="21"/>
    </row>
    <row r="223" spans="1:25" s="1" customFormat="1" x14ac:dyDescent="0.25">
      <c r="A223" s="80">
        <v>198</v>
      </c>
      <c r="B223" s="16">
        <v>34242333</v>
      </c>
      <c r="C223" s="83">
        <v>116.5</v>
      </c>
      <c r="D223" s="8">
        <v>20.576000000000001</v>
      </c>
      <c r="E223" s="8">
        <v>20.773</v>
      </c>
      <c r="F223" s="8">
        <f t="shared" si="17"/>
        <v>0.19699999999999918</v>
      </c>
      <c r="G223" s="82">
        <f t="shared" si="19"/>
        <v>0.1693805999999993</v>
      </c>
      <c r="H223" s="91">
        <f t="shared" si="16"/>
        <v>0.18726509287155074</v>
      </c>
      <c r="I223" s="82">
        <f t="shared" si="18"/>
        <v>0.35664569287155001</v>
      </c>
      <c r="J223" s="68"/>
      <c r="K223" s="25"/>
      <c r="L223" s="7"/>
      <c r="M223" s="7"/>
      <c r="N223" s="7"/>
      <c r="O223" s="5"/>
      <c r="P223" s="5"/>
      <c r="Q223" s="5"/>
      <c r="R223" s="5"/>
      <c r="Y223" s="21"/>
    </row>
    <row r="224" spans="1:25" s="1" customFormat="1" x14ac:dyDescent="0.25">
      <c r="A224" s="4">
        <v>199</v>
      </c>
      <c r="B224" s="16">
        <v>34242330</v>
      </c>
      <c r="C224" s="83">
        <v>58.8</v>
      </c>
      <c r="D224" s="8">
        <v>27.192</v>
      </c>
      <c r="E224" s="8">
        <v>27.439</v>
      </c>
      <c r="F224" s="8">
        <f t="shared" si="17"/>
        <v>0.24699999999999989</v>
      </c>
      <c r="G224" s="82">
        <f t="shared" si="19"/>
        <v>0.21237059999999991</v>
      </c>
      <c r="H224" s="91">
        <f t="shared" si="16"/>
        <v>9.4516630565211868E-2</v>
      </c>
      <c r="I224" s="82">
        <f t="shared" si="18"/>
        <v>0.30688723056521178</v>
      </c>
      <c r="K224" s="25"/>
      <c r="L224" s="7"/>
      <c r="M224" s="7"/>
      <c r="N224" s="7"/>
      <c r="O224" s="5"/>
      <c r="P224" s="5"/>
      <c r="Q224" s="5"/>
      <c r="R224" s="5"/>
      <c r="Y224" s="21"/>
    </row>
    <row r="225" spans="1:25" s="1" customFormat="1" x14ac:dyDescent="0.25">
      <c r="A225" s="4">
        <v>200</v>
      </c>
      <c r="B225" s="16">
        <v>34242329</v>
      </c>
      <c r="C225" s="83">
        <v>58.6</v>
      </c>
      <c r="D225" s="8">
        <v>3.226</v>
      </c>
      <c r="E225" s="8">
        <v>3.226</v>
      </c>
      <c r="F225" s="8">
        <f t="shared" si="17"/>
        <v>0</v>
      </c>
      <c r="G225" s="82">
        <f t="shared" si="19"/>
        <v>0</v>
      </c>
      <c r="H225" s="91">
        <f t="shared" si="16"/>
        <v>9.4195145427234964E-2</v>
      </c>
      <c r="I225" s="95">
        <f t="shared" si="18"/>
        <v>9.4195145427234964E-2</v>
      </c>
      <c r="K225" s="25"/>
      <c r="L225" s="7"/>
      <c r="M225" s="7"/>
      <c r="N225" s="7"/>
      <c r="O225" s="5"/>
      <c r="P225" s="5"/>
      <c r="Q225" s="5"/>
      <c r="R225" s="5"/>
      <c r="Y225" s="21"/>
    </row>
    <row r="226" spans="1:25" s="1" customFormat="1" x14ac:dyDescent="0.25">
      <c r="A226" s="80">
        <v>201</v>
      </c>
      <c r="B226" s="16">
        <v>34242326</v>
      </c>
      <c r="C226" s="83">
        <v>46.4</v>
      </c>
      <c r="D226" s="8">
        <v>21.943000000000001</v>
      </c>
      <c r="E226" s="8">
        <v>22.16</v>
      </c>
      <c r="F226" s="8">
        <f t="shared" si="17"/>
        <v>0.21699999999999875</v>
      </c>
      <c r="G226" s="82">
        <f t="shared" si="19"/>
        <v>0.18657659999999893</v>
      </c>
      <c r="H226" s="91">
        <f t="shared" si="16"/>
        <v>7.4584552010643373E-2</v>
      </c>
      <c r="I226" s="82">
        <f t="shared" si="18"/>
        <v>0.26116115201064227</v>
      </c>
      <c r="K226" s="25"/>
      <c r="L226" s="7"/>
      <c r="M226" s="7"/>
      <c r="N226" s="7"/>
      <c r="O226" s="5"/>
      <c r="P226" s="5"/>
      <c r="Q226" s="5"/>
      <c r="R226" s="5"/>
      <c r="Y226" s="21"/>
    </row>
    <row r="227" spans="1:25" s="1" customFormat="1" x14ac:dyDescent="0.25">
      <c r="A227" s="80">
        <v>202</v>
      </c>
      <c r="B227" s="16">
        <v>34242327</v>
      </c>
      <c r="C227" s="83">
        <v>77.5</v>
      </c>
      <c r="D227" s="8">
        <v>27.039000000000001</v>
      </c>
      <c r="E227" s="8">
        <v>27.312999999999999</v>
      </c>
      <c r="F227" s="8">
        <f t="shared" si="17"/>
        <v>0.27399999999999736</v>
      </c>
      <c r="G227" s="82">
        <f t="shared" si="19"/>
        <v>0.23558519999999772</v>
      </c>
      <c r="H227" s="91">
        <f t="shared" si="16"/>
        <v>0.12457549096605305</v>
      </c>
      <c r="I227" s="82">
        <f t="shared" si="18"/>
        <v>0.36016069096605074</v>
      </c>
      <c r="K227" s="25"/>
      <c r="L227" s="7"/>
      <c r="M227" s="7"/>
      <c r="N227" s="7"/>
      <c r="O227" s="5"/>
      <c r="P227" s="5"/>
      <c r="Q227" s="5"/>
      <c r="R227" s="5"/>
      <c r="Y227" s="21"/>
    </row>
    <row r="228" spans="1:25" s="1" customFormat="1" x14ac:dyDescent="0.25">
      <c r="A228" s="4">
        <v>203</v>
      </c>
      <c r="B228" s="16">
        <v>43441405</v>
      </c>
      <c r="C228" s="83">
        <v>117.4</v>
      </c>
      <c r="D228" s="8">
        <v>34.139000000000003</v>
      </c>
      <c r="E228" s="8">
        <v>34.521000000000001</v>
      </c>
      <c r="F228" s="8">
        <f t="shared" si="17"/>
        <v>0.3819999999999979</v>
      </c>
      <c r="G228" s="82">
        <f t="shared" si="19"/>
        <v>0.32844359999999817</v>
      </c>
      <c r="H228" s="91">
        <f t="shared" si="16"/>
        <v>0.18871177599244685</v>
      </c>
      <c r="I228" s="82">
        <f t="shared" si="18"/>
        <v>0.51715537599244499</v>
      </c>
      <c r="K228" s="25"/>
      <c r="L228" s="7"/>
      <c r="M228" s="7"/>
      <c r="N228" s="7"/>
      <c r="O228" s="5"/>
      <c r="P228" s="5"/>
      <c r="Q228" s="5"/>
      <c r="R228" s="5"/>
      <c r="W228" s="5"/>
      <c r="X228" s="21"/>
      <c r="Y228" s="21"/>
    </row>
    <row r="229" spans="1:25" s="1" customFormat="1" x14ac:dyDescent="0.25">
      <c r="A229" s="80">
        <v>204</v>
      </c>
      <c r="B229" s="16">
        <v>43441406</v>
      </c>
      <c r="C229" s="83">
        <v>57.9</v>
      </c>
      <c r="D229" s="8">
        <v>4.1619999999999999</v>
      </c>
      <c r="E229" s="8">
        <v>4.1619999999999999</v>
      </c>
      <c r="F229" s="8">
        <f t="shared" si="17"/>
        <v>0</v>
      </c>
      <c r="G229" s="82">
        <f t="shared" si="19"/>
        <v>0</v>
      </c>
      <c r="H229" s="91">
        <f t="shared" si="16"/>
        <v>9.3069947444315765E-2</v>
      </c>
      <c r="I229" s="82">
        <f t="shared" si="18"/>
        <v>9.3069947444315765E-2</v>
      </c>
      <c r="K229" s="25"/>
      <c r="L229" s="7"/>
      <c r="M229" s="7"/>
      <c r="N229" s="7"/>
      <c r="O229" s="5"/>
      <c r="P229" s="5"/>
      <c r="Q229" s="5"/>
      <c r="R229" s="5"/>
      <c r="W229" s="5"/>
      <c r="X229" s="21"/>
      <c r="Y229" s="21"/>
    </row>
    <row r="230" spans="1:25" s="1" customFormat="1" x14ac:dyDescent="0.25">
      <c r="A230" s="80">
        <v>205</v>
      </c>
      <c r="B230" s="16">
        <v>43441089</v>
      </c>
      <c r="C230" s="83">
        <v>58.3</v>
      </c>
      <c r="D230" s="8">
        <v>20.341000000000001</v>
      </c>
      <c r="E230" s="8">
        <v>20.437999999999999</v>
      </c>
      <c r="F230" s="8">
        <f t="shared" si="17"/>
        <v>9.6999999999997755E-2</v>
      </c>
      <c r="G230" s="82">
        <f t="shared" si="19"/>
        <v>8.3400599999998076E-2</v>
      </c>
      <c r="H230" s="91">
        <f t="shared" si="16"/>
        <v>9.3712917720269587E-2</v>
      </c>
      <c r="I230" s="82">
        <f t="shared" si="18"/>
        <v>0.17711351772026768</v>
      </c>
      <c r="K230" s="25"/>
      <c r="L230" s="7"/>
      <c r="M230" s="7"/>
      <c r="N230" s="7"/>
      <c r="O230" s="5"/>
      <c r="P230" s="5"/>
      <c r="Q230" s="5"/>
      <c r="R230" s="5"/>
      <c r="W230" s="5"/>
      <c r="X230" s="21"/>
      <c r="Y230" s="21"/>
    </row>
    <row r="231" spans="1:25" s="1" customFormat="1" x14ac:dyDescent="0.25">
      <c r="A231" s="80">
        <v>206</v>
      </c>
      <c r="B231" s="16">
        <v>20242434</v>
      </c>
      <c r="C231" s="83">
        <v>46.3</v>
      </c>
      <c r="D231" s="8">
        <v>3</v>
      </c>
      <c r="E231" s="8">
        <v>3.1019999999999999</v>
      </c>
      <c r="F231" s="8">
        <f t="shared" si="17"/>
        <v>0.10199999999999987</v>
      </c>
      <c r="G231" s="82">
        <f t="shared" si="19"/>
        <v>8.7699599999999892E-2</v>
      </c>
      <c r="H231" s="91">
        <f t="shared" si="16"/>
        <v>7.4423809441654928E-2</v>
      </c>
      <c r="I231" s="82">
        <f t="shared" si="18"/>
        <v>0.16212340944165482</v>
      </c>
      <c r="K231" s="25"/>
      <c r="L231" s="7"/>
      <c r="M231" s="26"/>
      <c r="N231" s="7"/>
      <c r="O231" s="5"/>
      <c r="P231" s="5"/>
      <c r="Q231" s="5"/>
      <c r="R231" s="5"/>
      <c r="S231" s="5"/>
      <c r="T231" s="5"/>
      <c r="U231" s="5"/>
      <c r="V231" s="5"/>
      <c r="W231" s="5"/>
      <c r="X231" s="21"/>
      <c r="Y231" s="21"/>
    </row>
    <row r="232" spans="1:25" s="1" customFormat="1" x14ac:dyDescent="0.25">
      <c r="A232" s="4">
        <v>207</v>
      </c>
      <c r="B232" s="16">
        <v>43441407</v>
      </c>
      <c r="C232" s="83">
        <v>77.900000000000006</v>
      </c>
      <c r="D232" s="8">
        <v>13.268000000000001</v>
      </c>
      <c r="E232" s="8">
        <v>13.375</v>
      </c>
      <c r="F232" s="8">
        <f t="shared" si="17"/>
        <v>0.10699999999999932</v>
      </c>
      <c r="G232" s="82">
        <f t="shared" si="19"/>
        <v>9.1998599999999417E-2</v>
      </c>
      <c r="H232" s="91">
        <f t="shared" si="16"/>
        <v>0.12521846124200689</v>
      </c>
      <c r="I232" s="82">
        <f t="shared" si="18"/>
        <v>0.21721706124200629</v>
      </c>
      <c r="K232" s="25"/>
      <c r="L232" s="7"/>
      <c r="M232" s="7"/>
      <c r="N232" s="7"/>
      <c r="O232" s="5"/>
      <c r="P232" s="5"/>
      <c r="Q232" s="5"/>
      <c r="R232" s="5"/>
      <c r="S232" s="5"/>
      <c r="T232" s="5"/>
      <c r="U232" s="5"/>
      <c r="V232" s="5"/>
      <c r="W232" s="5"/>
      <c r="X232" s="21"/>
      <c r="Y232" s="21"/>
    </row>
    <row r="233" spans="1:25" s="1" customFormat="1" x14ac:dyDescent="0.25">
      <c r="A233" s="80">
        <v>208</v>
      </c>
      <c r="B233" s="16">
        <v>43441412</v>
      </c>
      <c r="C233" s="83">
        <v>117.9</v>
      </c>
      <c r="D233" s="8">
        <v>29.475000000000001</v>
      </c>
      <c r="E233" s="8">
        <v>29.818999999999999</v>
      </c>
      <c r="F233" s="8">
        <f t="shared" si="17"/>
        <v>0.34399999999999764</v>
      </c>
      <c r="G233" s="82">
        <f t="shared" si="19"/>
        <v>0.29577119999999796</v>
      </c>
      <c r="H233" s="91">
        <f t="shared" si="16"/>
        <v>0.18951548883738911</v>
      </c>
      <c r="I233" s="82">
        <f t="shared" si="18"/>
        <v>0.48528668883738707</v>
      </c>
      <c r="K233" s="25"/>
      <c r="L233" s="7"/>
      <c r="M233" s="7"/>
      <c r="N233" s="7"/>
      <c r="O233" s="5"/>
      <c r="P233" s="5"/>
      <c r="Q233" s="5"/>
      <c r="R233" s="5"/>
      <c r="S233" s="5"/>
      <c r="T233" s="5"/>
      <c r="U233" s="5"/>
      <c r="V233" s="5"/>
      <c r="W233" s="5"/>
      <c r="X233" s="21"/>
      <c r="Y233" s="21"/>
    </row>
    <row r="234" spans="1:25" s="1" customFormat="1" x14ac:dyDescent="0.25">
      <c r="A234" s="80">
        <v>209</v>
      </c>
      <c r="B234" s="16">
        <v>43441411</v>
      </c>
      <c r="C234" s="83">
        <v>58.2</v>
      </c>
      <c r="D234" s="8">
        <v>16.478000000000002</v>
      </c>
      <c r="E234" s="8">
        <v>16.489999999999998</v>
      </c>
      <c r="F234" s="8">
        <f t="shared" si="17"/>
        <v>1.1999999999996902E-2</v>
      </c>
      <c r="G234" s="82">
        <f t="shared" si="19"/>
        <v>1.0317599999997337E-2</v>
      </c>
      <c r="H234" s="91">
        <f t="shared" si="16"/>
        <v>9.3552175151281142E-2</v>
      </c>
      <c r="I234" s="82">
        <f t="shared" si="18"/>
        <v>0.10386977515127847</v>
      </c>
      <c r="K234" s="25"/>
      <c r="L234" s="7"/>
      <c r="M234" s="7"/>
      <c r="N234" s="7"/>
      <c r="O234" s="5"/>
      <c r="P234" s="5"/>
      <c r="Q234" s="5"/>
      <c r="R234" s="5"/>
      <c r="S234" s="5"/>
      <c r="T234" s="5"/>
      <c r="U234" s="5"/>
      <c r="V234" s="5"/>
      <c r="W234" s="5"/>
      <c r="X234" s="21"/>
      <c r="Y234" s="21"/>
    </row>
    <row r="235" spans="1:25" s="1" customFormat="1" x14ac:dyDescent="0.25">
      <c r="A235" s="80">
        <v>210</v>
      </c>
      <c r="B235" s="16">
        <v>43441408</v>
      </c>
      <c r="C235" s="83">
        <v>58.6</v>
      </c>
      <c r="D235" s="8">
        <v>4.2610000000000001</v>
      </c>
      <c r="E235" s="8">
        <v>4.2610000000000001</v>
      </c>
      <c r="F235" s="8">
        <f t="shared" si="17"/>
        <v>0</v>
      </c>
      <c r="G235" s="82">
        <f t="shared" si="19"/>
        <v>0</v>
      </c>
      <c r="H235" s="91">
        <f t="shared" si="16"/>
        <v>9.4195145427234964E-2</v>
      </c>
      <c r="I235" s="82">
        <f t="shared" si="18"/>
        <v>9.4195145427234964E-2</v>
      </c>
      <c r="K235" s="25"/>
      <c r="L235" s="7"/>
      <c r="M235" s="7"/>
      <c r="N235" s="7"/>
      <c r="O235" s="5"/>
      <c r="P235" s="5"/>
      <c r="Q235" s="5"/>
      <c r="R235" s="5"/>
      <c r="S235" s="5"/>
      <c r="T235" s="5"/>
      <c r="U235" s="5"/>
      <c r="V235" s="5"/>
      <c r="W235" s="5"/>
      <c r="X235" s="21"/>
      <c r="Y235" s="21"/>
    </row>
    <row r="236" spans="1:25" s="1" customFormat="1" x14ac:dyDescent="0.25">
      <c r="A236" s="4">
        <v>211</v>
      </c>
      <c r="B236" s="16">
        <v>43441409</v>
      </c>
      <c r="C236" s="83">
        <v>46.7</v>
      </c>
      <c r="D236" s="8">
        <v>17.797000000000001</v>
      </c>
      <c r="E236" s="8">
        <v>17.824000000000002</v>
      </c>
      <c r="F236" s="8">
        <f t="shared" si="17"/>
        <v>2.7000000000001023E-2</v>
      </c>
      <c r="G236" s="82">
        <f t="shared" si="19"/>
        <v>2.321460000000088E-2</v>
      </c>
      <c r="H236" s="91">
        <f t="shared" si="16"/>
        <v>7.506677971760875E-2</v>
      </c>
      <c r="I236" s="82">
        <f t="shared" si="18"/>
        <v>9.8281379717609627E-2</v>
      </c>
      <c r="K236" s="25"/>
      <c r="L236" s="7"/>
      <c r="M236" s="7"/>
      <c r="N236" s="7"/>
      <c r="O236" s="5"/>
      <c r="P236" s="5"/>
      <c r="Q236" s="5"/>
      <c r="R236" s="5"/>
      <c r="S236" s="5"/>
      <c r="T236" s="5"/>
      <c r="U236" s="5"/>
      <c r="V236" s="5"/>
      <c r="W236" s="5"/>
      <c r="X236" s="21"/>
      <c r="Y236" s="21"/>
    </row>
    <row r="237" spans="1:25" s="1" customFormat="1" x14ac:dyDescent="0.25">
      <c r="A237" s="80">
        <v>212</v>
      </c>
      <c r="B237" s="16">
        <v>43441410</v>
      </c>
      <c r="C237" s="83">
        <v>78.599999999999994</v>
      </c>
      <c r="D237" s="8">
        <v>24.396999999999998</v>
      </c>
      <c r="E237" s="8">
        <v>24.431999999999999</v>
      </c>
      <c r="F237" s="8">
        <f t="shared" si="17"/>
        <v>3.5000000000000142E-2</v>
      </c>
      <c r="G237" s="82">
        <f t="shared" si="19"/>
        <v>3.0093000000000123E-2</v>
      </c>
      <c r="H237" s="91">
        <f t="shared" si="16"/>
        <v>0.12634365922492607</v>
      </c>
      <c r="I237" s="82">
        <f t="shared" si="18"/>
        <v>0.15643665922492619</v>
      </c>
      <c r="K237" s="25"/>
      <c r="L237" s="7"/>
      <c r="M237" s="7"/>
      <c r="N237" s="7"/>
      <c r="O237" s="5"/>
      <c r="P237" s="5"/>
      <c r="Q237" s="5"/>
      <c r="R237" s="5"/>
      <c r="S237" s="5"/>
      <c r="T237" s="5"/>
      <c r="U237" s="5"/>
      <c r="V237" s="5"/>
      <c r="W237" s="5"/>
      <c r="X237" s="21"/>
      <c r="Y237" s="21"/>
    </row>
    <row r="238" spans="1:25" s="1" customFormat="1" x14ac:dyDescent="0.25">
      <c r="A238" s="80">
        <v>213</v>
      </c>
      <c r="B238" s="16">
        <v>43441403</v>
      </c>
      <c r="C238" s="83">
        <v>117.8</v>
      </c>
      <c r="D238" s="8">
        <v>27.684999999999999</v>
      </c>
      <c r="E238" s="8">
        <v>27.806000000000001</v>
      </c>
      <c r="F238" s="8">
        <f t="shared" si="17"/>
        <v>0.12100000000000222</v>
      </c>
      <c r="G238" s="82">
        <f t="shared" si="19"/>
        <v>0.10403580000000191</v>
      </c>
      <c r="H238" s="91">
        <f t="shared" si="16"/>
        <v>0.18935474626840065</v>
      </c>
      <c r="I238" s="82">
        <f t="shared" si="18"/>
        <v>0.29339054626840255</v>
      </c>
      <c r="K238" s="25"/>
      <c r="L238" s="7"/>
      <c r="M238" s="7"/>
      <c r="N238" s="7"/>
      <c r="O238" s="5"/>
      <c r="P238" s="5"/>
      <c r="Q238" s="5"/>
      <c r="R238" s="5"/>
      <c r="S238" s="5"/>
      <c r="T238" s="5"/>
      <c r="U238" s="5"/>
      <c r="V238" s="5"/>
      <c r="W238" s="5"/>
      <c r="X238" s="21"/>
      <c r="Y238" s="21"/>
    </row>
    <row r="239" spans="1:25" s="1" customFormat="1" x14ac:dyDescent="0.25">
      <c r="A239" s="80">
        <v>214</v>
      </c>
      <c r="B239" s="16">
        <v>43441398</v>
      </c>
      <c r="C239" s="81">
        <v>57.8</v>
      </c>
      <c r="D239" s="8">
        <v>4.6360000000000001</v>
      </c>
      <c r="E239" s="8">
        <v>4.6360000000000001</v>
      </c>
      <c r="F239" s="8">
        <f t="shared" si="17"/>
        <v>0</v>
      </c>
      <c r="G239" s="82">
        <f t="shared" si="19"/>
        <v>0</v>
      </c>
      <c r="H239" s="91">
        <f t="shared" si="16"/>
        <v>9.2909204875327306E-2</v>
      </c>
      <c r="I239" s="82">
        <f t="shared" si="18"/>
        <v>9.2909204875327306E-2</v>
      </c>
      <c r="K239" s="25"/>
      <c r="L239" s="7"/>
      <c r="M239" s="7"/>
      <c r="N239" s="7"/>
      <c r="O239" s="5"/>
      <c r="P239" s="5"/>
      <c r="Q239" s="5"/>
      <c r="R239" s="5"/>
      <c r="S239" s="5"/>
      <c r="T239" s="5"/>
      <c r="U239" s="5"/>
      <c r="V239" s="5"/>
      <c r="W239" s="5"/>
      <c r="X239" s="21"/>
      <c r="Y239" s="21"/>
    </row>
    <row r="240" spans="1:25" s="1" customFormat="1" x14ac:dyDescent="0.25">
      <c r="A240" s="4">
        <v>215</v>
      </c>
      <c r="B240" s="16">
        <v>43441413</v>
      </c>
      <c r="C240" s="81">
        <v>58.8</v>
      </c>
      <c r="D240" s="8">
        <v>19.745000000000001</v>
      </c>
      <c r="E240" s="8">
        <v>19.805</v>
      </c>
      <c r="F240" s="8">
        <f t="shared" si="17"/>
        <v>5.9999999999998721E-2</v>
      </c>
      <c r="G240" s="82">
        <f t="shared" si="19"/>
        <v>5.1587999999998899E-2</v>
      </c>
      <c r="H240" s="91">
        <f t="shared" si="16"/>
        <v>9.4516630565211868E-2</v>
      </c>
      <c r="I240" s="82">
        <f t="shared" si="18"/>
        <v>0.14610463056521078</v>
      </c>
      <c r="K240" s="25"/>
      <c r="L240" s="7"/>
      <c r="M240" s="7"/>
      <c r="N240" s="7"/>
      <c r="O240" s="5"/>
      <c r="P240" s="5"/>
      <c r="Q240" s="5"/>
      <c r="R240" s="5"/>
      <c r="S240" s="5"/>
      <c r="T240" s="5"/>
      <c r="U240" s="5"/>
      <c r="V240" s="5"/>
      <c r="W240" s="5"/>
      <c r="X240" s="21"/>
      <c r="Y240" s="21"/>
    </row>
    <row r="241" spans="1:25" s="1" customFormat="1" x14ac:dyDescent="0.25">
      <c r="A241" s="80">
        <v>216</v>
      </c>
      <c r="B241" s="16">
        <v>43441401</v>
      </c>
      <c r="C241" s="81">
        <v>46.6</v>
      </c>
      <c r="D241" s="8">
        <v>20.616</v>
      </c>
      <c r="E241" s="8">
        <v>20.71</v>
      </c>
      <c r="F241" s="8">
        <f t="shared" si="17"/>
        <v>9.4000000000001194E-2</v>
      </c>
      <c r="G241" s="82">
        <f t="shared" si="19"/>
        <v>8.0821200000001023E-2</v>
      </c>
      <c r="H241" s="91">
        <f t="shared" si="16"/>
        <v>7.4906037148620291E-2</v>
      </c>
      <c r="I241" s="82">
        <f t="shared" si="18"/>
        <v>0.1557272371486213</v>
      </c>
      <c r="K241" s="25"/>
      <c r="L241" s="7"/>
      <c r="M241" s="7"/>
      <c r="N241" s="7"/>
      <c r="O241" s="5"/>
      <c r="P241" s="5"/>
      <c r="Q241" s="5"/>
      <c r="R241" s="5"/>
      <c r="S241" s="5"/>
      <c r="T241" s="5"/>
      <c r="U241" s="5"/>
      <c r="V241" s="5"/>
      <c r="W241" s="5"/>
      <c r="X241" s="21"/>
      <c r="Y241" s="21"/>
    </row>
    <row r="242" spans="1:25" s="1" customFormat="1" x14ac:dyDescent="0.25">
      <c r="A242" s="80">
        <v>217</v>
      </c>
      <c r="B242" s="16">
        <v>43441404</v>
      </c>
      <c r="C242" s="81">
        <v>78.400000000000006</v>
      </c>
      <c r="D242" s="8">
        <v>18.164999999999999</v>
      </c>
      <c r="E242" s="8">
        <v>18.238</v>
      </c>
      <c r="F242" s="8">
        <f t="shared" si="17"/>
        <v>7.3000000000000398E-2</v>
      </c>
      <c r="G242" s="82">
        <f t="shared" si="19"/>
        <v>6.2765400000000346E-2</v>
      </c>
      <c r="H242" s="91">
        <f t="shared" si="16"/>
        <v>0.12602217408694918</v>
      </c>
      <c r="I242" s="82">
        <f t="shared" si="18"/>
        <v>0.18878757408694952</v>
      </c>
      <c r="K242" s="25"/>
      <c r="L242" s="7"/>
      <c r="M242" s="7"/>
      <c r="N242" s="7"/>
      <c r="O242" s="5"/>
      <c r="P242" s="5"/>
      <c r="Q242" s="5"/>
      <c r="R242" s="5"/>
      <c r="S242" s="5"/>
      <c r="T242" s="5"/>
      <c r="U242" s="5"/>
      <c r="V242" s="5"/>
      <c r="W242" s="5"/>
      <c r="X242" s="21"/>
      <c r="Y242" s="21"/>
    </row>
    <row r="243" spans="1:25" s="1" customFormat="1" x14ac:dyDescent="0.25">
      <c r="A243" s="80">
        <v>218</v>
      </c>
      <c r="B243" s="16">
        <v>43441396</v>
      </c>
      <c r="C243" s="81">
        <v>118.2</v>
      </c>
      <c r="D243" s="8">
        <v>19.696000000000002</v>
      </c>
      <c r="E243" s="8">
        <v>19.78</v>
      </c>
      <c r="F243" s="8">
        <f t="shared" si="17"/>
        <v>8.3999999999999631E-2</v>
      </c>
      <c r="G243" s="82">
        <f t="shared" si="19"/>
        <v>7.2223199999999682E-2</v>
      </c>
      <c r="H243" s="91">
        <f t="shared" si="16"/>
        <v>0.18999771654435446</v>
      </c>
      <c r="I243" s="82">
        <f t="shared" si="18"/>
        <v>0.26222091654435414</v>
      </c>
      <c r="K243" s="25"/>
      <c r="L243" s="7"/>
      <c r="M243" s="7"/>
      <c r="N243" s="7"/>
      <c r="O243" s="5"/>
      <c r="P243" s="5"/>
      <c r="Q243" s="5"/>
      <c r="R243" s="5"/>
      <c r="S243" s="5"/>
      <c r="T243" s="5"/>
      <c r="U243" s="5"/>
      <c r="V243" s="5"/>
      <c r="W243" s="5"/>
    </row>
    <row r="244" spans="1:25" s="1" customFormat="1" x14ac:dyDescent="0.25">
      <c r="A244" s="4">
        <v>219</v>
      </c>
      <c r="B244" s="16">
        <v>43441399</v>
      </c>
      <c r="C244" s="81">
        <v>58.3</v>
      </c>
      <c r="D244" s="8">
        <v>16.012</v>
      </c>
      <c r="E244" s="8">
        <v>16.12</v>
      </c>
      <c r="F244" s="8">
        <f t="shared" si="17"/>
        <v>0.10800000000000054</v>
      </c>
      <c r="G244" s="82">
        <f t="shared" si="19"/>
        <v>9.2858400000000466E-2</v>
      </c>
      <c r="H244" s="91">
        <f t="shared" si="16"/>
        <v>9.3712917720269587E-2</v>
      </c>
      <c r="I244" s="82">
        <f t="shared" si="18"/>
        <v>0.18657131772027005</v>
      </c>
      <c r="K244" s="25"/>
      <c r="L244" s="7"/>
      <c r="M244" s="7"/>
      <c r="N244" s="7"/>
      <c r="O244" s="5"/>
      <c r="P244" s="5"/>
      <c r="Q244" s="5"/>
      <c r="R244" s="5"/>
      <c r="S244" s="5"/>
      <c r="T244" s="5"/>
      <c r="U244" s="5"/>
      <c r="V244" s="5"/>
      <c r="W244" s="5"/>
    </row>
    <row r="245" spans="1:25" s="1" customFormat="1" x14ac:dyDescent="0.25">
      <c r="A245" s="80">
        <v>220</v>
      </c>
      <c r="B245" s="16">
        <v>43441400</v>
      </c>
      <c r="C245" s="81">
        <v>59.4</v>
      </c>
      <c r="D245" s="8">
        <v>12.946999999999999</v>
      </c>
      <c r="E245" s="8">
        <v>13.005000000000001</v>
      </c>
      <c r="F245" s="8">
        <f t="shared" si="17"/>
        <v>5.8000000000001606E-2</v>
      </c>
      <c r="G245" s="82">
        <f>F245*0.8598</f>
        <v>4.9868400000001381E-2</v>
      </c>
      <c r="H245" s="91">
        <f t="shared" si="16"/>
        <v>9.5481085979142594E-2</v>
      </c>
      <c r="I245" s="82">
        <f t="shared" si="18"/>
        <v>0.14534948597914399</v>
      </c>
      <c r="K245" s="25"/>
      <c r="L245" s="7"/>
      <c r="M245" s="7"/>
      <c r="N245" s="7"/>
      <c r="O245" s="5"/>
      <c r="P245" s="5"/>
      <c r="Q245" s="5"/>
      <c r="R245" s="5"/>
      <c r="S245" s="5"/>
      <c r="T245" s="5"/>
      <c r="U245" s="5"/>
      <c r="V245" s="5"/>
      <c r="W245" s="5"/>
    </row>
    <row r="246" spans="1:25" s="1" customFormat="1" x14ac:dyDescent="0.25">
      <c r="A246" s="80">
        <v>221</v>
      </c>
      <c r="B246" s="16">
        <v>43441397</v>
      </c>
      <c r="C246" s="81">
        <v>46.9</v>
      </c>
      <c r="D246" s="8">
        <v>6.7510000000000003</v>
      </c>
      <c r="E246" s="8">
        <v>6.7510000000000003</v>
      </c>
      <c r="F246" s="8">
        <f t="shared" si="17"/>
        <v>0</v>
      </c>
      <c r="G246" s="82">
        <f t="shared" ref="G246:G269" si="20">F246*0.8598</f>
        <v>0</v>
      </c>
      <c r="H246" s="91">
        <f t="shared" si="16"/>
        <v>7.5388264855585654E-2</v>
      </c>
      <c r="I246" s="82">
        <f t="shared" si="18"/>
        <v>7.5388264855585654E-2</v>
      </c>
      <c r="K246" s="25"/>
      <c r="L246" s="7"/>
      <c r="M246" s="7"/>
      <c r="N246" s="7"/>
      <c r="O246" s="5"/>
      <c r="P246" s="5"/>
      <c r="Q246" s="5"/>
      <c r="R246" s="5"/>
      <c r="S246" s="5"/>
      <c r="T246" s="5"/>
      <c r="U246" s="5"/>
      <c r="V246" s="5"/>
      <c r="W246" s="5"/>
    </row>
    <row r="247" spans="1:25" s="1" customFormat="1" x14ac:dyDescent="0.25">
      <c r="A247" s="80">
        <v>222</v>
      </c>
      <c r="B247" s="16">
        <v>43441402</v>
      </c>
      <c r="C247" s="81">
        <v>77.7</v>
      </c>
      <c r="D247" s="8">
        <v>39.591999999999999</v>
      </c>
      <c r="E247" s="8">
        <v>39.636000000000003</v>
      </c>
      <c r="F247" s="8">
        <f t="shared" si="17"/>
        <v>4.4000000000004036E-2</v>
      </c>
      <c r="G247" s="82">
        <f t="shared" si="20"/>
        <v>3.7831200000003472E-2</v>
      </c>
      <c r="H247" s="91">
        <f t="shared" si="16"/>
        <v>0.12489697610402997</v>
      </c>
      <c r="I247" s="82">
        <f t="shared" si="18"/>
        <v>0.16272817610403345</v>
      </c>
      <c r="K247" s="25"/>
      <c r="L247" s="7"/>
      <c r="M247" s="7"/>
      <c r="N247" s="7"/>
      <c r="O247" s="5"/>
      <c r="P247" s="5"/>
      <c r="Q247" s="5"/>
      <c r="R247" s="5"/>
      <c r="S247" s="5"/>
      <c r="T247" s="5"/>
      <c r="U247" s="5"/>
      <c r="V247" s="5"/>
      <c r="W247" s="5"/>
    </row>
    <row r="248" spans="1:25" s="1" customFormat="1" x14ac:dyDescent="0.25">
      <c r="A248" s="4">
        <v>223</v>
      </c>
      <c r="B248" s="16">
        <v>43441209</v>
      </c>
      <c r="C248" s="81">
        <v>118.6</v>
      </c>
      <c r="D248" s="8">
        <v>57.331000000000003</v>
      </c>
      <c r="E248" s="8">
        <v>57.783999999999999</v>
      </c>
      <c r="F248" s="8">
        <f t="shared" si="17"/>
        <v>0.45299999999999585</v>
      </c>
      <c r="G248" s="82">
        <f t="shared" si="20"/>
        <v>0.38948939999999643</v>
      </c>
      <c r="H248" s="91">
        <f t="shared" si="16"/>
        <v>0.1906406868203083</v>
      </c>
      <c r="I248" s="82">
        <f t="shared" si="18"/>
        <v>0.58013008682030476</v>
      </c>
      <c r="K248" s="25"/>
      <c r="L248" s="7"/>
      <c r="M248" s="24"/>
      <c r="N248" s="7"/>
      <c r="O248" s="5"/>
      <c r="P248" s="5"/>
      <c r="Q248" s="5"/>
      <c r="R248" s="5"/>
      <c r="S248" s="5"/>
      <c r="T248" s="5"/>
      <c r="U248" s="5"/>
      <c r="V248" s="5"/>
      <c r="W248" s="5"/>
    </row>
    <row r="249" spans="1:25" s="1" customFormat="1" x14ac:dyDescent="0.25">
      <c r="A249" s="80">
        <v>224</v>
      </c>
      <c r="B249" s="16">
        <v>43441210</v>
      </c>
      <c r="C249" s="81">
        <v>56.8</v>
      </c>
      <c r="D249" s="8">
        <v>5.9080000000000004</v>
      </c>
      <c r="E249" s="8">
        <v>5.9080000000000004</v>
      </c>
      <c r="F249" s="8">
        <f t="shared" si="17"/>
        <v>0</v>
      </c>
      <c r="G249" s="82">
        <f t="shared" si="20"/>
        <v>0</v>
      </c>
      <c r="H249" s="91">
        <f t="shared" si="16"/>
        <v>9.1301779185442744E-2</v>
      </c>
      <c r="I249" s="82">
        <f t="shared" si="18"/>
        <v>9.1301779185442744E-2</v>
      </c>
      <c r="K249" s="25"/>
      <c r="L249" s="7"/>
      <c r="M249" s="24"/>
      <c r="N249" s="7"/>
      <c r="O249" s="5"/>
      <c r="P249" s="5"/>
      <c r="Q249" s="5"/>
      <c r="R249" s="5"/>
      <c r="S249" s="5"/>
      <c r="T249" s="5"/>
      <c r="U249" s="5"/>
      <c r="V249" s="5"/>
      <c r="W249" s="5"/>
    </row>
    <row r="250" spans="1:25" s="1" customFormat="1" x14ac:dyDescent="0.25">
      <c r="A250" s="80">
        <v>225</v>
      </c>
      <c r="B250" s="16">
        <v>43441214</v>
      </c>
      <c r="C250" s="81">
        <v>58.9</v>
      </c>
      <c r="D250" s="8">
        <v>23.128</v>
      </c>
      <c r="E250" s="8">
        <v>23.41</v>
      </c>
      <c r="F250" s="8">
        <f t="shared" si="17"/>
        <v>0.28200000000000003</v>
      </c>
      <c r="G250" s="82">
        <f t="shared" si="20"/>
        <v>0.24246360000000003</v>
      </c>
      <c r="H250" s="91">
        <f t="shared" si="16"/>
        <v>9.4677373134200327E-2</v>
      </c>
      <c r="I250" s="82">
        <f t="shared" si="18"/>
        <v>0.33714097313420033</v>
      </c>
      <c r="K250" s="25"/>
      <c r="L250" s="7"/>
      <c r="M250" s="24"/>
      <c r="N250" s="7"/>
      <c r="O250" s="5"/>
      <c r="P250" s="5"/>
      <c r="Q250" s="5"/>
      <c r="R250" s="5"/>
      <c r="S250" s="5"/>
      <c r="T250" s="5"/>
      <c r="U250" s="5"/>
      <c r="V250" s="5"/>
      <c r="W250" s="5"/>
    </row>
    <row r="251" spans="1:25" s="1" customFormat="1" x14ac:dyDescent="0.25">
      <c r="A251" s="80">
        <v>226</v>
      </c>
      <c r="B251" s="16">
        <v>43441215</v>
      </c>
      <c r="C251" s="81">
        <v>46.8</v>
      </c>
      <c r="D251" s="8">
        <v>12.89</v>
      </c>
      <c r="E251" s="8">
        <v>12.927</v>
      </c>
      <c r="F251" s="8">
        <f t="shared" si="17"/>
        <v>3.6999999999999034E-2</v>
      </c>
      <c r="G251" s="82">
        <f t="shared" si="20"/>
        <v>3.1812599999999171E-2</v>
      </c>
      <c r="H251" s="91">
        <f t="shared" si="16"/>
        <v>7.5227522286597195E-2</v>
      </c>
      <c r="I251" s="82">
        <f t="shared" si="18"/>
        <v>0.10704012228659637</v>
      </c>
      <c r="K251" s="25"/>
      <c r="L251" s="7"/>
      <c r="M251" s="24"/>
      <c r="N251" s="7"/>
      <c r="O251" s="5"/>
      <c r="P251" s="5"/>
      <c r="Q251" s="5"/>
      <c r="R251" s="5"/>
      <c r="S251" s="5"/>
      <c r="T251" s="5"/>
      <c r="U251" s="5"/>
      <c r="V251" s="5"/>
    </row>
    <row r="252" spans="1:25" s="1" customFormat="1" x14ac:dyDescent="0.25">
      <c r="A252" s="4">
        <v>227</v>
      </c>
      <c r="B252" s="16">
        <v>43441211</v>
      </c>
      <c r="C252" s="81">
        <v>78.2</v>
      </c>
      <c r="D252" s="8">
        <v>4.3920000000000003</v>
      </c>
      <c r="E252" s="8">
        <v>4.4269999999999996</v>
      </c>
      <c r="F252" s="8">
        <f t="shared" si="17"/>
        <v>3.4999999999999254E-2</v>
      </c>
      <c r="G252" s="82">
        <f t="shared" si="20"/>
        <v>3.009299999999936E-2</v>
      </c>
      <c r="H252" s="91">
        <f t="shared" si="16"/>
        <v>0.12570068894897224</v>
      </c>
      <c r="I252" s="82">
        <f t="shared" si="18"/>
        <v>0.15579368894897161</v>
      </c>
      <c r="K252" s="25"/>
      <c r="L252" s="7"/>
      <c r="M252" s="24"/>
      <c r="N252" s="7"/>
      <c r="O252" s="5"/>
      <c r="P252" s="5"/>
      <c r="Q252" s="5"/>
      <c r="R252" s="5"/>
      <c r="S252" s="5"/>
      <c r="T252" s="5"/>
      <c r="U252" s="5"/>
      <c r="V252" s="5"/>
    </row>
    <row r="253" spans="1:25" s="1" customFormat="1" x14ac:dyDescent="0.25">
      <c r="A253" s="80">
        <v>228</v>
      </c>
      <c r="B253" s="16">
        <v>43441212</v>
      </c>
      <c r="C253" s="81">
        <v>117.6</v>
      </c>
      <c r="D253" s="8">
        <v>22.925999999999998</v>
      </c>
      <c r="E253" s="8">
        <v>23.01</v>
      </c>
      <c r="F253" s="8">
        <f t="shared" si="17"/>
        <v>8.4000000000003183E-2</v>
      </c>
      <c r="G253" s="82">
        <f t="shared" si="20"/>
        <v>7.2223200000002735E-2</v>
      </c>
      <c r="H253" s="91">
        <f t="shared" si="16"/>
        <v>0.18903326113042374</v>
      </c>
      <c r="I253" s="82">
        <f t="shared" si="18"/>
        <v>0.26125646113042644</v>
      </c>
      <c r="K253" s="25"/>
      <c r="L253" s="7"/>
      <c r="M253" s="7"/>
      <c r="N253" s="7"/>
      <c r="O253" s="5"/>
      <c r="P253" s="5"/>
      <c r="Q253" s="5"/>
      <c r="R253" s="5"/>
      <c r="S253" s="5"/>
      <c r="T253" s="5"/>
      <c r="U253" s="5"/>
      <c r="V253" s="5"/>
    </row>
    <row r="254" spans="1:25" s="1" customFormat="1" x14ac:dyDescent="0.25">
      <c r="A254" s="80">
        <v>229</v>
      </c>
      <c r="B254" s="16">
        <v>43441218</v>
      </c>
      <c r="C254" s="81">
        <v>57.8</v>
      </c>
      <c r="D254" s="8">
        <v>10.629</v>
      </c>
      <c r="E254" s="8">
        <v>10.708</v>
      </c>
      <c r="F254" s="8">
        <f t="shared" si="17"/>
        <v>7.9000000000000625E-2</v>
      </c>
      <c r="G254" s="82">
        <f t="shared" si="20"/>
        <v>6.7924200000000531E-2</v>
      </c>
      <c r="H254" s="91">
        <f t="shared" si="16"/>
        <v>9.2909204875327306E-2</v>
      </c>
      <c r="I254" s="82">
        <f t="shared" si="18"/>
        <v>0.16083340487532782</v>
      </c>
      <c r="K254" s="25"/>
      <c r="L254" s="7"/>
      <c r="M254" s="7"/>
      <c r="N254" s="7"/>
      <c r="O254" s="5"/>
      <c r="P254" s="5"/>
      <c r="Q254" s="5"/>
      <c r="R254" s="5"/>
      <c r="S254" s="5"/>
    </row>
    <row r="255" spans="1:25" s="1" customFormat="1" x14ac:dyDescent="0.25">
      <c r="A255" s="4">
        <v>230</v>
      </c>
      <c r="B255" s="16">
        <v>43441227</v>
      </c>
      <c r="C255" s="81">
        <v>58.4</v>
      </c>
      <c r="D255" s="8">
        <v>7.1070000000000002</v>
      </c>
      <c r="E255" s="8">
        <v>7.1070000000000002</v>
      </c>
      <c r="F255" s="8">
        <f t="shared" si="17"/>
        <v>0</v>
      </c>
      <c r="G255" s="82">
        <f t="shared" si="20"/>
        <v>0</v>
      </c>
      <c r="H255" s="91">
        <f t="shared" si="16"/>
        <v>9.3873660289258046E-2</v>
      </c>
      <c r="I255" s="82">
        <f t="shared" si="18"/>
        <v>9.3873660289258046E-2</v>
      </c>
      <c r="K255" s="25"/>
      <c r="L255" s="7"/>
      <c r="M255" s="25"/>
      <c r="N255" s="7"/>
      <c r="O255" s="5"/>
      <c r="P255" s="5"/>
      <c r="Q255" s="5"/>
      <c r="R255" s="5"/>
      <c r="S255" s="5"/>
    </row>
    <row r="256" spans="1:25" s="1" customFormat="1" x14ac:dyDescent="0.25">
      <c r="A256" s="4">
        <v>231</v>
      </c>
      <c r="B256" s="16">
        <v>43441216</v>
      </c>
      <c r="C256" s="81">
        <v>47</v>
      </c>
      <c r="D256" s="8">
        <v>5.6440000000000001</v>
      </c>
      <c r="E256" s="8">
        <v>5.6440000000000001</v>
      </c>
      <c r="F256" s="8">
        <f t="shared" si="17"/>
        <v>0</v>
      </c>
      <c r="G256" s="82">
        <f t="shared" si="20"/>
        <v>0</v>
      </c>
      <c r="H256" s="91">
        <f t="shared" si="16"/>
        <v>7.5549007424574113E-2</v>
      </c>
      <c r="I256" s="82">
        <f t="shared" si="18"/>
        <v>7.5549007424574113E-2</v>
      </c>
      <c r="K256" s="25"/>
      <c r="L256" s="7"/>
      <c r="M256" s="7"/>
      <c r="N256" s="7"/>
      <c r="O256" s="5"/>
      <c r="P256" s="5"/>
      <c r="Q256" s="5"/>
      <c r="R256" s="5"/>
      <c r="S256" s="5"/>
    </row>
    <row r="257" spans="1:23" s="1" customFormat="1" x14ac:dyDescent="0.25">
      <c r="A257" s="80">
        <v>232</v>
      </c>
      <c r="B257" s="16">
        <v>43441217</v>
      </c>
      <c r="C257" s="81">
        <v>78</v>
      </c>
      <c r="D257" s="8">
        <v>27.323</v>
      </c>
      <c r="E257" s="8">
        <v>27.42</v>
      </c>
      <c r="F257" s="8">
        <f t="shared" si="17"/>
        <v>9.7000000000001307E-2</v>
      </c>
      <c r="G257" s="82">
        <f t="shared" si="20"/>
        <v>8.3400600000001129E-2</v>
      </c>
      <c r="H257" s="91">
        <f t="shared" si="16"/>
        <v>0.12537920381099532</v>
      </c>
      <c r="I257" s="82">
        <f t="shared" si="18"/>
        <v>0.20877980381099645</v>
      </c>
      <c r="K257" s="25"/>
      <c r="L257" s="7"/>
      <c r="M257" s="7"/>
      <c r="N257" s="7"/>
      <c r="O257" s="5"/>
      <c r="P257" s="5"/>
      <c r="Q257" s="5"/>
      <c r="R257" s="5"/>
      <c r="S257" s="5"/>
    </row>
    <row r="258" spans="1:23" s="1" customFormat="1" x14ac:dyDescent="0.25">
      <c r="A258" s="80">
        <v>233</v>
      </c>
      <c r="B258" s="16">
        <v>43441226</v>
      </c>
      <c r="C258" s="81">
        <v>117.7</v>
      </c>
      <c r="D258" s="8">
        <v>9.5079999999999991</v>
      </c>
      <c r="E258" s="8">
        <v>9.5079999999999991</v>
      </c>
      <c r="F258" s="8">
        <f t="shared" si="17"/>
        <v>0</v>
      </c>
      <c r="G258" s="82">
        <f>F258*0.8598</f>
        <v>0</v>
      </c>
      <c r="H258" s="91">
        <f>C258/4660.2*$H$19</f>
        <v>0.18919400369941219</v>
      </c>
      <c r="I258" s="82">
        <f t="shared" si="18"/>
        <v>0.18919400369941219</v>
      </c>
      <c r="K258" s="25"/>
      <c r="L258" s="7"/>
      <c r="M258" s="25"/>
      <c r="N258" s="7"/>
      <c r="O258" s="5"/>
      <c r="P258" s="5"/>
      <c r="Q258" s="5"/>
      <c r="R258" s="5"/>
      <c r="S258" s="5"/>
      <c r="W258" s="5"/>
    </row>
    <row r="259" spans="1:23" s="1" customFormat="1" x14ac:dyDescent="0.25">
      <c r="A259" s="80">
        <v>234</v>
      </c>
      <c r="B259" s="16">
        <v>43441225</v>
      </c>
      <c r="C259" s="81">
        <v>57.8</v>
      </c>
      <c r="D259" s="8">
        <v>15.363</v>
      </c>
      <c r="E259" s="8">
        <v>15.492000000000001</v>
      </c>
      <c r="F259" s="8">
        <f t="shared" si="17"/>
        <v>0.12900000000000134</v>
      </c>
      <c r="G259" s="82">
        <f t="shared" si="20"/>
        <v>0.11091420000000116</v>
      </c>
      <c r="H259" s="91">
        <f t="shared" si="16"/>
        <v>9.2909204875327306E-2</v>
      </c>
      <c r="I259" s="82">
        <f t="shared" si="18"/>
        <v>0.20382340487532846</v>
      </c>
      <c r="K259" s="25"/>
      <c r="L259" s="7"/>
      <c r="M259" s="7"/>
      <c r="N259" s="7"/>
      <c r="O259" s="5"/>
      <c r="P259" s="5"/>
      <c r="Q259" s="5"/>
      <c r="R259" s="5"/>
      <c r="S259" s="5"/>
      <c r="W259" s="5"/>
    </row>
    <row r="260" spans="1:23" s="1" customFormat="1" x14ac:dyDescent="0.25">
      <c r="A260" s="4">
        <v>235</v>
      </c>
      <c r="B260" s="16">
        <v>43441222</v>
      </c>
      <c r="C260" s="81">
        <v>58.3</v>
      </c>
      <c r="D260" s="8">
        <v>3.9180000000000001</v>
      </c>
      <c r="E260" s="8">
        <v>3.9630000000000001</v>
      </c>
      <c r="F260" s="8">
        <f t="shared" si="17"/>
        <v>4.4999999999999929E-2</v>
      </c>
      <c r="G260" s="82">
        <f t="shared" si="20"/>
        <v>3.8690999999999941E-2</v>
      </c>
      <c r="H260" s="91">
        <f t="shared" si="16"/>
        <v>9.3712917720269587E-2</v>
      </c>
      <c r="I260" s="82">
        <f t="shared" si="18"/>
        <v>0.13240391772026952</v>
      </c>
      <c r="K260" s="25"/>
      <c r="L260" s="7"/>
      <c r="M260" s="7"/>
      <c r="N260" s="7"/>
      <c r="O260" s="5"/>
      <c r="P260" s="5"/>
      <c r="Q260" s="5"/>
      <c r="R260" s="5"/>
      <c r="S260" s="5"/>
      <c r="W260" s="5"/>
    </row>
    <row r="261" spans="1:23" s="1" customFormat="1" x14ac:dyDescent="0.25">
      <c r="A261" s="80">
        <v>236</v>
      </c>
      <c r="B261" s="16">
        <v>43441223</v>
      </c>
      <c r="C261" s="81">
        <v>47</v>
      </c>
      <c r="D261" s="8">
        <v>20.195</v>
      </c>
      <c r="E261" s="8">
        <v>20.37</v>
      </c>
      <c r="F261" s="8">
        <f t="shared" si="17"/>
        <v>0.17500000000000071</v>
      </c>
      <c r="G261" s="82">
        <f t="shared" si="20"/>
        <v>0.15046500000000063</v>
      </c>
      <c r="H261" s="91">
        <f t="shared" si="16"/>
        <v>7.5549007424574113E-2</v>
      </c>
      <c r="I261" s="82">
        <f t="shared" si="18"/>
        <v>0.22601400742457473</v>
      </c>
      <c r="J261" s="5"/>
      <c r="K261" s="25"/>
      <c r="L261" s="7"/>
      <c r="M261" s="7"/>
      <c r="N261" s="7"/>
      <c r="O261" s="5"/>
      <c r="P261" s="5"/>
      <c r="Q261" s="5"/>
      <c r="R261" s="5"/>
      <c r="S261" s="5"/>
      <c r="T261" s="5"/>
      <c r="U261" s="5"/>
      <c r="V261" s="5"/>
      <c r="W261" s="5"/>
    </row>
    <row r="262" spans="1:23" s="1" customFormat="1" x14ac:dyDescent="0.25">
      <c r="A262" s="80">
        <v>237</v>
      </c>
      <c r="B262" s="16">
        <v>43441224</v>
      </c>
      <c r="C262" s="81">
        <v>77</v>
      </c>
      <c r="D262" s="8">
        <v>33.904000000000003</v>
      </c>
      <c r="E262" s="8">
        <v>34.188000000000002</v>
      </c>
      <c r="F262" s="8">
        <f t="shared" si="17"/>
        <v>0.28399999999999892</v>
      </c>
      <c r="G262" s="82">
        <f t="shared" si="20"/>
        <v>0.24418319999999907</v>
      </c>
      <c r="H262" s="91">
        <f t="shared" si="16"/>
        <v>0.12377177812111077</v>
      </c>
      <c r="I262" s="82">
        <f t="shared" si="18"/>
        <v>0.36795497812110983</v>
      </c>
      <c r="J262" s="5"/>
      <c r="K262" s="25"/>
      <c r="L262" s="7"/>
      <c r="M262" s="7"/>
      <c r="N262" s="7"/>
      <c r="O262" s="5"/>
      <c r="P262" s="5"/>
      <c r="Q262" s="5"/>
      <c r="R262" s="5"/>
      <c r="S262" s="5"/>
      <c r="T262" s="5"/>
      <c r="U262" s="5"/>
      <c r="V262" s="5"/>
      <c r="W262" s="5"/>
    </row>
    <row r="263" spans="1:23" s="1" customFormat="1" x14ac:dyDescent="0.25">
      <c r="A263" s="80">
        <v>238</v>
      </c>
      <c r="B263" s="16">
        <v>43441221</v>
      </c>
      <c r="C263" s="81">
        <v>117.8</v>
      </c>
      <c r="D263" s="8">
        <v>25.289000000000001</v>
      </c>
      <c r="E263" s="8">
        <v>25.289000000000001</v>
      </c>
      <c r="F263" s="8">
        <f t="shared" si="17"/>
        <v>0</v>
      </c>
      <c r="G263" s="82">
        <f t="shared" si="20"/>
        <v>0</v>
      </c>
      <c r="H263" s="91">
        <f t="shared" si="16"/>
        <v>0.18935474626840065</v>
      </c>
      <c r="I263" s="82">
        <f t="shared" si="18"/>
        <v>0.18935474626840065</v>
      </c>
      <c r="J263" s="5"/>
      <c r="K263" s="25"/>
      <c r="L263" s="7"/>
      <c r="M263" s="7"/>
      <c r="N263" s="7"/>
      <c r="O263" s="5"/>
      <c r="P263" s="5"/>
      <c r="Q263" s="5"/>
      <c r="R263" s="5"/>
      <c r="S263" s="5"/>
      <c r="T263" s="5"/>
      <c r="U263" s="5"/>
      <c r="V263" s="5"/>
      <c r="W263" s="5"/>
    </row>
    <row r="264" spans="1:23" s="1" customFormat="1" x14ac:dyDescent="0.25">
      <c r="A264" s="4">
        <v>239</v>
      </c>
      <c r="B264" s="16">
        <v>43441220</v>
      </c>
      <c r="C264" s="81">
        <v>58.1</v>
      </c>
      <c r="D264" s="8">
        <v>23.023</v>
      </c>
      <c r="E264" s="8">
        <v>23.198</v>
      </c>
      <c r="F264" s="8">
        <f t="shared" si="17"/>
        <v>0.17500000000000071</v>
      </c>
      <c r="G264" s="82">
        <f t="shared" si="20"/>
        <v>0.15046500000000063</v>
      </c>
      <c r="H264" s="91">
        <f t="shared" si="16"/>
        <v>9.3391432582292683E-2</v>
      </c>
      <c r="I264" s="82">
        <f t="shared" si="18"/>
        <v>0.24385643258229331</v>
      </c>
      <c r="J264" s="5"/>
      <c r="K264" s="25"/>
      <c r="L264" s="7"/>
      <c r="M264" s="7"/>
      <c r="N264" s="7"/>
      <c r="O264" s="5"/>
      <c r="P264" s="5"/>
      <c r="Q264" s="5"/>
      <c r="R264" s="5"/>
      <c r="S264" s="5"/>
      <c r="T264" s="5"/>
      <c r="U264" s="5"/>
      <c r="V264" s="5"/>
      <c r="W264" s="5"/>
    </row>
    <row r="265" spans="1:23" s="1" customFormat="1" x14ac:dyDescent="0.25">
      <c r="A265" s="80">
        <v>240</v>
      </c>
      <c r="B265" s="16">
        <v>20242417</v>
      </c>
      <c r="C265" s="81">
        <v>58.7</v>
      </c>
      <c r="D265" s="8">
        <v>18.841000000000001</v>
      </c>
      <c r="E265" s="8">
        <v>19.023</v>
      </c>
      <c r="F265" s="8">
        <f t="shared" si="17"/>
        <v>0.18199999999999861</v>
      </c>
      <c r="G265" s="82">
        <f t="shared" si="20"/>
        <v>0.15648359999999881</v>
      </c>
      <c r="H265" s="91">
        <f t="shared" si="16"/>
        <v>9.4355887996223423E-2</v>
      </c>
      <c r="I265" s="82">
        <f t="shared" si="18"/>
        <v>0.25083948799622224</v>
      </c>
      <c r="J265" s="5"/>
      <c r="K265" s="25"/>
      <c r="L265" s="7"/>
      <c r="M265" s="7"/>
      <c r="N265" s="7"/>
      <c r="O265" s="5"/>
      <c r="P265" s="5"/>
      <c r="Q265" s="5"/>
      <c r="R265" s="5"/>
      <c r="S265" s="5"/>
      <c r="T265" s="5"/>
      <c r="U265" s="5"/>
      <c r="V265" s="5"/>
      <c r="W265" s="5"/>
    </row>
    <row r="266" spans="1:23" s="1" customFormat="1" x14ac:dyDescent="0.25">
      <c r="A266" s="80">
        <v>241</v>
      </c>
      <c r="B266" s="16">
        <v>20242445</v>
      </c>
      <c r="C266" s="81">
        <v>46.5</v>
      </c>
      <c r="D266" s="8">
        <v>14.077999999999999</v>
      </c>
      <c r="E266" s="8">
        <v>14.077999999999999</v>
      </c>
      <c r="F266" s="8">
        <f>E266-D266</f>
        <v>0</v>
      </c>
      <c r="G266" s="82">
        <f t="shared" si="20"/>
        <v>0</v>
      </c>
      <c r="H266" s="91">
        <f t="shared" si="16"/>
        <v>7.4745294579631832E-2</v>
      </c>
      <c r="I266" s="82">
        <f t="shared" si="18"/>
        <v>7.4745294579631832E-2</v>
      </c>
      <c r="J266" s="5"/>
      <c r="K266" s="25"/>
      <c r="L266" s="7"/>
      <c r="M266" s="7"/>
      <c r="N266" s="7"/>
      <c r="O266" s="5"/>
      <c r="P266" s="5"/>
      <c r="Q266" s="5"/>
      <c r="R266" s="5"/>
      <c r="S266" s="5"/>
      <c r="T266" s="5"/>
      <c r="U266" s="5"/>
      <c r="V266" s="5"/>
      <c r="W266" s="5"/>
    </row>
    <row r="267" spans="1:23" s="1" customFormat="1" x14ac:dyDescent="0.25">
      <c r="A267" s="80">
        <v>242</v>
      </c>
      <c r="B267" s="16">
        <v>43441219</v>
      </c>
      <c r="C267" s="81">
        <v>78.3</v>
      </c>
      <c r="D267" s="8">
        <v>38.305999999999997</v>
      </c>
      <c r="E267" s="8">
        <v>38.604999999999997</v>
      </c>
      <c r="F267" s="8">
        <f t="shared" si="17"/>
        <v>0.29899999999999949</v>
      </c>
      <c r="G267" s="82">
        <f t="shared" si="20"/>
        <v>0.25708019999999954</v>
      </c>
      <c r="H267" s="91">
        <f t="shared" si="16"/>
        <v>0.1258614315179607</v>
      </c>
      <c r="I267" s="82">
        <f t="shared" si="18"/>
        <v>0.38294163151796023</v>
      </c>
      <c r="J267" s="5"/>
      <c r="K267" s="25"/>
      <c r="L267" s="7"/>
      <c r="M267" s="7"/>
      <c r="N267" s="7"/>
      <c r="O267" s="5"/>
      <c r="P267" s="5"/>
      <c r="Q267" s="5"/>
      <c r="R267" s="5"/>
      <c r="S267" s="5"/>
      <c r="T267" s="5"/>
      <c r="U267" s="5"/>
      <c r="V267" s="5"/>
      <c r="W267" s="5"/>
    </row>
    <row r="268" spans="1:23" s="1" customFormat="1" x14ac:dyDescent="0.25">
      <c r="A268" s="4">
        <v>243</v>
      </c>
      <c r="B268" s="16">
        <v>20242421</v>
      </c>
      <c r="C268" s="81">
        <v>117.2</v>
      </c>
      <c r="D268" s="8">
        <v>16.949000000000002</v>
      </c>
      <c r="E268" s="8">
        <v>17.202999999999999</v>
      </c>
      <c r="F268" s="8">
        <f t="shared" si="17"/>
        <v>0.25399999999999778</v>
      </c>
      <c r="G268" s="82">
        <f t="shared" si="20"/>
        <v>0.21838919999999809</v>
      </c>
      <c r="H268" s="91">
        <f t="shared" si="16"/>
        <v>0.18839029085446993</v>
      </c>
      <c r="I268" s="82">
        <f t="shared" si="18"/>
        <v>0.40677949085446802</v>
      </c>
      <c r="J268" s="5"/>
      <c r="K268" s="25"/>
      <c r="L268" s="38"/>
      <c r="M268" s="42"/>
      <c r="N268" s="7"/>
      <c r="O268" s="5"/>
      <c r="P268" s="5"/>
      <c r="Q268" s="5"/>
      <c r="R268" s="5"/>
      <c r="S268" s="5"/>
      <c r="T268" s="5"/>
      <c r="U268" s="5"/>
      <c r="V268" s="5"/>
      <c r="W268" s="5"/>
    </row>
    <row r="269" spans="1:23" s="1" customFormat="1" x14ac:dyDescent="0.25">
      <c r="A269" s="80">
        <v>244</v>
      </c>
      <c r="B269" s="16">
        <v>20242431</v>
      </c>
      <c r="C269" s="81">
        <v>57.8</v>
      </c>
      <c r="D269" s="8">
        <v>3.9830000000000001</v>
      </c>
      <c r="E269" s="8">
        <v>3.9830000000000001</v>
      </c>
      <c r="F269" s="8">
        <f t="shared" si="17"/>
        <v>0</v>
      </c>
      <c r="G269" s="82">
        <f t="shared" si="20"/>
        <v>0</v>
      </c>
      <c r="H269" s="91">
        <f t="shared" si="16"/>
        <v>9.2909204875327306E-2</v>
      </c>
      <c r="I269" s="82">
        <f t="shared" si="18"/>
        <v>9.2909204875327306E-2</v>
      </c>
      <c r="J269" s="5"/>
      <c r="K269" s="25"/>
      <c r="L269" s="38"/>
      <c r="M269" s="42"/>
      <c r="N269" s="7"/>
      <c r="O269" s="5"/>
      <c r="P269" s="5"/>
      <c r="Q269" s="5"/>
      <c r="R269" s="5"/>
      <c r="S269" s="5"/>
      <c r="T269" s="5"/>
      <c r="U269" s="5"/>
      <c r="V269" s="5"/>
      <c r="W269" s="5"/>
    </row>
    <row r="270" spans="1:23" s="1" customFormat="1" x14ac:dyDescent="0.25">
      <c r="A270" s="80">
        <v>245</v>
      </c>
      <c r="B270" s="16">
        <v>20242432</v>
      </c>
      <c r="C270" s="81">
        <v>58.2</v>
      </c>
      <c r="D270" s="8">
        <v>8.2430000000000003</v>
      </c>
      <c r="E270" s="8">
        <v>8.2430000000000003</v>
      </c>
      <c r="F270" s="8">
        <f t="shared" si="17"/>
        <v>0</v>
      </c>
      <c r="G270" s="82">
        <f>F270*0.8598</f>
        <v>0</v>
      </c>
      <c r="H270" s="91">
        <f t="shared" si="16"/>
        <v>9.3552175151281142E-2</v>
      </c>
      <c r="I270" s="82">
        <f t="shared" si="18"/>
        <v>9.3552175151281142E-2</v>
      </c>
      <c r="J270" s="5"/>
      <c r="K270" s="25"/>
      <c r="L270" s="38"/>
      <c r="M270" s="42"/>
      <c r="N270" s="7"/>
      <c r="O270" s="5"/>
      <c r="P270" s="5"/>
      <c r="Q270" s="5"/>
      <c r="R270" s="5"/>
      <c r="S270" s="5"/>
      <c r="T270" s="5"/>
      <c r="U270" s="5"/>
      <c r="V270" s="5"/>
      <c r="W270" s="5"/>
    </row>
    <row r="271" spans="1:23" s="1" customFormat="1" x14ac:dyDescent="0.25">
      <c r="A271" s="80">
        <v>246</v>
      </c>
      <c r="B271" s="16">
        <v>20242451</v>
      </c>
      <c r="C271" s="81">
        <v>45.8</v>
      </c>
      <c r="D271" s="8">
        <v>10.233000000000001</v>
      </c>
      <c r="E271" s="8">
        <v>10.311</v>
      </c>
      <c r="F271" s="8">
        <f t="shared" si="17"/>
        <v>7.7999999999999403E-2</v>
      </c>
      <c r="G271" s="82">
        <f t="shared" ref="G271" si="21">F271*0.8598</f>
        <v>6.7064399999999483E-2</v>
      </c>
      <c r="H271" s="91">
        <f>C271/4660.2*$H$19</f>
        <v>7.3620096596712647E-2</v>
      </c>
      <c r="I271" s="82">
        <f t="shared" si="18"/>
        <v>0.14068449659671212</v>
      </c>
      <c r="J271" s="5"/>
      <c r="K271" s="25"/>
      <c r="L271" s="38"/>
      <c r="M271" s="42"/>
      <c r="N271" s="7"/>
      <c r="O271" s="5"/>
      <c r="P271" s="5"/>
      <c r="Q271" s="5"/>
      <c r="R271" s="5"/>
      <c r="S271" s="5"/>
      <c r="T271" s="5"/>
      <c r="U271" s="5"/>
      <c r="V271" s="5"/>
      <c r="W271" s="5"/>
    </row>
    <row r="272" spans="1:23" s="1" customFormat="1" x14ac:dyDescent="0.25">
      <c r="A272" s="4">
        <v>247</v>
      </c>
      <c r="B272" s="16">
        <v>20242442</v>
      </c>
      <c r="C272" s="81">
        <v>77.599999999999994</v>
      </c>
      <c r="D272" s="8">
        <v>22.946999999999999</v>
      </c>
      <c r="E272" s="8">
        <v>22.946999999999999</v>
      </c>
      <c r="F272" s="8">
        <f t="shared" si="17"/>
        <v>0</v>
      </c>
      <c r="G272" s="82">
        <f>F272*0.8598</f>
        <v>0</v>
      </c>
      <c r="H272" s="91">
        <f t="shared" ref="H272" si="22">C272/4660.2*$H$19</f>
        <v>0.12473623353504151</v>
      </c>
      <c r="I272" s="82">
        <f t="shared" si="18"/>
        <v>0.12473623353504151</v>
      </c>
      <c r="J272" s="5"/>
      <c r="K272" s="25"/>
      <c r="L272" s="14"/>
      <c r="M272" s="42"/>
      <c r="N272" s="7"/>
      <c r="O272" s="5"/>
      <c r="P272" s="5"/>
      <c r="Q272" s="5"/>
      <c r="R272" s="5"/>
      <c r="S272" s="5"/>
      <c r="T272" s="5"/>
      <c r="U272" s="5"/>
      <c r="V272" s="5"/>
      <c r="W272" s="5"/>
    </row>
    <row r="273" spans="1:26" s="2" customFormat="1" x14ac:dyDescent="0.25">
      <c r="A273" s="173" t="s">
        <v>3</v>
      </c>
      <c r="B273" s="173"/>
      <c r="C273" s="97">
        <f>SUM(C26:C272)</f>
        <v>17591.5</v>
      </c>
      <c r="D273" s="98">
        <f t="shared" ref="D273:E273" si="23">SUM(D26:D272)</f>
        <v>5034.9293000000062</v>
      </c>
      <c r="E273" s="98">
        <f t="shared" si="23"/>
        <v>5070.1391000000012</v>
      </c>
      <c r="F273" s="8">
        <f t="shared" si="17"/>
        <v>35.209799999995084</v>
      </c>
      <c r="G273" s="98">
        <f>SUM(G26:G272)</f>
        <v>30.273386039999973</v>
      </c>
      <c r="H273" s="98">
        <f>SUM(H26:H272)</f>
        <v>32.867613960000014</v>
      </c>
      <c r="I273" s="98">
        <f>SUM(I26:I272)</f>
        <v>63.141000000000005</v>
      </c>
      <c r="J273" s="50"/>
      <c r="K273" s="51"/>
      <c r="L273" s="38"/>
      <c r="M273" s="42"/>
      <c r="N273" s="5"/>
      <c r="O273" s="5"/>
      <c r="P273" s="5"/>
      <c r="Q273" s="5"/>
      <c r="R273" s="5"/>
      <c r="S273" s="5"/>
      <c r="T273" s="5"/>
      <c r="U273" s="5"/>
      <c r="V273" s="5"/>
      <c r="W273" s="5"/>
    </row>
    <row r="274" spans="1:26" x14ac:dyDescent="0.25">
      <c r="G274" s="43"/>
      <c r="J274" s="99"/>
      <c r="K274" s="100"/>
      <c r="O274" s="5"/>
      <c r="P274" s="5"/>
      <c r="Q274" s="5"/>
      <c r="R274" s="5"/>
      <c r="S274" s="5"/>
      <c r="T274" s="5"/>
      <c r="U274" s="5"/>
      <c r="V274" s="5"/>
    </row>
    <row r="275" spans="1:26" x14ac:dyDescent="0.25">
      <c r="G275"/>
      <c r="H275"/>
      <c r="I275"/>
      <c r="J275" s="45"/>
      <c r="K275" s="44"/>
      <c r="L275" s="44"/>
      <c r="M275" s="73"/>
      <c r="P275" s="42"/>
      <c r="R275" s="5"/>
      <c r="S275" s="5"/>
      <c r="T275" s="5"/>
      <c r="U275" s="5"/>
      <c r="V275" s="5"/>
      <c r="W275" s="5"/>
      <c r="X275" s="5"/>
      <c r="Y275" s="5"/>
      <c r="Z275" s="38"/>
    </row>
    <row r="276" spans="1:26" ht="18.75" customHeight="1" x14ac:dyDescent="0.25">
      <c r="A276" s="174" t="s">
        <v>38</v>
      </c>
      <c r="B276" s="176" t="s">
        <v>39</v>
      </c>
      <c r="C276" s="178" t="s">
        <v>2</v>
      </c>
      <c r="D276" s="35" t="s">
        <v>82</v>
      </c>
      <c r="E276" s="35" t="s">
        <v>83</v>
      </c>
      <c r="F276" s="107" t="s">
        <v>57</v>
      </c>
      <c r="G276" s="42"/>
      <c r="H276" s="38"/>
      <c r="I276" s="5"/>
      <c r="J276" s="5"/>
      <c r="K276" s="5"/>
      <c r="L276" s="5"/>
      <c r="M276" s="5"/>
      <c r="N276" s="5"/>
      <c r="O276" s="5"/>
      <c r="P276" s="5"/>
      <c r="R276"/>
      <c r="S276"/>
      <c r="T276"/>
      <c r="U276"/>
      <c r="V276"/>
      <c r="W276"/>
    </row>
    <row r="277" spans="1:26" ht="18.75" customHeight="1" x14ac:dyDescent="0.25">
      <c r="A277" s="175"/>
      <c r="B277" s="177"/>
      <c r="C277" s="179"/>
      <c r="D277" s="108" t="s">
        <v>40</v>
      </c>
      <c r="E277" s="108" t="s">
        <v>40</v>
      </c>
      <c r="F277" s="114" t="s">
        <v>58</v>
      </c>
      <c r="G277" s="38"/>
      <c r="H277" s="38"/>
      <c r="I277" s="5"/>
      <c r="J277" s="5"/>
      <c r="K277" s="5"/>
      <c r="L277" s="5"/>
      <c r="M277" s="5"/>
      <c r="N277" s="5"/>
      <c r="O277" s="5"/>
      <c r="Q277"/>
      <c r="R277"/>
      <c r="S277"/>
      <c r="T277"/>
      <c r="U277"/>
      <c r="V277"/>
      <c r="W277"/>
    </row>
    <row r="278" spans="1:26" x14ac:dyDescent="0.25">
      <c r="A278" s="48" t="s">
        <v>41</v>
      </c>
      <c r="B278" s="49">
        <v>43441481</v>
      </c>
      <c r="C278" s="49">
        <v>122.9</v>
      </c>
      <c r="D278" s="71">
        <v>37.968000000000004</v>
      </c>
      <c r="E278" s="71">
        <v>37.968000000000004</v>
      </c>
      <c r="F278" s="71">
        <f>(E278-D278)*0.8598</f>
        <v>0</v>
      </c>
      <c r="G278" s="38"/>
      <c r="H278" s="38"/>
      <c r="I278" s="38"/>
      <c r="J278" s="38"/>
      <c r="M278" s="38"/>
      <c r="Q278"/>
      <c r="R278"/>
      <c r="S278"/>
      <c r="T278"/>
      <c r="U278"/>
      <c r="V278"/>
      <c r="W278"/>
    </row>
    <row r="279" spans="1:26" x14ac:dyDescent="0.25">
      <c r="A279" s="48" t="s">
        <v>42</v>
      </c>
      <c r="B279" s="49">
        <v>43441178</v>
      </c>
      <c r="C279" s="49">
        <v>68.5</v>
      </c>
      <c r="D279" s="71">
        <v>59.933</v>
      </c>
      <c r="E279" s="71">
        <v>60.076000000000001</v>
      </c>
      <c r="F279" s="71">
        <f t="shared" ref="F279:F292" si="24">(E279-D279)*0.8598</f>
        <v>0.12295140000000059</v>
      </c>
      <c r="G279" s="38"/>
      <c r="H279" s="38"/>
      <c r="I279" s="38"/>
      <c r="J279" s="38"/>
      <c r="M279" s="38"/>
      <c r="Q279"/>
      <c r="R279"/>
      <c r="S279"/>
      <c r="T279"/>
      <c r="U279"/>
      <c r="V279"/>
      <c r="W279"/>
    </row>
    <row r="280" spans="1:26" x14ac:dyDescent="0.25">
      <c r="A280" s="48" t="s">
        <v>43</v>
      </c>
      <c r="B280" s="49">
        <v>43441179</v>
      </c>
      <c r="C280" s="49">
        <v>106.9</v>
      </c>
      <c r="D280" s="71">
        <v>21.026</v>
      </c>
      <c r="E280" s="71">
        <v>21.134</v>
      </c>
      <c r="F280" s="71">
        <f t="shared" si="24"/>
        <v>9.2858400000000466E-2</v>
      </c>
      <c r="G280" s="38"/>
      <c r="H280" s="38"/>
      <c r="I280" s="38"/>
      <c r="J280" s="38"/>
      <c r="M280" s="38"/>
      <c r="P280"/>
      <c r="Q280"/>
      <c r="R280"/>
      <c r="S280"/>
      <c r="T280"/>
      <c r="U280"/>
      <c r="V280"/>
      <c r="W280"/>
    </row>
    <row r="281" spans="1:26" x14ac:dyDescent="0.25">
      <c r="A281" s="48" t="s">
        <v>44</v>
      </c>
      <c r="B281" s="49">
        <v>43441177</v>
      </c>
      <c r="C281" s="49">
        <v>163.80000000000001</v>
      </c>
      <c r="D281" s="71">
        <v>90.475999999999999</v>
      </c>
      <c r="E281" s="71">
        <v>90.704999999999998</v>
      </c>
      <c r="F281" s="71">
        <f t="shared" si="24"/>
        <v>0.19689419999999933</v>
      </c>
      <c r="G281" s="38"/>
      <c r="H281" s="38"/>
      <c r="I281" s="38"/>
      <c r="J281" s="38"/>
      <c r="M281"/>
      <c r="N281"/>
      <c r="O281"/>
      <c r="P281"/>
      <c r="Q281"/>
      <c r="R281"/>
      <c r="S281"/>
      <c r="T281"/>
      <c r="U281"/>
      <c r="V281"/>
      <c r="W281"/>
    </row>
    <row r="282" spans="1:26" s="1" customFormat="1" x14ac:dyDescent="0.25">
      <c r="A282" s="48" t="s">
        <v>45</v>
      </c>
      <c r="B282" s="49">
        <v>43441482</v>
      </c>
      <c r="C282" s="49">
        <v>109.8</v>
      </c>
      <c r="D282" s="71">
        <v>113.386</v>
      </c>
      <c r="E282" s="71">
        <v>113.601</v>
      </c>
      <c r="F282" s="71">
        <f t="shared" si="24"/>
        <v>0.18485700000000294</v>
      </c>
      <c r="G282" s="2"/>
      <c r="H282" s="60"/>
      <c r="I282" s="5"/>
      <c r="J282" s="5"/>
      <c r="K282" s="5"/>
      <c r="L282" s="5"/>
    </row>
    <row r="283" spans="1:26" s="1" customFormat="1" x14ac:dyDescent="0.25">
      <c r="A283" s="48" t="s">
        <v>46</v>
      </c>
      <c r="B283" s="49">
        <v>43441483</v>
      </c>
      <c r="C283" s="49">
        <v>58.7</v>
      </c>
      <c r="D283" s="71">
        <v>140.22900000000001</v>
      </c>
      <c r="E283" s="71">
        <v>140.55699999999999</v>
      </c>
      <c r="F283" s="71">
        <f t="shared" si="24"/>
        <v>0.28201439999997813</v>
      </c>
      <c r="G283" s="5"/>
      <c r="H283" s="5"/>
      <c r="I283" s="5"/>
      <c r="J283" s="5"/>
      <c r="K283" s="5"/>
      <c r="L283" s="5"/>
    </row>
    <row r="284" spans="1:26" s="1" customFormat="1" x14ac:dyDescent="0.25">
      <c r="A284" s="48" t="s">
        <v>47</v>
      </c>
      <c r="B284" s="49">
        <v>41444210</v>
      </c>
      <c r="C284" s="49">
        <v>89.1</v>
      </c>
      <c r="D284" s="71">
        <v>105.70099999999999</v>
      </c>
      <c r="E284" s="71">
        <v>105.70099999999999</v>
      </c>
      <c r="F284" s="71">
        <f t="shared" si="24"/>
        <v>0</v>
      </c>
      <c r="G284" s="5"/>
      <c r="H284" s="5"/>
      <c r="I284" s="5"/>
      <c r="J284" s="5"/>
      <c r="K284" s="5"/>
      <c r="L284" s="5"/>
    </row>
    <row r="285" spans="1:26" x14ac:dyDescent="0.25">
      <c r="A285" s="48" t="s">
        <v>48</v>
      </c>
      <c r="B285" s="49">
        <v>20242453</v>
      </c>
      <c r="C285" s="49">
        <v>56.5</v>
      </c>
      <c r="D285" s="71">
        <v>102.282</v>
      </c>
      <c r="E285" s="71">
        <v>102.874</v>
      </c>
      <c r="F285" s="71">
        <f t="shared" si="24"/>
        <v>0.50900159999999894</v>
      </c>
      <c r="G285" s="38"/>
      <c r="H285" s="38"/>
      <c r="I285" s="38"/>
      <c r="J285" s="38"/>
      <c r="M285"/>
      <c r="N285"/>
      <c r="O285"/>
      <c r="P285"/>
      <c r="Q285"/>
      <c r="R285"/>
      <c r="S285"/>
      <c r="T285"/>
      <c r="U285"/>
      <c r="V285"/>
      <c r="W285"/>
    </row>
    <row r="286" spans="1:26" x14ac:dyDescent="0.25">
      <c r="A286" s="48" t="s">
        <v>49</v>
      </c>
      <c r="B286" s="49">
        <v>20242426</v>
      </c>
      <c r="C286" s="49">
        <v>96</v>
      </c>
      <c r="D286" s="71">
        <v>64.941999999999993</v>
      </c>
      <c r="E286" s="71">
        <v>65.379000000000005</v>
      </c>
      <c r="F286" s="71">
        <f t="shared" si="24"/>
        <v>0.37573260000001019</v>
      </c>
      <c r="G286" s="38"/>
      <c r="H286" s="38"/>
      <c r="I286" s="38"/>
      <c r="J286" s="38"/>
      <c r="M286"/>
      <c r="N286"/>
      <c r="O286"/>
      <c r="P286"/>
      <c r="Q286"/>
      <c r="R286"/>
      <c r="S286"/>
      <c r="T286"/>
      <c r="U286"/>
      <c r="V286"/>
      <c r="W286"/>
    </row>
    <row r="287" spans="1:26" x14ac:dyDescent="0.25">
      <c r="A287" s="48" t="s">
        <v>50</v>
      </c>
      <c r="B287" s="49">
        <v>20242457</v>
      </c>
      <c r="C287" s="49">
        <v>103.3</v>
      </c>
      <c r="D287" s="71">
        <v>75.447000000000003</v>
      </c>
      <c r="E287" s="71">
        <v>75.813000000000002</v>
      </c>
      <c r="F287" s="71">
        <f t="shared" si="24"/>
        <v>0.31468679999999971</v>
      </c>
      <c r="G287" s="38"/>
      <c r="H287" s="38"/>
      <c r="I287" s="38"/>
      <c r="J287" s="38"/>
      <c r="M287"/>
      <c r="N287"/>
      <c r="O287"/>
      <c r="P287"/>
      <c r="Q287"/>
      <c r="R287"/>
      <c r="S287"/>
      <c r="T287"/>
      <c r="U287"/>
      <c r="V287"/>
      <c r="W287"/>
    </row>
    <row r="288" spans="1:26" x14ac:dyDescent="0.25">
      <c r="A288" s="48" t="s">
        <v>51</v>
      </c>
      <c r="B288" s="49">
        <v>20242455</v>
      </c>
      <c r="C288" s="49">
        <v>43.4</v>
      </c>
      <c r="D288" s="71">
        <v>56.46</v>
      </c>
      <c r="E288" s="71">
        <v>56.820999999999998</v>
      </c>
      <c r="F288" s="71">
        <f t="shared" si="24"/>
        <v>0.31038779999999749</v>
      </c>
      <c r="G288" s="38"/>
      <c r="H288" s="38"/>
      <c r="I288" s="38"/>
      <c r="J288" s="38"/>
      <c r="M288"/>
      <c r="N288"/>
      <c r="O288"/>
      <c r="P288"/>
      <c r="Q288"/>
      <c r="R288"/>
      <c r="S288"/>
      <c r="T288"/>
      <c r="U288"/>
      <c r="V288"/>
      <c r="W288"/>
    </row>
    <row r="289" spans="1:26" x14ac:dyDescent="0.25">
      <c r="A289" s="48" t="s">
        <v>52</v>
      </c>
      <c r="B289" s="49">
        <v>20442453</v>
      </c>
      <c r="C289" s="49">
        <v>79.900000000000006</v>
      </c>
      <c r="D289" s="71">
        <v>70.468999999999994</v>
      </c>
      <c r="E289" s="71">
        <v>70.724999999999994</v>
      </c>
      <c r="F289" s="71">
        <f t="shared" si="24"/>
        <v>0.22010880000000019</v>
      </c>
      <c r="G289" s="38"/>
      <c r="H289" s="38"/>
      <c r="I289" s="38"/>
      <c r="J289" s="38"/>
      <c r="M289"/>
      <c r="N289"/>
      <c r="O289"/>
      <c r="P289"/>
      <c r="Q289"/>
      <c r="R289"/>
      <c r="S289"/>
      <c r="T289"/>
      <c r="U289"/>
      <c r="V289"/>
      <c r="W289"/>
    </row>
    <row r="290" spans="1:26" s="1" customFormat="1" x14ac:dyDescent="0.25">
      <c r="A290" s="48" t="s">
        <v>53</v>
      </c>
      <c r="B290" s="49">
        <v>20242456</v>
      </c>
      <c r="C290" s="49">
        <v>106.1</v>
      </c>
      <c r="D290" s="71">
        <v>49.536000000000001</v>
      </c>
      <c r="E290" s="71">
        <v>49.536000000000001</v>
      </c>
      <c r="F290" s="71">
        <f t="shared" si="24"/>
        <v>0</v>
      </c>
      <c r="G290" s="5"/>
      <c r="H290" s="5"/>
      <c r="I290" s="5"/>
      <c r="J290" s="5"/>
      <c r="K290" s="5"/>
      <c r="L290" s="5"/>
    </row>
    <row r="291" spans="1:26" s="1" customFormat="1" x14ac:dyDescent="0.25">
      <c r="A291" s="48" t="s">
        <v>54</v>
      </c>
      <c r="B291" s="49">
        <v>20242415</v>
      </c>
      <c r="C291" s="49">
        <v>137.9</v>
      </c>
      <c r="D291" s="71">
        <v>107.229</v>
      </c>
      <c r="E291" s="71">
        <v>108.27200000000001</v>
      </c>
      <c r="F291" s="71">
        <f t="shared" si="24"/>
        <v>0.89677140000000544</v>
      </c>
      <c r="G291" s="5"/>
      <c r="H291" s="5"/>
      <c r="I291" s="5"/>
      <c r="J291" s="5"/>
      <c r="K291" s="5"/>
      <c r="L291" s="5"/>
    </row>
    <row r="292" spans="1:26" s="1" customFormat="1" x14ac:dyDescent="0.25">
      <c r="A292" s="48" t="s">
        <v>55</v>
      </c>
      <c r="B292" s="49">
        <v>20242418</v>
      </c>
      <c r="C292" s="49">
        <v>56.4</v>
      </c>
      <c r="D292" s="71">
        <v>121.49299999999999</v>
      </c>
      <c r="E292" s="71">
        <v>121.49299999999999</v>
      </c>
      <c r="F292" s="71">
        <f t="shared" si="24"/>
        <v>0</v>
      </c>
      <c r="G292" s="5"/>
      <c r="H292" s="5"/>
      <c r="I292" s="5"/>
      <c r="J292" s="5"/>
      <c r="K292" s="5"/>
      <c r="L292" s="5"/>
    </row>
    <row r="293" spans="1:26" x14ac:dyDescent="0.25">
      <c r="B293" s="39"/>
      <c r="C293" s="109">
        <f>SUM(C278:C292)</f>
        <v>1399.2</v>
      </c>
      <c r="D293" s="74">
        <f>SUM(D278:D292)</f>
        <v>1216.5770000000002</v>
      </c>
      <c r="E293" s="74">
        <f>SUM(E278:E292)</f>
        <v>1220.655</v>
      </c>
      <c r="F293" s="74">
        <f>SUM(F278:F292)</f>
        <v>3.506264399999993</v>
      </c>
      <c r="G293" s="38"/>
      <c r="H293" s="38"/>
      <c r="I293" s="38"/>
      <c r="J293" s="38"/>
      <c r="M293" s="38"/>
      <c r="Q293"/>
      <c r="R293"/>
      <c r="S293"/>
      <c r="T293"/>
      <c r="U293"/>
      <c r="V293"/>
      <c r="W293"/>
    </row>
    <row r="294" spans="1:26" x14ac:dyDescent="0.25">
      <c r="A294" s="46"/>
      <c r="B294" s="46"/>
      <c r="C294" s="46"/>
      <c r="D294" s="46"/>
      <c r="E294" s="118"/>
      <c r="F294" s="46"/>
      <c r="G294"/>
      <c r="H294"/>
      <c r="I294"/>
      <c r="J294" s="45"/>
      <c r="K294" s="44"/>
      <c r="L294" s="44"/>
      <c r="M294"/>
      <c r="P294" s="42"/>
      <c r="V294"/>
      <c r="W294"/>
      <c r="Z294" s="38"/>
    </row>
    <row r="295" spans="1:26" x14ac:dyDescent="0.25">
      <c r="A295" s="47" t="s">
        <v>15</v>
      </c>
      <c r="F295" s="46"/>
      <c r="G295"/>
      <c r="H295"/>
      <c r="I295"/>
      <c r="J295" s="45"/>
      <c r="K295" s="44"/>
      <c r="L295" s="44"/>
      <c r="M295"/>
      <c r="P295" s="42"/>
      <c r="V295"/>
      <c r="W295"/>
      <c r="Z295" s="38"/>
    </row>
    <row r="296" spans="1:26" x14ac:dyDescent="0.25">
      <c r="A296" s="46"/>
      <c r="E296" s="118"/>
      <c r="G296"/>
      <c r="H296"/>
      <c r="I296" s="45"/>
      <c r="J296" s="44"/>
      <c r="K296" s="44"/>
      <c r="L296"/>
      <c r="M296" s="38"/>
      <c r="O296" s="42"/>
      <c r="U296"/>
      <c r="V296"/>
      <c r="W296"/>
      <c r="Y296" s="38"/>
    </row>
    <row r="297" spans="1:26" x14ac:dyDescent="0.25">
      <c r="G297"/>
      <c r="H297"/>
      <c r="I297" s="45"/>
      <c r="J297" s="44"/>
      <c r="K297" s="44"/>
      <c r="L297"/>
      <c r="M297" s="38"/>
      <c r="O297" s="42"/>
      <c r="U297"/>
      <c r="V297"/>
      <c r="W297"/>
      <c r="X297" s="38"/>
      <c r="Y297" s="38"/>
    </row>
  </sheetData>
  <mergeCells count="36">
    <mergeCell ref="A1:L1"/>
    <mergeCell ref="A3:L3"/>
    <mergeCell ref="A4:L4"/>
    <mergeCell ref="A6:H6"/>
    <mergeCell ref="K6:L10"/>
    <mergeCell ref="A7:D7"/>
    <mergeCell ref="E7:G7"/>
    <mergeCell ref="A8:D8"/>
    <mergeCell ref="E8:G8"/>
    <mergeCell ref="A9:D10"/>
    <mergeCell ref="A17:D17"/>
    <mergeCell ref="E17:G17"/>
    <mergeCell ref="E9:G9"/>
    <mergeCell ref="E10:G10"/>
    <mergeCell ref="A11:D11"/>
    <mergeCell ref="E11:G11"/>
    <mergeCell ref="A12:D13"/>
    <mergeCell ref="E12:G12"/>
    <mergeCell ref="E13:G13"/>
    <mergeCell ref="A14:D14"/>
    <mergeCell ref="E14:G14"/>
    <mergeCell ref="A15:D16"/>
    <mergeCell ref="E15:G15"/>
    <mergeCell ref="E16:G16"/>
    <mergeCell ref="A18:D19"/>
    <mergeCell ref="E18:G18"/>
    <mergeCell ref="E19:G19"/>
    <mergeCell ref="E20:G20"/>
    <mergeCell ref="H20:H21"/>
    <mergeCell ref="E21:G21"/>
    <mergeCell ref="E22:G22"/>
    <mergeCell ref="E23:G23"/>
    <mergeCell ref="A273:B273"/>
    <mergeCell ref="A276:A277"/>
    <mergeCell ref="B276:B277"/>
    <mergeCell ref="C276:C277"/>
  </mergeCells>
  <pageMargins left="0.78740157480314965" right="0" top="0" bottom="0" header="0.31496062992125984" footer="0.31496062992125984"/>
  <pageSetup paperSize="9" scale="1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97"/>
  <sheetViews>
    <sheetView zoomScaleNormal="100" workbookViewId="0">
      <selection activeCell="E69" sqref="E69"/>
    </sheetView>
  </sheetViews>
  <sheetFormatPr defaultRowHeight="15" x14ac:dyDescent="0.25"/>
  <cols>
    <col min="1" max="1" width="6.28515625" customWidth="1"/>
    <col min="2" max="2" width="12.5703125" customWidth="1"/>
    <col min="3" max="3" width="9.5703125" customWidth="1"/>
    <col min="4" max="4" width="10.5703125" customWidth="1"/>
    <col min="5" max="5" width="10.5703125" style="1" customWidth="1"/>
    <col min="6" max="6" width="9.140625" customWidth="1"/>
    <col min="7" max="7" width="9.42578125" style="45" customWidth="1"/>
    <col min="8" max="8" width="11.28515625" style="44" customWidth="1"/>
    <col min="9" max="9" width="9.42578125" style="44" customWidth="1"/>
    <col min="10" max="10" width="2.140625" customWidth="1"/>
    <col min="11" max="11" width="26" style="38" customWidth="1"/>
    <col min="12" max="12" width="8.7109375" style="38" customWidth="1"/>
    <col min="13" max="13" width="10.7109375" style="42" customWidth="1"/>
    <col min="14" max="14" width="9.5703125" style="38" bestFit="1" customWidth="1"/>
    <col min="15" max="15" width="10.28515625" style="38" bestFit="1" customWidth="1"/>
    <col min="16" max="16" width="17.42578125" style="38" customWidth="1"/>
    <col min="17" max="17" width="26.7109375" style="38" bestFit="1" customWidth="1"/>
    <col min="18" max="18" width="9.85546875" style="38" customWidth="1"/>
    <col min="19" max="19" width="9.140625" style="38"/>
    <col min="20" max="20" width="11.42578125" style="38" bestFit="1" customWidth="1"/>
    <col min="21" max="21" width="9.140625" style="38"/>
    <col min="22" max="22" width="9.7109375" style="38" customWidth="1"/>
    <col min="23" max="23" width="9.140625" style="38"/>
  </cols>
  <sheetData>
    <row r="1" spans="1:23" s="1" customFormat="1" ht="20.25" x14ac:dyDescent="0.3">
      <c r="A1" s="197" t="s">
        <v>8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27"/>
      <c r="N1" s="5"/>
      <c r="O1" s="5"/>
      <c r="P1" s="5"/>
      <c r="Q1" s="5"/>
      <c r="R1" s="5"/>
      <c r="S1" s="5"/>
      <c r="T1" s="5"/>
      <c r="U1" s="5"/>
      <c r="V1" s="5"/>
      <c r="W1" s="5"/>
    </row>
    <row r="2" spans="1:23" s="1" customFormat="1" ht="14.45" customHeight="1" x14ac:dyDescent="0.3">
      <c r="A2" s="150"/>
      <c r="B2" s="150"/>
      <c r="C2" s="150"/>
      <c r="D2" s="150"/>
      <c r="E2" s="150"/>
      <c r="F2" s="150"/>
      <c r="G2" s="150"/>
      <c r="H2" s="52"/>
      <c r="I2" s="52"/>
      <c r="J2" s="150"/>
      <c r="K2" s="76"/>
      <c r="L2" s="76"/>
      <c r="M2" s="28"/>
      <c r="N2" s="5"/>
      <c r="O2" s="5"/>
      <c r="P2" s="5"/>
      <c r="Q2" s="5"/>
      <c r="R2" s="5"/>
      <c r="S2" s="5"/>
      <c r="T2" s="5"/>
      <c r="U2" s="5"/>
      <c r="V2" s="5"/>
      <c r="W2" s="5"/>
    </row>
    <row r="3" spans="1:23" s="1" customFormat="1" ht="18.75" x14ac:dyDescent="0.25">
      <c r="A3" s="198" t="s">
        <v>16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29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3" s="1" customFormat="1" ht="18.75" x14ac:dyDescent="0.25">
      <c r="A4" s="198" t="s">
        <v>84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29"/>
      <c r="N4" s="5"/>
      <c r="O4" s="5"/>
      <c r="P4" s="5"/>
      <c r="Q4" s="5"/>
      <c r="R4" s="5"/>
      <c r="S4" s="5"/>
      <c r="T4" s="5"/>
      <c r="U4" s="5"/>
      <c r="V4" s="5"/>
      <c r="W4" s="5"/>
    </row>
    <row r="5" spans="1:23" s="1" customFormat="1" ht="17.45" customHeight="1" x14ac:dyDescent="0.25">
      <c r="A5" s="151"/>
      <c r="B5" s="151"/>
      <c r="C5" s="151"/>
      <c r="D5" s="151"/>
      <c r="E5" s="151"/>
      <c r="F5" s="151"/>
      <c r="G5" s="151"/>
      <c r="H5" s="151"/>
      <c r="I5" s="151"/>
      <c r="J5" s="151"/>
      <c r="K5" s="77"/>
      <c r="L5" s="77"/>
      <c r="M5" s="30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3" s="1" customFormat="1" ht="16.149999999999999" customHeight="1" x14ac:dyDescent="0.25">
      <c r="A6" s="199" t="s">
        <v>9</v>
      </c>
      <c r="B6" s="200"/>
      <c r="C6" s="200"/>
      <c r="D6" s="200"/>
      <c r="E6" s="200"/>
      <c r="F6" s="200"/>
      <c r="G6" s="200"/>
      <c r="H6" s="201"/>
      <c r="I6" s="53"/>
      <c r="J6" s="54" t="s">
        <v>11</v>
      </c>
      <c r="K6" s="202" t="s">
        <v>12</v>
      </c>
      <c r="L6" s="203"/>
      <c r="M6" s="30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s="1" customFormat="1" ht="37.9" customHeight="1" thickBot="1" x14ac:dyDescent="0.3">
      <c r="A7" s="208" t="s">
        <v>4</v>
      </c>
      <c r="B7" s="208"/>
      <c r="C7" s="208"/>
      <c r="D7" s="208"/>
      <c r="E7" s="208" t="s">
        <v>5</v>
      </c>
      <c r="F7" s="208"/>
      <c r="G7" s="208"/>
      <c r="H7" s="152" t="s">
        <v>85</v>
      </c>
      <c r="I7" s="55"/>
      <c r="J7" s="54"/>
      <c r="K7" s="204"/>
      <c r="L7" s="205"/>
      <c r="M7" s="30"/>
      <c r="N7" s="5"/>
      <c r="O7" s="5"/>
      <c r="P7" s="5"/>
      <c r="Q7" s="5"/>
      <c r="R7" s="5"/>
      <c r="S7" s="5"/>
      <c r="T7" s="5"/>
      <c r="U7" s="5"/>
      <c r="V7" s="5"/>
      <c r="W7" s="5"/>
    </row>
    <row r="8" spans="1:23" s="1" customFormat="1" ht="27" customHeight="1" x14ac:dyDescent="0.25">
      <c r="A8" s="195" t="s">
        <v>32</v>
      </c>
      <c r="B8" s="196"/>
      <c r="C8" s="196"/>
      <c r="D8" s="196"/>
      <c r="E8" s="190" t="s">
        <v>17</v>
      </c>
      <c r="F8" s="190"/>
      <c r="G8" s="190"/>
      <c r="H8" s="110">
        <v>52.128</v>
      </c>
      <c r="J8" s="54"/>
      <c r="K8" s="204"/>
      <c r="L8" s="205"/>
      <c r="M8" s="30"/>
      <c r="N8" s="5"/>
      <c r="O8" s="5"/>
      <c r="P8" s="5"/>
      <c r="Q8" s="5"/>
      <c r="R8" s="5"/>
      <c r="S8" s="5"/>
      <c r="T8" s="5"/>
      <c r="U8" s="5"/>
      <c r="V8" s="5"/>
      <c r="W8" s="5"/>
    </row>
    <row r="9" spans="1:23" s="1" customFormat="1" ht="13.9" customHeight="1" x14ac:dyDescent="0.25">
      <c r="A9" s="180" t="s">
        <v>6</v>
      </c>
      <c r="B9" s="181"/>
      <c r="C9" s="181"/>
      <c r="D9" s="182"/>
      <c r="E9" s="186" t="s">
        <v>18</v>
      </c>
      <c r="F9" s="186"/>
      <c r="G9" s="186"/>
      <c r="H9" s="10">
        <f>SUM(G26:G99)</f>
        <v>38.198162640000021</v>
      </c>
      <c r="I9" s="103"/>
      <c r="J9" s="54"/>
      <c r="K9" s="204"/>
      <c r="L9" s="205"/>
      <c r="M9" s="30"/>
      <c r="N9" s="5"/>
      <c r="O9" s="5"/>
      <c r="P9" s="5"/>
      <c r="Q9" s="5"/>
      <c r="R9" s="5"/>
      <c r="S9" s="5"/>
      <c r="T9" s="5"/>
      <c r="U9" s="5"/>
      <c r="V9" s="5"/>
      <c r="W9" s="5"/>
    </row>
    <row r="10" spans="1:23" s="1" customFormat="1" ht="13.9" customHeight="1" thickBot="1" x14ac:dyDescent="0.3">
      <c r="A10" s="183"/>
      <c r="B10" s="184"/>
      <c r="C10" s="184"/>
      <c r="D10" s="185"/>
      <c r="E10" s="187" t="s">
        <v>21</v>
      </c>
      <c r="F10" s="187"/>
      <c r="G10" s="187"/>
      <c r="H10" s="11">
        <f>H8-H9</f>
        <v>13.929837359999979</v>
      </c>
      <c r="I10" s="103"/>
      <c r="J10" s="54"/>
      <c r="K10" s="206"/>
      <c r="L10" s="207"/>
      <c r="M10" s="30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1" customFormat="1" ht="27.75" customHeight="1" x14ac:dyDescent="0.25">
      <c r="A11" s="195" t="s">
        <v>33</v>
      </c>
      <c r="B11" s="196"/>
      <c r="C11" s="196"/>
      <c r="D11" s="196"/>
      <c r="E11" s="190" t="s">
        <v>19</v>
      </c>
      <c r="F11" s="190"/>
      <c r="G11" s="190"/>
      <c r="H11" s="110">
        <v>41.819000000000003</v>
      </c>
      <c r="I11" s="56"/>
      <c r="J11" s="54"/>
      <c r="K11" s="31"/>
      <c r="L11" s="31"/>
      <c r="M11" s="30"/>
      <c r="N11" s="5"/>
      <c r="O11" s="5"/>
      <c r="P11" s="5"/>
      <c r="Q11" s="5"/>
      <c r="R11" s="5"/>
      <c r="S11" s="5"/>
      <c r="T11" s="5"/>
      <c r="U11" s="5"/>
      <c r="V11" s="5"/>
      <c r="W11" s="5"/>
    </row>
    <row r="12" spans="1:23" s="1" customFormat="1" ht="13.9" customHeight="1" x14ac:dyDescent="0.25">
      <c r="A12" s="180" t="s">
        <v>6</v>
      </c>
      <c r="B12" s="181"/>
      <c r="C12" s="181"/>
      <c r="D12" s="182"/>
      <c r="E12" s="186" t="s">
        <v>20</v>
      </c>
      <c r="F12" s="186"/>
      <c r="G12" s="186"/>
      <c r="H12" s="10">
        <f>SUM(G100:G155)</f>
        <v>22.489788599999994</v>
      </c>
      <c r="I12" s="103"/>
      <c r="J12" s="54"/>
      <c r="K12" s="31" t="s">
        <v>56</v>
      </c>
      <c r="L12" s="31"/>
      <c r="M12" s="30"/>
      <c r="N12" s="5"/>
      <c r="O12" s="5"/>
      <c r="P12" s="5"/>
      <c r="Q12" s="5"/>
      <c r="R12" s="5"/>
      <c r="S12" s="5"/>
      <c r="T12" s="5"/>
      <c r="U12" s="5"/>
      <c r="V12" s="5"/>
      <c r="W12" s="5"/>
    </row>
    <row r="13" spans="1:23" s="1" customFormat="1" ht="13.9" customHeight="1" thickBot="1" x14ac:dyDescent="0.3">
      <c r="A13" s="183"/>
      <c r="B13" s="184"/>
      <c r="C13" s="184"/>
      <c r="D13" s="185"/>
      <c r="E13" s="187" t="s">
        <v>22</v>
      </c>
      <c r="F13" s="187"/>
      <c r="G13" s="187"/>
      <c r="H13" s="11">
        <f>H11-H12</f>
        <v>19.329211400000009</v>
      </c>
      <c r="I13" s="103"/>
      <c r="J13" s="54"/>
      <c r="K13" s="31" t="s">
        <v>36</v>
      </c>
      <c r="L13" s="5"/>
      <c r="M13" s="7"/>
      <c r="N13" s="5"/>
      <c r="O13" s="5"/>
      <c r="P13" s="5"/>
      <c r="Q13" s="5"/>
      <c r="R13" s="5"/>
      <c r="S13" s="5"/>
      <c r="T13" s="5"/>
      <c r="U13" s="5"/>
      <c r="V13" s="5"/>
      <c r="W13" s="5"/>
    </row>
    <row r="14" spans="1:23" s="1" customFormat="1" ht="24.75" customHeight="1" x14ac:dyDescent="0.25">
      <c r="A14" s="195" t="s">
        <v>34</v>
      </c>
      <c r="B14" s="196"/>
      <c r="C14" s="196"/>
      <c r="D14" s="196"/>
      <c r="E14" s="190" t="s">
        <v>23</v>
      </c>
      <c r="F14" s="190"/>
      <c r="G14" s="190"/>
      <c r="H14" s="110">
        <v>33.503</v>
      </c>
      <c r="I14" s="56"/>
      <c r="J14" s="54"/>
      <c r="K14" s="23"/>
      <c r="L14" s="23"/>
      <c r="M14" s="32"/>
      <c r="N14" s="5"/>
      <c r="O14" s="5"/>
      <c r="P14" s="5"/>
      <c r="Q14" s="5"/>
      <c r="R14" s="5"/>
      <c r="S14" s="5"/>
      <c r="T14" s="5"/>
      <c r="U14" s="5"/>
      <c r="V14" s="5"/>
      <c r="W14" s="5"/>
    </row>
    <row r="15" spans="1:23" s="1" customFormat="1" ht="13.9" customHeight="1" x14ac:dyDescent="0.25">
      <c r="A15" s="180" t="s">
        <v>6</v>
      </c>
      <c r="B15" s="181"/>
      <c r="C15" s="181"/>
      <c r="D15" s="182"/>
      <c r="E15" s="186" t="s">
        <v>24</v>
      </c>
      <c r="F15" s="186"/>
      <c r="G15" s="186"/>
      <c r="H15" s="10">
        <f>SUM(G156:G207)</f>
        <v>20.023022399999991</v>
      </c>
      <c r="I15" s="103"/>
      <c r="J15" s="54"/>
      <c r="K15" s="6"/>
      <c r="L15" s="7"/>
      <c r="M15" s="7"/>
      <c r="N15" s="5"/>
      <c r="O15" s="5"/>
      <c r="P15" s="5"/>
      <c r="Q15" s="5"/>
      <c r="R15" s="5"/>
      <c r="S15" s="5"/>
      <c r="T15" s="5"/>
      <c r="U15" s="5"/>
      <c r="V15" s="5"/>
      <c r="W15" s="5"/>
    </row>
    <row r="16" spans="1:23" s="1" customFormat="1" ht="13.9" customHeight="1" thickBot="1" x14ac:dyDescent="0.3">
      <c r="A16" s="183"/>
      <c r="B16" s="184"/>
      <c r="C16" s="184"/>
      <c r="D16" s="185"/>
      <c r="E16" s="187" t="s">
        <v>25</v>
      </c>
      <c r="F16" s="187"/>
      <c r="G16" s="187"/>
      <c r="H16" s="11">
        <f>H14-H15</f>
        <v>13.479977600000009</v>
      </c>
      <c r="I16" s="103"/>
      <c r="J16" s="54"/>
      <c r="K16" s="6"/>
      <c r="L16" s="7"/>
      <c r="M16" s="7"/>
      <c r="N16" s="5"/>
      <c r="O16" s="5"/>
      <c r="P16" s="5"/>
      <c r="Q16" s="5"/>
      <c r="R16" s="5"/>
      <c r="S16" s="5"/>
      <c r="T16" s="5"/>
      <c r="U16" s="5"/>
      <c r="V16" s="5"/>
      <c r="W16" s="5"/>
    </row>
    <row r="17" spans="1:25" s="1" customFormat="1" ht="25.5" customHeight="1" x14ac:dyDescent="0.25">
      <c r="A17" s="195" t="s">
        <v>35</v>
      </c>
      <c r="B17" s="196"/>
      <c r="C17" s="196"/>
      <c r="D17" s="196"/>
      <c r="E17" s="190" t="s">
        <v>26</v>
      </c>
      <c r="F17" s="190"/>
      <c r="G17" s="190"/>
      <c r="H17" s="163">
        <v>42.14</v>
      </c>
      <c r="I17" s="56"/>
      <c r="J17" s="54"/>
      <c r="K17" s="6"/>
      <c r="L17" s="7"/>
      <c r="M17" s="7"/>
      <c r="N17" s="5"/>
      <c r="O17" s="5"/>
      <c r="P17" s="5"/>
      <c r="Q17" s="5"/>
      <c r="R17" s="5"/>
      <c r="S17" s="5"/>
      <c r="T17" s="5"/>
      <c r="U17" s="5"/>
      <c r="V17" s="5"/>
      <c r="W17" s="5"/>
    </row>
    <row r="18" spans="1:25" s="1" customFormat="1" ht="13.9" customHeight="1" x14ac:dyDescent="0.25">
      <c r="A18" s="180" t="s">
        <v>6</v>
      </c>
      <c r="B18" s="181"/>
      <c r="C18" s="181"/>
      <c r="D18" s="182"/>
      <c r="E18" s="186" t="s">
        <v>27</v>
      </c>
      <c r="F18" s="186"/>
      <c r="G18" s="186"/>
      <c r="H18" s="10">
        <f>SUM(G208:G272)</f>
        <v>31.81947839999998</v>
      </c>
      <c r="I18" s="103"/>
      <c r="J18" s="54"/>
      <c r="K18" s="6"/>
      <c r="L18" s="7"/>
      <c r="M18" s="7"/>
      <c r="N18" s="5"/>
      <c r="O18" s="5"/>
      <c r="P18" s="5"/>
      <c r="Q18" s="5"/>
      <c r="R18" s="5"/>
      <c r="S18" s="5"/>
      <c r="T18" s="5"/>
      <c r="U18" s="5"/>
      <c r="V18" s="5"/>
      <c r="W18" s="5"/>
    </row>
    <row r="19" spans="1:25" s="1" customFormat="1" ht="13.9" customHeight="1" thickBot="1" x14ac:dyDescent="0.3">
      <c r="A19" s="183"/>
      <c r="B19" s="184"/>
      <c r="C19" s="184"/>
      <c r="D19" s="185"/>
      <c r="E19" s="187" t="s">
        <v>28</v>
      </c>
      <c r="F19" s="187"/>
      <c r="G19" s="187"/>
      <c r="H19" s="11">
        <f>H17-H18</f>
        <v>10.320521600000021</v>
      </c>
      <c r="I19" s="103"/>
      <c r="J19" s="54"/>
      <c r="K19" s="6"/>
      <c r="L19" s="7"/>
      <c r="M19" s="7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5" s="1" customFormat="1" ht="13.9" customHeight="1" x14ac:dyDescent="0.25">
      <c r="A20" s="57"/>
      <c r="B20" s="57"/>
      <c r="C20" s="57"/>
      <c r="D20" s="57"/>
      <c r="E20" s="188" t="s">
        <v>29</v>
      </c>
      <c r="F20" s="189"/>
      <c r="G20" s="190"/>
      <c r="H20" s="213">
        <f>H8+H11+H14+H17</f>
        <v>169.59</v>
      </c>
      <c r="I20" s="56"/>
      <c r="J20" s="54"/>
      <c r="K20" s="6"/>
      <c r="L20" s="7"/>
      <c r="M20" s="7"/>
      <c r="N20" s="5"/>
      <c r="O20" s="5"/>
      <c r="P20" s="5"/>
      <c r="Q20" s="5"/>
      <c r="R20" s="5"/>
      <c r="S20" s="5"/>
      <c r="T20" s="5"/>
      <c r="U20" s="5"/>
      <c r="V20" s="5"/>
      <c r="W20" s="5"/>
    </row>
    <row r="21" spans="1:25" s="1" customFormat="1" ht="13.9" customHeight="1" x14ac:dyDescent="0.25">
      <c r="A21" s="57"/>
      <c r="B21" s="57"/>
      <c r="C21" s="57"/>
      <c r="D21" s="57"/>
      <c r="E21" s="193" t="s">
        <v>30</v>
      </c>
      <c r="F21" s="194"/>
      <c r="G21" s="168"/>
      <c r="H21" s="214"/>
      <c r="I21" s="56"/>
      <c r="J21" s="54"/>
      <c r="K21" s="6"/>
      <c r="L21" s="7"/>
      <c r="M21" s="7"/>
      <c r="N21" s="5"/>
      <c r="O21" s="5"/>
      <c r="P21" s="5"/>
      <c r="Q21" s="5"/>
      <c r="R21" s="5"/>
      <c r="S21" s="5"/>
      <c r="T21" s="5"/>
      <c r="U21" s="5"/>
      <c r="V21" s="5"/>
      <c r="W21" s="5"/>
    </row>
    <row r="22" spans="1:25" s="1" customFormat="1" ht="13.9" customHeight="1" x14ac:dyDescent="0.25">
      <c r="A22" s="57"/>
      <c r="B22" s="57"/>
      <c r="C22" s="57"/>
      <c r="D22" s="57"/>
      <c r="E22" s="167" t="s">
        <v>31</v>
      </c>
      <c r="F22" s="168"/>
      <c r="G22" s="169"/>
      <c r="H22" s="58">
        <f>H9+H12+H15+H18</f>
        <v>112.53045203999999</v>
      </c>
      <c r="I22" s="103"/>
      <c r="J22" s="54"/>
      <c r="K22" s="6"/>
      <c r="L22" s="7"/>
      <c r="M22" s="7"/>
      <c r="N22" s="5"/>
      <c r="O22" s="5"/>
      <c r="P22" s="5"/>
      <c r="Q22" s="5"/>
      <c r="R22" s="5"/>
      <c r="S22" s="5"/>
      <c r="T22" s="5"/>
      <c r="U22" s="5"/>
      <c r="V22" s="5"/>
      <c r="W22" s="5"/>
    </row>
    <row r="23" spans="1:25" s="1" customFormat="1" ht="13.9" customHeight="1" thickBot="1" x14ac:dyDescent="0.3">
      <c r="A23" s="57"/>
      <c r="B23" s="57"/>
      <c r="C23" s="57"/>
      <c r="D23" s="57"/>
      <c r="E23" s="170" t="s">
        <v>10</v>
      </c>
      <c r="F23" s="171"/>
      <c r="G23" s="172"/>
      <c r="H23" s="59">
        <f>H10+H13+H16+H19</f>
        <v>57.059547960000017</v>
      </c>
      <c r="I23" s="103"/>
      <c r="J23" s="54"/>
      <c r="K23" s="6"/>
      <c r="L23" s="7"/>
      <c r="M23" s="7"/>
      <c r="N23" s="5"/>
      <c r="O23" s="5"/>
      <c r="P23" s="5"/>
      <c r="Q23" s="5"/>
      <c r="R23" s="5"/>
      <c r="S23" s="5"/>
      <c r="T23" s="5"/>
      <c r="U23" s="5"/>
      <c r="V23" s="5"/>
      <c r="W23" s="5"/>
      <c r="X23" s="21"/>
      <c r="Y23" s="21"/>
    </row>
    <row r="24" spans="1:25" s="1" customFormat="1" ht="14.45" customHeight="1" x14ac:dyDescent="0.25">
      <c r="G24" s="2"/>
      <c r="H24" s="60"/>
      <c r="I24" s="60"/>
      <c r="K24" s="6"/>
      <c r="L24" s="7"/>
      <c r="M24" s="7"/>
      <c r="N24" s="5"/>
      <c r="O24" s="5"/>
      <c r="P24" s="5"/>
      <c r="Q24" s="5"/>
      <c r="R24" s="5"/>
      <c r="S24" s="5"/>
      <c r="T24" s="5"/>
      <c r="U24" s="5"/>
      <c r="V24" s="5"/>
      <c r="W24" s="5"/>
      <c r="X24" s="21"/>
      <c r="Y24" s="21"/>
    </row>
    <row r="25" spans="1:25" s="3" customFormat="1" ht="45" customHeight="1" x14ac:dyDescent="0.25">
      <c r="A25" s="61" t="s">
        <v>0</v>
      </c>
      <c r="B25" s="62" t="s">
        <v>1</v>
      </c>
      <c r="C25" s="61" t="s">
        <v>2</v>
      </c>
      <c r="D25" s="63" t="s">
        <v>81</v>
      </c>
      <c r="E25" s="63" t="s">
        <v>86</v>
      </c>
      <c r="F25" s="64" t="s">
        <v>37</v>
      </c>
      <c r="G25" s="64" t="s">
        <v>13</v>
      </c>
      <c r="H25" s="65" t="s">
        <v>7</v>
      </c>
      <c r="I25" s="66" t="s">
        <v>14</v>
      </c>
      <c r="J25" s="67"/>
      <c r="K25" s="25"/>
      <c r="L25" s="7"/>
      <c r="M25" s="7"/>
      <c r="N25" s="23"/>
      <c r="O25" s="5"/>
      <c r="P25" s="5"/>
      <c r="Q25" s="5"/>
      <c r="R25" s="5"/>
      <c r="S25" s="5"/>
      <c r="T25" s="5"/>
      <c r="U25" s="5"/>
      <c r="V25" s="5"/>
      <c r="W25" s="23"/>
      <c r="X25" s="22"/>
      <c r="Y25" s="22"/>
    </row>
    <row r="26" spans="1:25" s="1" customFormat="1" x14ac:dyDescent="0.25">
      <c r="A26" s="80">
        <v>1</v>
      </c>
      <c r="B26" s="16">
        <v>43441363</v>
      </c>
      <c r="C26" s="81">
        <v>112.5</v>
      </c>
      <c r="D26" s="127">
        <v>51.661999999999999</v>
      </c>
      <c r="E26" s="127">
        <v>52.862000000000002</v>
      </c>
      <c r="F26" s="127">
        <f t="shared" ref="F26:F89" si="0">E26-D26</f>
        <v>1.2000000000000028</v>
      </c>
      <c r="G26" s="82">
        <f>F26*0.8598</f>
        <v>1.0317600000000025</v>
      </c>
      <c r="H26" s="82">
        <f>C26/5338.7*$H$10</f>
        <v>0.29353713507033502</v>
      </c>
      <c r="I26" s="82">
        <f>G26+H26</f>
        <v>1.3252971350703375</v>
      </c>
      <c r="K26" s="25"/>
      <c r="M26" s="24"/>
      <c r="N26" s="5"/>
      <c r="O26" s="69"/>
      <c r="P26" s="14"/>
      <c r="Q26" s="5"/>
      <c r="R26" s="5"/>
      <c r="S26" s="5"/>
      <c r="T26" s="5"/>
      <c r="U26" s="5"/>
      <c r="V26" s="5"/>
      <c r="W26" s="5"/>
      <c r="X26" s="21"/>
      <c r="Y26" s="21"/>
    </row>
    <row r="27" spans="1:25" s="5" customFormat="1" x14ac:dyDescent="0.25">
      <c r="A27" s="4">
        <v>2</v>
      </c>
      <c r="B27" s="16">
        <v>43242252</v>
      </c>
      <c r="C27" s="83">
        <v>58.7</v>
      </c>
      <c r="D27" s="8">
        <v>33.234999999999999</v>
      </c>
      <c r="E27" s="8">
        <v>34.210999999999999</v>
      </c>
      <c r="F27" s="8">
        <f t="shared" si="0"/>
        <v>0.97599999999999909</v>
      </c>
      <c r="G27" s="154">
        <f t="shared" ref="G27:G90" si="1">F27*0.8598</f>
        <v>0.83916479999999927</v>
      </c>
      <c r="H27" s="82">
        <f t="shared" ref="H27:H90" si="2">C27/5338.7*$H$10</f>
        <v>0.15316115403225483</v>
      </c>
      <c r="I27" s="82">
        <f t="shared" ref="I27:I90" si="3">G27+H27</f>
        <v>0.9923259540322541</v>
      </c>
      <c r="K27" s="25"/>
      <c r="M27" s="70"/>
      <c r="N27" s="25"/>
      <c r="O27" s="14"/>
      <c r="X27" s="21"/>
      <c r="Y27" s="21"/>
    </row>
    <row r="28" spans="1:25" s="1" customFormat="1" x14ac:dyDescent="0.25">
      <c r="A28" s="80">
        <v>3</v>
      </c>
      <c r="B28" s="16">
        <v>43242247</v>
      </c>
      <c r="C28" s="83">
        <v>50.5</v>
      </c>
      <c r="D28" s="8">
        <v>17.07</v>
      </c>
      <c r="E28" s="8">
        <v>17.638000000000002</v>
      </c>
      <c r="F28" s="8">
        <f t="shared" si="0"/>
        <v>0.56800000000000139</v>
      </c>
      <c r="G28" s="154">
        <f t="shared" si="1"/>
        <v>0.4883664000000012</v>
      </c>
      <c r="H28" s="82">
        <f t="shared" si="2"/>
        <v>0.13176555840935039</v>
      </c>
      <c r="I28" s="82">
        <f t="shared" si="3"/>
        <v>0.62013195840935165</v>
      </c>
      <c r="K28" s="25"/>
      <c r="L28" s="24"/>
      <c r="M28" s="24"/>
      <c r="N28" s="24"/>
      <c r="O28" s="24"/>
      <c r="P28" s="24"/>
      <c r="Q28" s="5"/>
      <c r="R28" s="5"/>
      <c r="S28" s="5"/>
      <c r="T28" s="5"/>
      <c r="U28" s="5"/>
      <c r="V28" s="5"/>
      <c r="W28" s="5"/>
      <c r="X28" s="21"/>
      <c r="Y28" s="21"/>
    </row>
    <row r="29" spans="1:25" s="1" customFormat="1" x14ac:dyDescent="0.25">
      <c r="A29" s="80">
        <v>4</v>
      </c>
      <c r="B29" s="16">
        <v>43441362</v>
      </c>
      <c r="C29" s="83">
        <v>51.8</v>
      </c>
      <c r="D29" s="8">
        <v>23.734000000000002</v>
      </c>
      <c r="E29" s="8">
        <v>24.547000000000001</v>
      </c>
      <c r="F29" s="8">
        <f t="shared" si="0"/>
        <v>0.81299999999999883</v>
      </c>
      <c r="G29" s="154">
        <f t="shared" si="1"/>
        <v>0.69901739999999901</v>
      </c>
      <c r="H29" s="82">
        <f t="shared" si="2"/>
        <v>0.13515754308127426</v>
      </c>
      <c r="I29" s="82">
        <f t="shared" si="3"/>
        <v>0.83417494308127327</v>
      </c>
      <c r="K29" s="25"/>
      <c r="L29" s="7"/>
      <c r="M29" s="24"/>
      <c r="N29" s="7"/>
      <c r="O29" s="5"/>
      <c r="P29" s="5"/>
      <c r="Q29" s="5"/>
      <c r="R29" s="5"/>
      <c r="S29" s="5"/>
      <c r="T29" s="5"/>
      <c r="U29" s="5"/>
      <c r="V29" s="5"/>
      <c r="W29" s="5"/>
      <c r="X29" s="21"/>
      <c r="Y29" s="21"/>
    </row>
    <row r="30" spans="1:25" s="5" customFormat="1" x14ac:dyDescent="0.25">
      <c r="A30" s="4">
        <v>5</v>
      </c>
      <c r="B30" s="16">
        <v>43242251</v>
      </c>
      <c r="C30" s="83">
        <v>52.9</v>
      </c>
      <c r="D30" s="8">
        <v>16.898</v>
      </c>
      <c r="E30" s="8">
        <v>17.305</v>
      </c>
      <c r="F30" s="8">
        <f t="shared" si="0"/>
        <v>0.40700000000000003</v>
      </c>
      <c r="G30" s="154">
        <f t="shared" si="1"/>
        <v>0.34993860000000004</v>
      </c>
      <c r="H30" s="82">
        <f t="shared" si="2"/>
        <v>0.13802768395751755</v>
      </c>
      <c r="I30" s="82">
        <f t="shared" si="3"/>
        <v>0.48796628395751762</v>
      </c>
      <c r="K30" s="25"/>
      <c r="L30" s="24"/>
      <c r="M30" s="24"/>
      <c r="N30" s="24"/>
      <c r="O30" s="24"/>
      <c r="P30" s="24"/>
      <c r="X30" s="21"/>
      <c r="Y30" s="21"/>
    </row>
    <row r="31" spans="1:25" s="1" customFormat="1" x14ac:dyDescent="0.25">
      <c r="A31" s="80">
        <v>6</v>
      </c>
      <c r="B31" s="16">
        <v>43242242</v>
      </c>
      <c r="C31" s="83">
        <v>99.6</v>
      </c>
      <c r="D31" s="8">
        <v>35.768000000000001</v>
      </c>
      <c r="E31" s="8">
        <v>36.57</v>
      </c>
      <c r="F31" s="8">
        <f t="shared" si="0"/>
        <v>0.8019999999999996</v>
      </c>
      <c r="G31" s="154">
        <f t="shared" si="1"/>
        <v>0.68955959999999972</v>
      </c>
      <c r="H31" s="82">
        <f t="shared" si="2"/>
        <v>0.25987821024893665</v>
      </c>
      <c r="I31" s="82">
        <f t="shared" si="3"/>
        <v>0.94943781024893636</v>
      </c>
      <c r="K31" s="25"/>
      <c r="L31" s="14"/>
      <c r="M31" s="14"/>
      <c r="N31" s="14"/>
      <c r="O31" s="106"/>
      <c r="P31" s="21"/>
    </row>
    <row r="32" spans="1:25" s="1" customFormat="1" x14ac:dyDescent="0.25">
      <c r="A32" s="80">
        <v>7</v>
      </c>
      <c r="B32" s="16">
        <v>43441364</v>
      </c>
      <c r="C32" s="83">
        <v>112.6</v>
      </c>
      <c r="D32" s="8">
        <v>47.457999999999998</v>
      </c>
      <c r="E32" s="8">
        <v>48.792000000000002</v>
      </c>
      <c r="F32" s="8">
        <f t="shared" si="0"/>
        <v>1.3340000000000032</v>
      </c>
      <c r="G32" s="154">
        <f t="shared" si="1"/>
        <v>1.1469732000000028</v>
      </c>
      <c r="H32" s="82">
        <f t="shared" si="2"/>
        <v>0.29379805696817529</v>
      </c>
      <c r="I32" s="82">
        <f t="shared" si="3"/>
        <v>1.4407712569681781</v>
      </c>
      <c r="K32" s="25"/>
      <c r="L32" s="7"/>
      <c r="M32" s="7"/>
      <c r="N32" s="7"/>
      <c r="O32" s="21"/>
      <c r="P32" s="21"/>
    </row>
    <row r="33" spans="1:16" s="5" customFormat="1" x14ac:dyDescent="0.25">
      <c r="A33" s="4">
        <v>8</v>
      </c>
      <c r="B33" s="16">
        <v>43441368</v>
      </c>
      <c r="C33" s="83">
        <v>62.5</v>
      </c>
      <c r="D33" s="8">
        <v>13.879</v>
      </c>
      <c r="E33" s="8">
        <v>14.007999999999999</v>
      </c>
      <c r="F33" s="8">
        <f t="shared" si="0"/>
        <v>0.12899999999999956</v>
      </c>
      <c r="G33" s="154">
        <f t="shared" si="1"/>
        <v>0.11091419999999962</v>
      </c>
      <c r="H33" s="82">
        <f t="shared" si="2"/>
        <v>0.16307618615018613</v>
      </c>
      <c r="I33" s="82">
        <f t="shared" si="3"/>
        <v>0.27399038615018573</v>
      </c>
      <c r="K33" s="25"/>
      <c r="L33" s="7"/>
      <c r="M33" s="14"/>
      <c r="N33" s="15"/>
      <c r="O33" s="21"/>
      <c r="P33" s="21"/>
    </row>
    <row r="34" spans="1:16" s="1" customFormat="1" x14ac:dyDescent="0.25">
      <c r="A34" s="80">
        <v>9</v>
      </c>
      <c r="B34" s="16">
        <v>43441366</v>
      </c>
      <c r="C34" s="83">
        <v>50.5</v>
      </c>
      <c r="D34" s="8">
        <v>27.2</v>
      </c>
      <c r="E34" s="8">
        <v>27.978999999999999</v>
      </c>
      <c r="F34" s="8">
        <f t="shared" si="0"/>
        <v>0.77899999999999991</v>
      </c>
      <c r="G34" s="154">
        <f t="shared" si="1"/>
        <v>0.66978419999999994</v>
      </c>
      <c r="H34" s="82">
        <f t="shared" si="2"/>
        <v>0.13176555840935039</v>
      </c>
      <c r="I34" s="82">
        <f t="shared" si="3"/>
        <v>0.80154975840935028</v>
      </c>
      <c r="K34" s="25"/>
      <c r="L34" s="7"/>
      <c r="M34" s="7"/>
      <c r="N34" s="7"/>
      <c r="O34" s="21"/>
      <c r="P34" s="21"/>
    </row>
    <row r="35" spans="1:16" s="1" customFormat="1" x14ac:dyDescent="0.25">
      <c r="A35" s="80">
        <v>10</v>
      </c>
      <c r="B35" s="16">
        <v>43441367</v>
      </c>
      <c r="C35" s="83">
        <v>52.3</v>
      </c>
      <c r="D35" s="8">
        <v>9.6639999999999997</v>
      </c>
      <c r="E35" s="8">
        <v>9.8070000000000004</v>
      </c>
      <c r="F35" s="8">
        <f t="shared" si="0"/>
        <v>0.14300000000000068</v>
      </c>
      <c r="G35" s="154">
        <f t="shared" si="1"/>
        <v>0.12295140000000059</v>
      </c>
      <c r="H35" s="82">
        <f t="shared" si="2"/>
        <v>0.13646215257047575</v>
      </c>
      <c r="I35" s="82">
        <f t="shared" si="3"/>
        <v>0.25941355257047632</v>
      </c>
      <c r="K35" s="25"/>
      <c r="L35" s="7"/>
      <c r="M35" s="14"/>
      <c r="N35" s="7"/>
      <c r="O35" s="21"/>
      <c r="P35" s="21"/>
    </row>
    <row r="36" spans="1:16" s="1" customFormat="1" x14ac:dyDescent="0.25">
      <c r="A36" s="80">
        <v>11</v>
      </c>
      <c r="B36" s="16">
        <v>43441360</v>
      </c>
      <c r="C36" s="83">
        <v>53</v>
      </c>
      <c r="D36" s="8">
        <v>12.265000000000001</v>
      </c>
      <c r="E36" s="8">
        <v>12.590999999999999</v>
      </c>
      <c r="F36" s="8">
        <f t="shared" si="0"/>
        <v>0.32599999999999874</v>
      </c>
      <c r="G36" s="154">
        <f t="shared" si="1"/>
        <v>0.2802947999999989</v>
      </c>
      <c r="H36" s="82">
        <f t="shared" si="2"/>
        <v>0.13828860585535785</v>
      </c>
      <c r="I36" s="82">
        <f t="shared" si="3"/>
        <v>0.41858340585535675</v>
      </c>
      <c r="K36" s="25"/>
      <c r="L36" s="7"/>
      <c r="M36" s="7"/>
      <c r="N36" s="7"/>
      <c r="O36" s="21"/>
      <c r="P36" s="85"/>
    </row>
    <row r="37" spans="1:16" s="1" customFormat="1" x14ac:dyDescent="0.25">
      <c r="A37" s="80">
        <v>12</v>
      </c>
      <c r="B37" s="16">
        <v>43441365</v>
      </c>
      <c r="C37" s="83">
        <v>100.2</v>
      </c>
      <c r="D37" s="8">
        <v>32.758000000000003</v>
      </c>
      <c r="E37" s="8">
        <v>33.646000000000001</v>
      </c>
      <c r="F37" s="8">
        <f t="shared" si="0"/>
        <v>0.88799999999999812</v>
      </c>
      <c r="G37" s="154">
        <f t="shared" si="1"/>
        <v>0.76350239999999836</v>
      </c>
      <c r="H37" s="82">
        <f t="shared" si="2"/>
        <v>0.26144374163597844</v>
      </c>
      <c r="I37" s="82">
        <f t="shared" si="3"/>
        <v>1.0249461416359769</v>
      </c>
      <c r="K37" s="25"/>
      <c r="L37" s="7"/>
      <c r="M37" s="7"/>
      <c r="N37" s="7"/>
      <c r="O37" s="21"/>
      <c r="P37" s="85"/>
    </row>
    <row r="38" spans="1:16" s="5" customFormat="1" x14ac:dyDescent="0.25">
      <c r="A38" s="4">
        <v>13</v>
      </c>
      <c r="B38" s="17">
        <v>43441377</v>
      </c>
      <c r="C38" s="83">
        <v>112.4</v>
      </c>
      <c r="D38" s="8">
        <v>42.957000000000001</v>
      </c>
      <c r="E38" s="8">
        <v>43.91</v>
      </c>
      <c r="F38" s="8">
        <f t="shared" si="0"/>
        <v>0.95299999999999585</v>
      </c>
      <c r="G38" s="154">
        <f t="shared" si="1"/>
        <v>0.81938939999999649</v>
      </c>
      <c r="H38" s="82">
        <f t="shared" si="2"/>
        <v>0.29327621317249475</v>
      </c>
      <c r="I38" s="82">
        <f t="shared" si="3"/>
        <v>1.1126656131724912</v>
      </c>
      <c r="K38" s="25"/>
      <c r="L38" s="7"/>
      <c r="M38" s="14"/>
      <c r="N38" s="7"/>
      <c r="O38" s="21"/>
      <c r="P38" s="21"/>
    </row>
    <row r="39" spans="1:16" s="1" customFormat="1" x14ac:dyDescent="0.25">
      <c r="A39" s="80">
        <v>14</v>
      </c>
      <c r="B39" s="17">
        <v>43441370</v>
      </c>
      <c r="C39" s="83">
        <v>63.8</v>
      </c>
      <c r="D39" s="8">
        <v>46.61</v>
      </c>
      <c r="E39" s="8">
        <v>47.412999999999997</v>
      </c>
      <c r="F39" s="8">
        <f t="shared" si="0"/>
        <v>0.80299999999999727</v>
      </c>
      <c r="G39" s="154">
        <f t="shared" si="1"/>
        <v>0.69041939999999768</v>
      </c>
      <c r="H39" s="82">
        <f t="shared" si="2"/>
        <v>0.16646817082211002</v>
      </c>
      <c r="I39" s="82">
        <f t="shared" si="3"/>
        <v>0.85688757082210776</v>
      </c>
      <c r="K39" s="25"/>
      <c r="L39" s="5"/>
      <c r="M39" s="5"/>
      <c r="N39" s="5"/>
      <c r="O39" s="21"/>
      <c r="P39" s="21"/>
    </row>
    <row r="40" spans="1:16" s="1" customFormat="1" x14ac:dyDescent="0.25">
      <c r="A40" s="80">
        <v>15</v>
      </c>
      <c r="B40" s="16">
        <v>43441369</v>
      </c>
      <c r="C40" s="83">
        <v>50.9</v>
      </c>
      <c r="D40" s="8">
        <v>23.234999999999999</v>
      </c>
      <c r="E40" s="8">
        <v>23.681999999999999</v>
      </c>
      <c r="F40" s="8">
        <f t="shared" si="0"/>
        <v>0.44699999999999918</v>
      </c>
      <c r="G40" s="154">
        <f t="shared" si="1"/>
        <v>0.3843305999999993</v>
      </c>
      <c r="H40" s="82">
        <f t="shared" si="2"/>
        <v>0.13280924600071159</v>
      </c>
      <c r="I40" s="82">
        <f t="shared" si="3"/>
        <v>0.51713984600071083</v>
      </c>
      <c r="K40" s="25"/>
      <c r="L40" s="5"/>
      <c r="M40" s="5"/>
      <c r="N40" s="5"/>
      <c r="O40" s="21"/>
      <c r="P40" s="21"/>
    </row>
    <row r="41" spans="1:16" s="5" customFormat="1" x14ac:dyDescent="0.25">
      <c r="A41" s="4">
        <v>16</v>
      </c>
      <c r="B41" s="16">
        <v>43441375</v>
      </c>
      <c r="C41" s="83">
        <v>52.4</v>
      </c>
      <c r="D41" s="8">
        <v>18.22</v>
      </c>
      <c r="E41" s="8">
        <v>18.824000000000002</v>
      </c>
      <c r="F41" s="8">
        <f t="shared" si="0"/>
        <v>0.60400000000000276</v>
      </c>
      <c r="G41" s="154">
        <f t="shared" si="1"/>
        <v>0.51931920000000242</v>
      </c>
      <c r="H41" s="82">
        <f t="shared" si="2"/>
        <v>0.13672307446831605</v>
      </c>
      <c r="I41" s="82">
        <f t="shared" si="3"/>
        <v>0.65604227446831853</v>
      </c>
      <c r="K41" s="25"/>
      <c r="M41" s="14"/>
      <c r="O41" s="21"/>
      <c r="P41" s="21"/>
    </row>
    <row r="42" spans="1:16" s="1" customFormat="1" x14ac:dyDescent="0.25">
      <c r="A42" s="80">
        <v>17</v>
      </c>
      <c r="B42" s="16">
        <v>43441376</v>
      </c>
      <c r="C42" s="83">
        <v>53.3</v>
      </c>
      <c r="D42" s="8">
        <v>26.93</v>
      </c>
      <c r="E42" s="8">
        <v>27.024999999999999</v>
      </c>
      <c r="F42" s="8">
        <f t="shared" si="0"/>
        <v>9.4999999999998863E-2</v>
      </c>
      <c r="G42" s="154">
        <f t="shared" si="1"/>
        <v>8.1680999999999018E-2</v>
      </c>
      <c r="H42" s="82">
        <f t="shared" si="2"/>
        <v>0.13907137154887872</v>
      </c>
      <c r="I42" s="82">
        <f t="shared" si="3"/>
        <v>0.22075237154887772</v>
      </c>
      <c r="K42" s="25"/>
      <c r="L42" s="5"/>
      <c r="M42" s="5"/>
      <c r="N42" s="5"/>
      <c r="O42" s="21"/>
      <c r="P42" s="21"/>
    </row>
    <row r="43" spans="1:16" s="5" customFormat="1" x14ac:dyDescent="0.25">
      <c r="A43" s="4">
        <v>18</v>
      </c>
      <c r="B43" s="16">
        <v>43441361</v>
      </c>
      <c r="C43" s="83">
        <v>100.6</v>
      </c>
      <c r="D43" s="8">
        <v>4.6040000000000001</v>
      </c>
      <c r="E43" s="8">
        <v>4.6040000000000001</v>
      </c>
      <c r="F43" s="8">
        <f t="shared" si="0"/>
        <v>0</v>
      </c>
      <c r="G43" s="154">
        <f t="shared" si="1"/>
        <v>0</v>
      </c>
      <c r="H43" s="82">
        <f t="shared" si="2"/>
        <v>0.26248742922733959</v>
      </c>
      <c r="I43" s="82">
        <f t="shared" si="3"/>
        <v>0.26248742922733959</v>
      </c>
      <c r="K43" s="25"/>
      <c r="O43" s="21"/>
      <c r="P43" s="21"/>
    </row>
    <row r="44" spans="1:16" s="5" customFormat="1" x14ac:dyDescent="0.25">
      <c r="A44" s="4">
        <v>19</v>
      </c>
      <c r="B44" s="16">
        <v>43441266</v>
      </c>
      <c r="C44" s="83">
        <v>112.4</v>
      </c>
      <c r="D44" s="8">
        <v>20.975000000000001</v>
      </c>
      <c r="E44" s="8">
        <v>21.277999999999999</v>
      </c>
      <c r="F44" s="8">
        <f t="shared" si="0"/>
        <v>0.30299999999999727</v>
      </c>
      <c r="G44" s="154">
        <f t="shared" si="1"/>
        <v>0.26051939999999768</v>
      </c>
      <c r="H44" s="82">
        <f t="shared" si="2"/>
        <v>0.29327621317249475</v>
      </c>
      <c r="I44" s="82">
        <f t="shared" si="3"/>
        <v>0.55379561317249237</v>
      </c>
      <c r="K44" s="25"/>
      <c r="M44" s="14"/>
      <c r="O44" s="21"/>
      <c r="P44" s="21"/>
    </row>
    <row r="45" spans="1:16" s="1" customFormat="1" x14ac:dyDescent="0.25">
      <c r="A45" s="80">
        <v>20</v>
      </c>
      <c r="B45" s="16">
        <v>43441271</v>
      </c>
      <c r="C45" s="83">
        <v>63</v>
      </c>
      <c r="D45" s="8">
        <v>14.7</v>
      </c>
      <c r="E45" s="8">
        <v>15.144</v>
      </c>
      <c r="F45" s="8">
        <f t="shared" si="0"/>
        <v>0.44400000000000084</v>
      </c>
      <c r="G45" s="154">
        <f t="shared" si="1"/>
        <v>0.38175120000000073</v>
      </c>
      <c r="H45" s="82">
        <f t="shared" si="2"/>
        <v>0.16438079563938762</v>
      </c>
      <c r="I45" s="82">
        <f t="shared" si="3"/>
        <v>0.54613199563938841</v>
      </c>
      <c r="J45" s="5"/>
      <c r="K45" s="25"/>
      <c r="L45" s="5"/>
      <c r="M45" s="5"/>
      <c r="N45" s="5"/>
      <c r="O45" s="21"/>
      <c r="P45" s="21"/>
    </row>
    <row r="46" spans="1:16" s="1" customFormat="1" x14ac:dyDescent="0.25">
      <c r="A46" s="80">
        <v>21</v>
      </c>
      <c r="B46" s="16">
        <v>43441274</v>
      </c>
      <c r="C46" s="83">
        <v>50.5</v>
      </c>
      <c r="D46" s="8">
        <v>15.403</v>
      </c>
      <c r="E46" s="8">
        <v>15.941000000000001</v>
      </c>
      <c r="F46" s="8">
        <f t="shared" si="0"/>
        <v>0.53800000000000026</v>
      </c>
      <c r="G46" s="154">
        <f t="shared" si="1"/>
        <v>0.46257240000000022</v>
      </c>
      <c r="H46" s="82">
        <f t="shared" si="2"/>
        <v>0.13176555840935039</v>
      </c>
      <c r="I46" s="82">
        <f t="shared" si="3"/>
        <v>0.59433795840935066</v>
      </c>
      <c r="J46" s="5"/>
      <c r="K46" s="25"/>
      <c r="L46" s="5"/>
      <c r="M46" s="5"/>
      <c r="N46" s="5"/>
      <c r="O46" s="21"/>
      <c r="P46" s="21"/>
    </row>
    <row r="47" spans="1:16" s="1" customFormat="1" x14ac:dyDescent="0.25">
      <c r="A47" s="80">
        <v>22</v>
      </c>
      <c r="B47" s="16">
        <v>43441273</v>
      </c>
      <c r="C47" s="83">
        <v>52.4</v>
      </c>
      <c r="D47" s="8">
        <v>23.242999999999999</v>
      </c>
      <c r="E47" s="8">
        <v>23.303999999999998</v>
      </c>
      <c r="F47" s="8">
        <f t="shared" si="0"/>
        <v>6.0999999999999943E-2</v>
      </c>
      <c r="G47" s="154">
        <f t="shared" si="1"/>
        <v>5.2447799999999954E-2</v>
      </c>
      <c r="H47" s="82">
        <f t="shared" si="2"/>
        <v>0.13672307446831605</v>
      </c>
      <c r="I47" s="82">
        <f t="shared" si="3"/>
        <v>0.18917087446831601</v>
      </c>
      <c r="J47" s="5"/>
      <c r="K47" s="25"/>
      <c r="L47" s="5"/>
      <c r="M47" s="5"/>
      <c r="N47" s="5"/>
      <c r="O47" s="21"/>
      <c r="P47" s="21"/>
    </row>
    <row r="48" spans="1:16" s="1" customFormat="1" x14ac:dyDescent="0.25">
      <c r="A48" s="4">
        <v>23</v>
      </c>
      <c r="B48" s="16">
        <v>43441371</v>
      </c>
      <c r="C48" s="83">
        <v>53.1</v>
      </c>
      <c r="D48" s="8">
        <v>9.0399999999999991</v>
      </c>
      <c r="E48" s="8">
        <v>9.4369999999999994</v>
      </c>
      <c r="F48" s="8">
        <f t="shared" si="0"/>
        <v>0.39700000000000024</v>
      </c>
      <c r="G48" s="154">
        <f t="shared" si="1"/>
        <v>0.34134060000000022</v>
      </c>
      <c r="H48" s="82">
        <f t="shared" si="2"/>
        <v>0.13854952775319815</v>
      </c>
      <c r="I48" s="82">
        <f t="shared" si="3"/>
        <v>0.47989012775319839</v>
      </c>
      <c r="J48" s="5"/>
      <c r="K48" s="25"/>
      <c r="L48" s="7"/>
      <c r="M48" s="7"/>
      <c r="N48" s="7"/>
      <c r="O48" s="21"/>
      <c r="P48" s="21"/>
    </row>
    <row r="49" spans="1:16" s="1" customFormat="1" x14ac:dyDescent="0.25">
      <c r="A49" s="80">
        <v>24</v>
      </c>
      <c r="B49" s="16">
        <v>43441374</v>
      </c>
      <c r="C49" s="83">
        <v>100.7</v>
      </c>
      <c r="D49" s="8">
        <v>49.024000000000001</v>
      </c>
      <c r="E49" s="8">
        <v>49.997999999999998</v>
      </c>
      <c r="F49" s="8">
        <f t="shared" si="0"/>
        <v>0.97399999999999665</v>
      </c>
      <c r="G49" s="154">
        <f t="shared" si="1"/>
        <v>0.83744519999999711</v>
      </c>
      <c r="H49" s="82">
        <f t="shared" si="2"/>
        <v>0.26274835112517991</v>
      </c>
      <c r="I49" s="82">
        <f t="shared" si="3"/>
        <v>1.100193551125177</v>
      </c>
      <c r="K49" s="25"/>
      <c r="L49" s="7"/>
      <c r="M49" s="7"/>
      <c r="N49" s="7"/>
      <c r="O49" s="21"/>
      <c r="P49" s="21"/>
    </row>
    <row r="50" spans="1:16" s="1" customFormat="1" x14ac:dyDescent="0.25">
      <c r="A50" s="80">
        <v>25</v>
      </c>
      <c r="B50" s="16">
        <v>43441275</v>
      </c>
      <c r="C50" s="83">
        <v>112.5</v>
      </c>
      <c r="D50" s="8">
        <v>39.091999999999999</v>
      </c>
      <c r="E50" s="8">
        <v>40.106000000000002</v>
      </c>
      <c r="F50" s="8">
        <f t="shared" si="0"/>
        <v>1.0140000000000029</v>
      </c>
      <c r="G50" s="154">
        <f t="shared" si="1"/>
        <v>0.87183720000000253</v>
      </c>
      <c r="H50" s="82">
        <f t="shared" si="2"/>
        <v>0.29353713507033502</v>
      </c>
      <c r="I50" s="82">
        <f t="shared" si="3"/>
        <v>1.1653743350703376</v>
      </c>
      <c r="K50" s="25"/>
      <c r="L50" s="7"/>
      <c r="M50" s="14"/>
      <c r="N50" s="7"/>
      <c r="O50" s="21"/>
      <c r="P50" s="21"/>
    </row>
    <row r="51" spans="1:16" s="1" customFormat="1" x14ac:dyDescent="0.25">
      <c r="A51" s="80">
        <v>26</v>
      </c>
      <c r="B51" s="16">
        <v>43441269</v>
      </c>
      <c r="C51" s="83">
        <v>62.5</v>
      </c>
      <c r="D51" s="8">
        <v>11.082000000000001</v>
      </c>
      <c r="E51" s="8">
        <v>11.082000000000001</v>
      </c>
      <c r="F51" s="8">
        <f t="shared" si="0"/>
        <v>0</v>
      </c>
      <c r="G51" s="154">
        <f t="shared" si="1"/>
        <v>0</v>
      </c>
      <c r="H51" s="82">
        <f t="shared" si="2"/>
        <v>0.16307618615018613</v>
      </c>
      <c r="I51" s="82">
        <f t="shared" si="3"/>
        <v>0.16307618615018613</v>
      </c>
      <c r="K51" s="25"/>
      <c r="L51" s="7"/>
      <c r="M51" s="7"/>
      <c r="N51" s="7"/>
      <c r="O51" s="21"/>
      <c r="P51" s="21"/>
    </row>
    <row r="52" spans="1:16" s="5" customFormat="1" x14ac:dyDescent="0.25">
      <c r="A52" s="4">
        <v>27</v>
      </c>
      <c r="B52" s="16">
        <v>43441270</v>
      </c>
      <c r="C52" s="83">
        <v>51.2</v>
      </c>
      <c r="D52" s="8">
        <v>1.0529999999999999</v>
      </c>
      <c r="E52" s="8">
        <v>1.0529999999999999</v>
      </c>
      <c r="F52" s="8">
        <f t="shared" si="0"/>
        <v>0</v>
      </c>
      <c r="G52" s="154">
        <f t="shared" si="1"/>
        <v>0</v>
      </c>
      <c r="H52" s="82">
        <f t="shared" si="2"/>
        <v>0.13359201169423249</v>
      </c>
      <c r="I52" s="82">
        <f t="shared" si="3"/>
        <v>0.13359201169423249</v>
      </c>
      <c r="K52" s="25"/>
      <c r="L52" s="7"/>
      <c r="M52" s="7"/>
      <c r="N52" s="7"/>
      <c r="O52" s="21"/>
      <c r="P52" s="21"/>
    </row>
    <row r="53" spans="1:16" s="1" customFormat="1" x14ac:dyDescent="0.25">
      <c r="A53" s="80">
        <v>28</v>
      </c>
      <c r="B53" s="16">
        <v>43441264</v>
      </c>
      <c r="C53" s="83">
        <v>52.5</v>
      </c>
      <c r="D53" s="8">
        <v>10.864000000000001</v>
      </c>
      <c r="E53" s="8">
        <v>11.301</v>
      </c>
      <c r="F53" s="8">
        <f t="shared" si="0"/>
        <v>0.43699999999999939</v>
      </c>
      <c r="G53" s="154">
        <f t="shared" si="1"/>
        <v>0.37573259999999947</v>
      </c>
      <c r="H53" s="82">
        <f t="shared" si="2"/>
        <v>0.13698399636615635</v>
      </c>
      <c r="I53" s="82">
        <f t="shared" si="3"/>
        <v>0.51271659636615585</v>
      </c>
      <c r="K53" s="25"/>
      <c r="L53" s="7"/>
      <c r="M53" s="7"/>
      <c r="N53" s="7"/>
      <c r="O53" s="21"/>
      <c r="P53" s="21"/>
    </row>
    <row r="54" spans="1:16" s="5" customFormat="1" x14ac:dyDescent="0.25">
      <c r="A54" s="4">
        <v>29</v>
      </c>
      <c r="B54" s="16">
        <v>43441272</v>
      </c>
      <c r="C54" s="83">
        <v>52.8</v>
      </c>
      <c r="D54" s="8">
        <v>12.525</v>
      </c>
      <c r="E54" s="8">
        <v>12.898</v>
      </c>
      <c r="F54" s="8">
        <f t="shared" si="0"/>
        <v>0.37299999999999933</v>
      </c>
      <c r="G54" s="154">
        <f t="shared" si="1"/>
        <v>0.32070539999999942</v>
      </c>
      <c r="H54" s="82">
        <f t="shared" si="2"/>
        <v>0.13776676205967725</v>
      </c>
      <c r="I54" s="82">
        <f t="shared" si="3"/>
        <v>0.45847216205967667</v>
      </c>
      <c r="K54" s="25"/>
      <c r="L54" s="7"/>
      <c r="M54" s="7"/>
      <c r="N54" s="7"/>
      <c r="O54" s="21"/>
      <c r="P54" s="21"/>
    </row>
    <row r="55" spans="1:16" s="1" customFormat="1" x14ac:dyDescent="0.25">
      <c r="A55" s="80">
        <v>30</v>
      </c>
      <c r="B55" s="16">
        <v>43441265</v>
      </c>
      <c r="C55" s="83">
        <v>101.4</v>
      </c>
      <c r="D55" s="8">
        <v>28.106999999999999</v>
      </c>
      <c r="E55" s="8">
        <v>28.216000000000001</v>
      </c>
      <c r="F55" s="8">
        <f t="shared" si="0"/>
        <v>0.10900000000000176</v>
      </c>
      <c r="G55" s="154">
        <f t="shared" si="1"/>
        <v>9.3718200000001514E-2</v>
      </c>
      <c r="H55" s="82">
        <f t="shared" si="2"/>
        <v>0.26457480441006204</v>
      </c>
      <c r="I55" s="82">
        <f t="shared" si="3"/>
        <v>0.35829300441006356</v>
      </c>
      <c r="K55" s="25"/>
      <c r="L55" s="7"/>
      <c r="M55" s="7"/>
      <c r="N55" s="7"/>
      <c r="O55" s="21"/>
      <c r="P55" s="21"/>
    </row>
    <row r="56" spans="1:16" s="1" customFormat="1" x14ac:dyDescent="0.25">
      <c r="A56" s="80">
        <v>31</v>
      </c>
      <c r="B56" s="16">
        <v>43441277</v>
      </c>
      <c r="C56" s="83">
        <v>112.5</v>
      </c>
      <c r="D56" s="8">
        <v>47.442999999999998</v>
      </c>
      <c r="E56" s="8">
        <v>48.886000000000003</v>
      </c>
      <c r="F56" s="8">
        <f t="shared" si="0"/>
        <v>1.4430000000000049</v>
      </c>
      <c r="G56" s="154">
        <f t="shared" si="1"/>
        <v>1.2406914000000042</v>
      </c>
      <c r="H56" s="82">
        <f t="shared" si="2"/>
        <v>0.29353713507033502</v>
      </c>
      <c r="I56" s="82">
        <f t="shared" si="3"/>
        <v>1.5342285350703393</v>
      </c>
      <c r="J56" s="5"/>
      <c r="K56" s="25"/>
      <c r="L56" s="7"/>
      <c r="M56" s="7"/>
      <c r="N56" s="7"/>
      <c r="O56" s="21"/>
      <c r="P56" s="21"/>
    </row>
    <row r="57" spans="1:16" s="1" customFormat="1" x14ac:dyDescent="0.25">
      <c r="A57" s="80">
        <v>32</v>
      </c>
      <c r="B57" s="16">
        <v>43441276</v>
      </c>
      <c r="C57" s="83">
        <v>63.1</v>
      </c>
      <c r="D57" s="8">
        <v>35.104999999999997</v>
      </c>
      <c r="E57" s="8">
        <v>35.950000000000003</v>
      </c>
      <c r="F57" s="8">
        <f t="shared" si="0"/>
        <v>0.84500000000000597</v>
      </c>
      <c r="G57" s="154">
        <f t="shared" si="1"/>
        <v>0.72653100000000514</v>
      </c>
      <c r="H57" s="82">
        <f t="shared" si="2"/>
        <v>0.16464171753722792</v>
      </c>
      <c r="I57" s="82">
        <f t="shared" si="3"/>
        <v>0.89117271753723304</v>
      </c>
      <c r="K57" s="25"/>
      <c r="L57" s="7"/>
      <c r="M57" s="7"/>
      <c r="N57" s="7"/>
      <c r="O57" s="21"/>
      <c r="P57" s="21"/>
    </row>
    <row r="58" spans="1:16" s="1" customFormat="1" x14ac:dyDescent="0.25">
      <c r="A58" s="80">
        <v>33</v>
      </c>
      <c r="B58" s="16">
        <v>43441279</v>
      </c>
      <c r="C58" s="83">
        <v>50.9</v>
      </c>
      <c r="D58" s="8">
        <v>28.425999999999998</v>
      </c>
      <c r="E58" s="8">
        <v>29.37</v>
      </c>
      <c r="F58" s="8">
        <f t="shared" si="0"/>
        <v>0.94400000000000261</v>
      </c>
      <c r="G58" s="154">
        <f t="shared" si="1"/>
        <v>0.81165120000000224</v>
      </c>
      <c r="H58" s="82">
        <f t="shared" si="2"/>
        <v>0.13280924600071159</v>
      </c>
      <c r="I58" s="82">
        <f t="shared" si="3"/>
        <v>0.94446044600071377</v>
      </c>
      <c r="K58" s="25"/>
      <c r="L58" s="7"/>
      <c r="M58" s="7"/>
      <c r="N58" s="7"/>
      <c r="O58" s="21"/>
      <c r="P58" s="21"/>
    </row>
    <row r="59" spans="1:16" s="1" customFormat="1" x14ac:dyDescent="0.25">
      <c r="A59" s="80">
        <v>34</v>
      </c>
      <c r="B59" s="16">
        <v>43441281</v>
      </c>
      <c r="C59" s="83">
        <v>52.2</v>
      </c>
      <c r="D59" s="8">
        <v>27.062999999999999</v>
      </c>
      <c r="E59" s="8">
        <v>27.536999999999999</v>
      </c>
      <c r="F59" s="8">
        <f t="shared" si="0"/>
        <v>0.4740000000000002</v>
      </c>
      <c r="G59" s="154">
        <f t="shared" si="1"/>
        <v>0.40754520000000016</v>
      </c>
      <c r="H59" s="82">
        <f t="shared" si="2"/>
        <v>0.13620123067263548</v>
      </c>
      <c r="I59" s="82">
        <f t="shared" si="3"/>
        <v>0.54374643067263562</v>
      </c>
      <c r="K59" s="25"/>
      <c r="L59" s="7"/>
      <c r="M59" s="7"/>
      <c r="N59" s="7"/>
      <c r="O59" s="21"/>
      <c r="P59" s="21"/>
    </row>
    <row r="60" spans="1:16" s="1" customFormat="1" x14ac:dyDescent="0.25">
      <c r="A60" s="80">
        <v>35</v>
      </c>
      <c r="B60" s="16">
        <v>43441282</v>
      </c>
      <c r="C60" s="83">
        <v>53</v>
      </c>
      <c r="D60" s="8">
        <v>21.879000000000001</v>
      </c>
      <c r="E60" s="8">
        <v>22.776</v>
      </c>
      <c r="F60" s="8">
        <f t="shared" si="0"/>
        <v>0.89699999999999847</v>
      </c>
      <c r="G60" s="154">
        <f t="shared" si="1"/>
        <v>0.77124059999999872</v>
      </c>
      <c r="H60" s="82">
        <f t="shared" si="2"/>
        <v>0.13828860585535785</v>
      </c>
      <c r="I60" s="82">
        <f t="shared" si="3"/>
        <v>0.90952920585535657</v>
      </c>
      <c r="K60" s="25"/>
      <c r="L60" s="7"/>
      <c r="M60" s="7"/>
      <c r="N60" s="7"/>
      <c r="O60" s="21"/>
      <c r="P60" s="21"/>
    </row>
    <row r="61" spans="1:16" s="1" customFormat="1" x14ac:dyDescent="0.25">
      <c r="A61" s="80">
        <v>36</v>
      </c>
      <c r="B61" s="16">
        <v>43441280</v>
      </c>
      <c r="C61" s="83">
        <v>103.1</v>
      </c>
      <c r="D61" s="8">
        <v>36.762</v>
      </c>
      <c r="E61" s="8">
        <v>37.576000000000001</v>
      </c>
      <c r="F61" s="8">
        <f t="shared" si="0"/>
        <v>0.81400000000000006</v>
      </c>
      <c r="G61" s="154">
        <f t="shared" si="1"/>
        <v>0.69987720000000009</v>
      </c>
      <c r="H61" s="82">
        <f t="shared" si="2"/>
        <v>0.26901047667334704</v>
      </c>
      <c r="I61" s="82">
        <f t="shared" si="3"/>
        <v>0.96888767667334719</v>
      </c>
      <c r="K61" s="25"/>
      <c r="L61" s="7"/>
      <c r="M61" s="7"/>
      <c r="N61" s="7"/>
      <c r="O61" s="21"/>
      <c r="P61" s="21"/>
    </row>
    <row r="62" spans="1:16" s="5" customFormat="1" x14ac:dyDescent="0.25">
      <c r="A62" s="4">
        <v>37</v>
      </c>
      <c r="B62" s="16">
        <v>43441346</v>
      </c>
      <c r="C62" s="83">
        <v>112.4</v>
      </c>
      <c r="D62" s="8">
        <v>22.398</v>
      </c>
      <c r="E62" s="8">
        <v>23.92</v>
      </c>
      <c r="F62" s="8">
        <f t="shared" si="0"/>
        <v>1.522000000000002</v>
      </c>
      <c r="G62" s="154">
        <f t="shared" si="1"/>
        <v>1.3086156000000018</v>
      </c>
      <c r="H62" s="82">
        <f t="shared" si="2"/>
        <v>0.29327621317249475</v>
      </c>
      <c r="I62" s="82">
        <f t="shared" si="3"/>
        <v>1.6018918131724966</v>
      </c>
      <c r="K62" s="25"/>
      <c r="L62" s="7"/>
      <c r="M62" s="7"/>
      <c r="N62" s="7"/>
      <c r="O62" s="21"/>
      <c r="P62" s="21"/>
    </row>
    <row r="63" spans="1:16" s="1" customFormat="1" x14ac:dyDescent="0.25">
      <c r="A63" s="80">
        <v>38</v>
      </c>
      <c r="B63" s="16">
        <v>43441344</v>
      </c>
      <c r="C63" s="83">
        <v>62.8</v>
      </c>
      <c r="D63" s="8">
        <v>15.503</v>
      </c>
      <c r="E63" s="8">
        <v>16.001000000000001</v>
      </c>
      <c r="F63" s="8">
        <f t="shared" si="0"/>
        <v>0.49800000000000111</v>
      </c>
      <c r="G63" s="154">
        <f t="shared" si="1"/>
        <v>0.42818040000000096</v>
      </c>
      <c r="H63" s="82">
        <f t="shared" si="2"/>
        <v>0.16385895184370702</v>
      </c>
      <c r="I63" s="82">
        <f t="shared" si="3"/>
        <v>0.59203935184370793</v>
      </c>
      <c r="K63" s="25"/>
      <c r="L63" s="7"/>
      <c r="M63" s="7"/>
      <c r="N63" s="7"/>
      <c r="O63" s="21"/>
      <c r="P63" s="21"/>
    </row>
    <row r="64" spans="1:16" s="1" customFormat="1" x14ac:dyDescent="0.25">
      <c r="A64" s="80">
        <v>39</v>
      </c>
      <c r="B64" s="16">
        <v>43441341</v>
      </c>
      <c r="C64" s="83">
        <v>50.5</v>
      </c>
      <c r="D64" s="8">
        <v>1.661</v>
      </c>
      <c r="E64" s="8">
        <v>1.661</v>
      </c>
      <c r="F64" s="8">
        <f t="shared" si="0"/>
        <v>0</v>
      </c>
      <c r="G64" s="154">
        <f t="shared" si="1"/>
        <v>0</v>
      </c>
      <c r="H64" s="82">
        <f t="shared" si="2"/>
        <v>0.13176555840935039</v>
      </c>
      <c r="I64" s="82">
        <f t="shared" si="3"/>
        <v>0.13176555840935039</v>
      </c>
      <c r="K64" s="25"/>
      <c r="L64" s="7"/>
      <c r="M64" s="7"/>
      <c r="N64" s="7"/>
      <c r="O64" s="21"/>
      <c r="P64" s="21"/>
    </row>
    <row r="65" spans="1:16" s="1" customFormat="1" x14ac:dyDescent="0.25">
      <c r="A65" s="80">
        <v>40</v>
      </c>
      <c r="B65" s="16">
        <v>43441347</v>
      </c>
      <c r="C65" s="83">
        <v>52.3</v>
      </c>
      <c r="D65" s="8">
        <v>7.0860000000000003</v>
      </c>
      <c r="E65" s="8">
        <v>7.1260000000000003</v>
      </c>
      <c r="F65" s="8">
        <f t="shared" si="0"/>
        <v>4.0000000000000036E-2</v>
      </c>
      <c r="G65" s="154">
        <f t="shared" si="1"/>
        <v>3.4392000000000034E-2</v>
      </c>
      <c r="H65" s="82">
        <f t="shared" si="2"/>
        <v>0.13646215257047575</v>
      </c>
      <c r="I65" s="82">
        <f t="shared" si="3"/>
        <v>0.17085415257047579</v>
      </c>
      <c r="K65" s="25"/>
      <c r="L65" s="7"/>
      <c r="M65" s="7"/>
      <c r="N65" s="7"/>
      <c r="O65" s="21"/>
      <c r="P65" s="21"/>
    </row>
    <row r="66" spans="1:16" s="1" customFormat="1" x14ac:dyDescent="0.25">
      <c r="A66" s="80">
        <v>41</v>
      </c>
      <c r="B66" s="16">
        <v>43441283</v>
      </c>
      <c r="C66" s="83">
        <v>53</v>
      </c>
      <c r="D66" s="8">
        <v>9.375</v>
      </c>
      <c r="E66" s="8">
        <v>9.8810000000000002</v>
      </c>
      <c r="F66" s="8">
        <f t="shared" si="0"/>
        <v>0.50600000000000023</v>
      </c>
      <c r="G66" s="154">
        <f t="shared" si="1"/>
        <v>0.43505880000000019</v>
      </c>
      <c r="H66" s="82">
        <f t="shared" si="2"/>
        <v>0.13828860585535785</v>
      </c>
      <c r="I66" s="82">
        <f t="shared" si="3"/>
        <v>0.57334740585535804</v>
      </c>
      <c r="K66" s="25"/>
      <c r="L66" s="7"/>
      <c r="M66" s="7"/>
      <c r="N66" s="7"/>
      <c r="O66" s="21"/>
      <c r="P66" s="21"/>
    </row>
    <row r="67" spans="1:16" s="1" customFormat="1" x14ac:dyDescent="0.25">
      <c r="A67" s="80">
        <v>42</v>
      </c>
      <c r="B67" s="16">
        <v>43441284</v>
      </c>
      <c r="C67" s="83">
        <v>100.1</v>
      </c>
      <c r="D67" s="8">
        <v>36.238999999999997</v>
      </c>
      <c r="E67" s="8">
        <v>37.332000000000001</v>
      </c>
      <c r="F67" s="8">
        <f t="shared" si="0"/>
        <v>1.0930000000000035</v>
      </c>
      <c r="G67" s="154">
        <f t="shared" si="1"/>
        <v>0.93976140000000308</v>
      </c>
      <c r="H67" s="82">
        <f t="shared" si="2"/>
        <v>0.26118281973813812</v>
      </c>
      <c r="I67" s="82">
        <f t="shared" si="3"/>
        <v>1.2009442197381412</v>
      </c>
      <c r="K67" s="25"/>
      <c r="L67" s="7"/>
      <c r="M67" s="7"/>
      <c r="N67" s="7"/>
      <c r="O67" s="21"/>
      <c r="P67" s="21"/>
    </row>
    <row r="68" spans="1:16" s="5" customFormat="1" x14ac:dyDescent="0.25">
      <c r="A68" s="4">
        <v>43</v>
      </c>
      <c r="B68" s="16">
        <v>43441342</v>
      </c>
      <c r="C68" s="83">
        <v>69.3</v>
      </c>
      <c r="D68" s="8">
        <v>7.0640000000000001</v>
      </c>
      <c r="E68" s="8">
        <v>7.0640000000000001</v>
      </c>
      <c r="F68" s="8">
        <f t="shared" si="0"/>
        <v>0</v>
      </c>
      <c r="G68" s="154">
        <f t="shared" si="1"/>
        <v>0</v>
      </c>
      <c r="H68" s="82">
        <f t="shared" si="2"/>
        <v>0.18081887520332637</v>
      </c>
      <c r="I68" s="82">
        <f t="shared" si="3"/>
        <v>0.18081887520332637</v>
      </c>
      <c r="K68" s="25"/>
      <c r="L68" s="7"/>
      <c r="M68" s="7"/>
      <c r="N68" s="7"/>
      <c r="O68" s="21"/>
      <c r="P68" s="21"/>
    </row>
    <row r="69" spans="1:16" s="1" customFormat="1" x14ac:dyDescent="0.25">
      <c r="A69" s="80">
        <v>44</v>
      </c>
      <c r="B69" s="16">
        <v>43441345</v>
      </c>
      <c r="C69" s="83">
        <v>53.3</v>
      </c>
      <c r="D69" s="8">
        <v>14.94</v>
      </c>
      <c r="E69" s="8">
        <v>15.36</v>
      </c>
      <c r="F69" s="8">
        <f t="shared" si="0"/>
        <v>0.41999999999999993</v>
      </c>
      <c r="G69" s="154">
        <f t="shared" si="1"/>
        <v>0.36111599999999994</v>
      </c>
      <c r="H69" s="82">
        <f t="shared" si="2"/>
        <v>0.13907137154887872</v>
      </c>
      <c r="I69" s="82">
        <f>G69+H69</f>
        <v>0.50018737154887871</v>
      </c>
      <c r="K69" s="25"/>
      <c r="L69" s="7"/>
      <c r="M69" s="7"/>
      <c r="N69" s="7"/>
      <c r="O69" s="21"/>
      <c r="P69" s="21"/>
    </row>
    <row r="70" spans="1:16" s="1" customFormat="1" x14ac:dyDescent="0.25">
      <c r="A70" s="80">
        <v>45</v>
      </c>
      <c r="B70" s="16">
        <v>43441348</v>
      </c>
      <c r="C70" s="83">
        <v>52.9</v>
      </c>
      <c r="D70" s="8">
        <v>35.747999999999998</v>
      </c>
      <c r="E70" s="8">
        <v>36.677</v>
      </c>
      <c r="F70" s="8">
        <f t="shared" si="0"/>
        <v>0.92900000000000205</v>
      </c>
      <c r="G70" s="154">
        <f t="shared" si="1"/>
        <v>0.79875420000000175</v>
      </c>
      <c r="H70" s="82">
        <f t="shared" si="2"/>
        <v>0.13802768395751755</v>
      </c>
      <c r="I70" s="82">
        <f t="shared" si="3"/>
        <v>0.93678188395751927</v>
      </c>
      <c r="K70" s="25"/>
      <c r="L70" s="7"/>
      <c r="M70" s="7"/>
      <c r="N70" s="7"/>
      <c r="O70" s="21"/>
      <c r="P70" s="21"/>
    </row>
    <row r="71" spans="1:16" s="1" customFormat="1" x14ac:dyDescent="0.25">
      <c r="A71" s="80">
        <v>46</v>
      </c>
      <c r="B71" s="16">
        <v>43441349</v>
      </c>
      <c r="C71" s="83">
        <v>100.9</v>
      </c>
      <c r="D71" s="8">
        <v>20.974</v>
      </c>
      <c r="E71" s="8">
        <v>21.689</v>
      </c>
      <c r="F71" s="8">
        <f t="shared" si="0"/>
        <v>0.71499999999999986</v>
      </c>
      <c r="G71" s="155">
        <f t="shared" si="1"/>
        <v>0.61475699999999989</v>
      </c>
      <c r="H71" s="82">
        <f t="shared" si="2"/>
        <v>0.26327019492086051</v>
      </c>
      <c r="I71" s="82">
        <f t="shared" si="3"/>
        <v>0.87802719492086045</v>
      </c>
      <c r="K71" s="25"/>
      <c r="L71" s="7"/>
      <c r="M71" s="24"/>
      <c r="N71" s="7"/>
      <c r="O71" s="5"/>
      <c r="P71" s="21"/>
    </row>
    <row r="72" spans="1:16" s="1" customFormat="1" x14ac:dyDescent="0.25">
      <c r="A72" s="4">
        <v>47</v>
      </c>
      <c r="B72" s="16">
        <v>43441351</v>
      </c>
      <c r="C72" s="78">
        <v>85.4</v>
      </c>
      <c r="D72" s="8">
        <v>25.918199999999999</v>
      </c>
      <c r="E72" s="8">
        <v>26.7</v>
      </c>
      <c r="F72" s="8">
        <f>E72-D72</f>
        <v>0.78180000000000049</v>
      </c>
      <c r="G72" s="155">
        <f>F72*0.8598</f>
        <v>0.67219164000000042</v>
      </c>
      <c r="H72" s="82">
        <f t="shared" si="2"/>
        <v>0.22282730075561435</v>
      </c>
      <c r="I72" s="82">
        <f t="shared" si="3"/>
        <v>0.89501894075561483</v>
      </c>
      <c r="K72" s="25"/>
      <c r="L72" s="24"/>
      <c r="M72" s="24"/>
      <c r="N72" s="14"/>
      <c r="O72" s="24"/>
      <c r="P72" s="24"/>
    </row>
    <row r="73" spans="1:16" s="1" customFormat="1" x14ac:dyDescent="0.25">
      <c r="A73" s="84">
        <v>48</v>
      </c>
      <c r="B73" s="16">
        <v>43441356</v>
      </c>
      <c r="C73" s="83">
        <v>53.2</v>
      </c>
      <c r="D73" s="8">
        <v>19.651</v>
      </c>
      <c r="E73" s="8">
        <v>20.521000000000001</v>
      </c>
      <c r="F73" s="8">
        <f t="shared" si="0"/>
        <v>0.87000000000000099</v>
      </c>
      <c r="G73" s="155">
        <f t="shared" si="1"/>
        <v>0.74802600000000086</v>
      </c>
      <c r="H73" s="82">
        <f t="shared" si="2"/>
        <v>0.13881044965103845</v>
      </c>
      <c r="I73" s="82">
        <f t="shared" si="3"/>
        <v>0.88683644965103925</v>
      </c>
      <c r="K73" s="25"/>
      <c r="L73" s="7"/>
      <c r="M73" s="7"/>
      <c r="P73" s="21"/>
    </row>
    <row r="74" spans="1:16" s="1" customFormat="1" x14ac:dyDescent="0.25">
      <c r="A74" s="84">
        <v>49</v>
      </c>
      <c r="B74" s="16">
        <v>43441343</v>
      </c>
      <c r="C74" s="83">
        <v>53.3</v>
      </c>
      <c r="D74" s="8">
        <v>7.3769999999999998</v>
      </c>
      <c r="E74" s="8">
        <v>7.4039999999999999</v>
      </c>
      <c r="F74" s="8">
        <f t="shared" si="0"/>
        <v>2.7000000000000135E-2</v>
      </c>
      <c r="G74" s="155">
        <f t="shared" si="1"/>
        <v>2.3214600000000116E-2</v>
      </c>
      <c r="H74" s="82">
        <f t="shared" si="2"/>
        <v>0.13907137154887872</v>
      </c>
      <c r="I74" s="82">
        <f t="shared" si="3"/>
        <v>0.16228597154887883</v>
      </c>
      <c r="J74" s="68"/>
      <c r="K74" s="25"/>
      <c r="L74" s="7"/>
      <c r="M74" s="7"/>
      <c r="N74" s="7"/>
      <c r="O74" s="21"/>
      <c r="P74" s="21"/>
    </row>
    <row r="75" spans="1:16" s="5" customFormat="1" x14ac:dyDescent="0.25">
      <c r="A75" s="4">
        <v>50</v>
      </c>
      <c r="B75" s="16">
        <v>43441352</v>
      </c>
      <c r="C75" s="78">
        <v>99.5</v>
      </c>
      <c r="D75" s="8">
        <v>55.003999999999998</v>
      </c>
      <c r="E75" s="8">
        <v>56.033999999999999</v>
      </c>
      <c r="F75" s="8">
        <f t="shared" si="0"/>
        <v>1.0300000000000011</v>
      </c>
      <c r="G75" s="155">
        <f t="shared" si="1"/>
        <v>0.88559400000000099</v>
      </c>
      <c r="H75" s="82">
        <f t="shared" si="2"/>
        <v>0.25961728835109632</v>
      </c>
      <c r="I75" s="82">
        <f t="shared" si="3"/>
        <v>1.1452112883510974</v>
      </c>
      <c r="J75" s="101"/>
      <c r="K75" s="25"/>
      <c r="L75" s="7"/>
      <c r="M75" s="7"/>
      <c r="N75" s="7"/>
    </row>
    <row r="76" spans="1:16" s="5" customFormat="1" x14ac:dyDescent="0.25">
      <c r="A76" s="4">
        <v>51</v>
      </c>
      <c r="B76" s="16">
        <v>43441357</v>
      </c>
      <c r="C76" s="78">
        <v>84.8</v>
      </c>
      <c r="D76" s="8">
        <v>69.63</v>
      </c>
      <c r="E76" s="8">
        <v>71.099999999999994</v>
      </c>
      <c r="F76" s="8">
        <f>E76-D76</f>
        <v>1.4699999999999989</v>
      </c>
      <c r="G76" s="155">
        <f t="shared" si="1"/>
        <v>1.2639059999999991</v>
      </c>
      <c r="H76" s="82">
        <f t="shared" si="2"/>
        <v>0.22126176936857256</v>
      </c>
      <c r="I76" s="82">
        <f t="shared" si="3"/>
        <v>1.4851677693685716</v>
      </c>
      <c r="J76" s="101"/>
      <c r="K76" s="25"/>
      <c r="M76" s="111"/>
      <c r="N76" s="37"/>
    </row>
    <row r="77" spans="1:16" s="1" customFormat="1" x14ac:dyDescent="0.25">
      <c r="A77" s="84">
        <v>52</v>
      </c>
      <c r="B77" s="16">
        <v>43441355</v>
      </c>
      <c r="C77" s="83">
        <v>52.9</v>
      </c>
      <c r="D77" s="8">
        <v>29.643000000000001</v>
      </c>
      <c r="E77" s="8">
        <v>30.597000000000001</v>
      </c>
      <c r="F77" s="8">
        <f t="shared" si="0"/>
        <v>0.95400000000000063</v>
      </c>
      <c r="G77" s="155">
        <f>F77*0.8598</f>
        <v>0.82024920000000057</v>
      </c>
      <c r="H77" s="82">
        <f t="shared" si="2"/>
        <v>0.13802768395751755</v>
      </c>
      <c r="I77" s="82">
        <f t="shared" si="3"/>
        <v>0.95827688395751809</v>
      </c>
      <c r="J77" s="68"/>
      <c r="K77" s="25"/>
      <c r="L77" s="24"/>
      <c r="M77" s="14"/>
      <c r="N77" s="7"/>
      <c r="O77" s="21"/>
      <c r="P77" s="21"/>
    </row>
    <row r="78" spans="1:16" s="1" customFormat="1" x14ac:dyDescent="0.25">
      <c r="A78" s="84">
        <v>53</v>
      </c>
      <c r="B78" s="16">
        <v>43441054</v>
      </c>
      <c r="C78" s="83">
        <v>52.8</v>
      </c>
      <c r="D78" s="8">
        <v>18.053000000000001</v>
      </c>
      <c r="E78" s="8">
        <v>18.061</v>
      </c>
      <c r="F78" s="8">
        <f t="shared" si="0"/>
        <v>7.9999999999991189E-3</v>
      </c>
      <c r="G78" s="155">
        <f t="shared" si="1"/>
        <v>6.8783999999992426E-3</v>
      </c>
      <c r="H78" s="82">
        <f t="shared" si="2"/>
        <v>0.13776676205967725</v>
      </c>
      <c r="I78" s="82">
        <f t="shared" si="3"/>
        <v>0.14464516205967648</v>
      </c>
      <c r="J78" s="68"/>
      <c r="K78" s="25"/>
      <c r="L78" s="24"/>
      <c r="M78" s="14"/>
      <c r="N78" s="7"/>
      <c r="O78" s="21"/>
      <c r="P78" s="21"/>
    </row>
    <row r="79" spans="1:16" s="1" customFormat="1" x14ac:dyDescent="0.25">
      <c r="A79" s="80">
        <v>54</v>
      </c>
      <c r="B79" s="16">
        <v>43441359</v>
      </c>
      <c r="C79" s="137">
        <v>101</v>
      </c>
      <c r="D79" s="8">
        <v>28.193999999999999</v>
      </c>
      <c r="E79" s="8">
        <v>29.164999999999999</v>
      </c>
      <c r="F79" s="8">
        <f t="shared" si="0"/>
        <v>0.97100000000000009</v>
      </c>
      <c r="G79" s="155">
        <f t="shared" si="1"/>
        <v>0.8348658000000001</v>
      </c>
      <c r="H79" s="82">
        <f t="shared" si="2"/>
        <v>0.26353111681870078</v>
      </c>
      <c r="I79" s="82">
        <f t="shared" si="3"/>
        <v>1.0983969168187009</v>
      </c>
      <c r="J79" s="68"/>
      <c r="K79" s="25"/>
      <c r="L79" s="24"/>
      <c r="M79" s="14"/>
      <c r="N79" s="7"/>
      <c r="O79" s="21"/>
      <c r="P79" s="21"/>
    </row>
    <row r="80" spans="1:16" s="1" customFormat="1" x14ac:dyDescent="0.25">
      <c r="A80" s="80">
        <v>55</v>
      </c>
      <c r="B80" s="16">
        <v>43441053</v>
      </c>
      <c r="C80" s="83">
        <v>85.2</v>
      </c>
      <c r="D80" s="8">
        <v>30.198</v>
      </c>
      <c r="E80" s="8">
        <v>31.321999999999999</v>
      </c>
      <c r="F80" s="8">
        <f>E80-D80</f>
        <v>1.1239999999999988</v>
      </c>
      <c r="G80" s="155">
        <f t="shared" si="1"/>
        <v>0.96641519999999892</v>
      </c>
      <c r="H80" s="82">
        <f t="shared" si="2"/>
        <v>0.22230545695993376</v>
      </c>
      <c r="I80" s="82">
        <f t="shared" si="3"/>
        <v>1.1887206569599327</v>
      </c>
      <c r="J80" s="68"/>
      <c r="K80" s="25"/>
      <c r="L80" s="24"/>
      <c r="M80" s="24"/>
      <c r="O80" s="24"/>
      <c r="P80" s="24"/>
    </row>
    <row r="81" spans="1:16" s="1" customFormat="1" x14ac:dyDescent="0.25">
      <c r="A81" s="84">
        <v>56</v>
      </c>
      <c r="B81" s="16">
        <v>43441050</v>
      </c>
      <c r="C81" s="83">
        <v>52.5</v>
      </c>
      <c r="D81" s="8">
        <v>20.795999999999999</v>
      </c>
      <c r="E81" s="8">
        <v>21.826000000000001</v>
      </c>
      <c r="F81" s="8">
        <f t="shared" si="0"/>
        <v>1.0300000000000011</v>
      </c>
      <c r="G81" s="155">
        <f t="shared" si="1"/>
        <v>0.88559400000000099</v>
      </c>
      <c r="H81" s="82">
        <f t="shared" si="2"/>
        <v>0.13698399636615635</v>
      </c>
      <c r="I81" s="82">
        <f t="shared" si="3"/>
        <v>1.0225779963661574</v>
      </c>
      <c r="J81" s="68"/>
      <c r="K81" s="25"/>
      <c r="L81" s="7"/>
      <c r="M81" s="7"/>
      <c r="N81" s="7"/>
      <c r="O81" s="21"/>
      <c r="P81" s="21"/>
    </row>
    <row r="82" spans="1:16" s="1" customFormat="1" x14ac:dyDescent="0.25">
      <c r="A82" s="80">
        <v>57</v>
      </c>
      <c r="B82" s="16">
        <v>43441051</v>
      </c>
      <c r="C82" s="83">
        <v>52.4</v>
      </c>
      <c r="D82" s="8">
        <v>22.893999999999998</v>
      </c>
      <c r="E82" s="8">
        <v>23.206</v>
      </c>
      <c r="F82" s="8">
        <f t="shared" si="0"/>
        <v>0.31200000000000117</v>
      </c>
      <c r="G82" s="155">
        <f t="shared" si="1"/>
        <v>0.26825760000000098</v>
      </c>
      <c r="H82" s="82">
        <f t="shared" si="2"/>
        <v>0.13672307446831605</v>
      </c>
      <c r="I82" s="82">
        <f t="shared" si="3"/>
        <v>0.40498067446831704</v>
      </c>
      <c r="J82" s="68"/>
      <c r="K82" s="25"/>
      <c r="L82" s="7"/>
      <c r="M82" s="7"/>
      <c r="N82" s="7"/>
      <c r="O82" s="21"/>
      <c r="P82" s="21"/>
    </row>
    <row r="83" spans="1:16" s="1" customFormat="1" x14ac:dyDescent="0.25">
      <c r="A83" s="80">
        <v>58</v>
      </c>
      <c r="B83" s="16">
        <v>43441052</v>
      </c>
      <c r="C83" s="83">
        <v>101.3</v>
      </c>
      <c r="D83" s="8">
        <v>31.045999999999999</v>
      </c>
      <c r="E83" s="8">
        <v>32.508000000000003</v>
      </c>
      <c r="F83" s="8">
        <f t="shared" si="0"/>
        <v>1.4620000000000033</v>
      </c>
      <c r="G83" s="155">
        <f t="shared" si="1"/>
        <v>1.2570276000000029</v>
      </c>
      <c r="H83" s="82">
        <f t="shared" si="2"/>
        <v>0.26431388251222171</v>
      </c>
      <c r="I83" s="82">
        <f t="shared" si="3"/>
        <v>1.5213414825122247</v>
      </c>
      <c r="J83" s="68"/>
      <c r="K83" s="25"/>
      <c r="L83" s="7"/>
      <c r="M83" s="7"/>
      <c r="N83" s="7"/>
      <c r="O83" s="21"/>
      <c r="P83" s="21"/>
    </row>
    <row r="84" spans="1:16" s="1" customFormat="1" x14ac:dyDescent="0.25">
      <c r="A84" s="80">
        <v>59</v>
      </c>
      <c r="B84" s="16">
        <v>43441057</v>
      </c>
      <c r="C84" s="83">
        <v>85.3</v>
      </c>
      <c r="D84" s="8">
        <v>7.1050000000000004</v>
      </c>
      <c r="E84" s="8">
        <v>7.2009999999999996</v>
      </c>
      <c r="F84" s="8">
        <f t="shared" si="0"/>
        <v>9.5999999999999197E-2</v>
      </c>
      <c r="G84" s="154">
        <f t="shared" si="1"/>
        <v>8.2540799999999304E-2</v>
      </c>
      <c r="H84" s="82">
        <f t="shared" si="2"/>
        <v>0.22256637885777406</v>
      </c>
      <c r="I84" s="82">
        <f t="shared" si="3"/>
        <v>0.30510717885777339</v>
      </c>
      <c r="J84" s="68"/>
      <c r="K84" s="25"/>
      <c r="L84" s="7"/>
      <c r="M84" s="7"/>
      <c r="N84" s="7"/>
      <c r="O84" s="21"/>
      <c r="P84" s="21"/>
    </row>
    <row r="85" spans="1:16" s="1" customFormat="1" x14ac:dyDescent="0.25">
      <c r="A85" s="80">
        <v>60</v>
      </c>
      <c r="B85" s="16">
        <v>43441058</v>
      </c>
      <c r="C85" s="83">
        <v>52.5</v>
      </c>
      <c r="D85" s="8">
        <v>3.2509999999999999</v>
      </c>
      <c r="E85" s="8">
        <v>3.2509999999999999</v>
      </c>
      <c r="F85" s="8">
        <f t="shared" si="0"/>
        <v>0</v>
      </c>
      <c r="G85" s="154">
        <f t="shared" si="1"/>
        <v>0</v>
      </c>
      <c r="H85" s="82">
        <f t="shared" si="2"/>
        <v>0.13698399636615635</v>
      </c>
      <c r="I85" s="82">
        <f t="shared" si="3"/>
        <v>0.13698399636615635</v>
      </c>
      <c r="K85" s="25"/>
      <c r="L85" s="7"/>
      <c r="M85" s="7"/>
      <c r="N85" s="7"/>
      <c r="O85" s="21"/>
      <c r="P85" s="21"/>
    </row>
    <row r="86" spans="1:16" s="1" customFormat="1" x14ac:dyDescent="0.25">
      <c r="A86" s="80">
        <v>61</v>
      </c>
      <c r="B86" s="16">
        <v>43441358</v>
      </c>
      <c r="C86" s="83">
        <v>52.3</v>
      </c>
      <c r="D86" s="8">
        <v>10.234</v>
      </c>
      <c r="E86" s="8">
        <v>10.35</v>
      </c>
      <c r="F86" s="8">
        <f t="shared" si="0"/>
        <v>0.11599999999999966</v>
      </c>
      <c r="G86" s="154">
        <f t="shared" si="1"/>
        <v>9.9736799999999709E-2</v>
      </c>
      <c r="H86" s="82">
        <f t="shared" si="2"/>
        <v>0.13646215257047575</v>
      </c>
      <c r="I86" s="82">
        <f t="shared" si="3"/>
        <v>0.23619895257047546</v>
      </c>
      <c r="K86" s="25"/>
      <c r="L86" s="7"/>
      <c r="M86" s="7"/>
      <c r="N86" s="7"/>
      <c r="O86" s="21"/>
      <c r="P86" s="21"/>
    </row>
    <row r="87" spans="1:16" s="1" customFormat="1" x14ac:dyDescent="0.25">
      <c r="A87" s="80">
        <v>62</v>
      </c>
      <c r="B87" s="16">
        <v>43441056</v>
      </c>
      <c r="C87" s="83">
        <v>100.5</v>
      </c>
      <c r="D87" s="8">
        <v>26.184000000000001</v>
      </c>
      <c r="E87" s="8">
        <v>26.332999999999998</v>
      </c>
      <c r="F87" s="8">
        <f t="shared" si="0"/>
        <v>0.14899999999999736</v>
      </c>
      <c r="G87" s="154">
        <f t="shared" si="1"/>
        <v>0.12811019999999773</v>
      </c>
      <c r="H87" s="82">
        <f t="shared" si="2"/>
        <v>0.26222650732949931</v>
      </c>
      <c r="I87" s="82">
        <f t="shared" si="3"/>
        <v>0.39033670732949705</v>
      </c>
      <c r="K87" s="25"/>
      <c r="L87" s="7"/>
      <c r="M87" s="7"/>
      <c r="N87" s="7"/>
      <c r="O87" s="21"/>
      <c r="P87" s="21"/>
    </row>
    <row r="88" spans="1:16" s="1" customFormat="1" x14ac:dyDescent="0.25">
      <c r="A88" s="80">
        <v>63</v>
      </c>
      <c r="B88" s="16">
        <v>43441064</v>
      </c>
      <c r="C88" s="83">
        <v>85.2</v>
      </c>
      <c r="D88" s="8">
        <v>13.147</v>
      </c>
      <c r="E88" s="8">
        <v>14.218</v>
      </c>
      <c r="F88" s="8">
        <f t="shared" si="0"/>
        <v>1.0709999999999997</v>
      </c>
      <c r="G88" s="154">
        <f t="shared" si="1"/>
        <v>0.92084579999999983</v>
      </c>
      <c r="H88" s="82">
        <f t="shared" si="2"/>
        <v>0.22230545695993376</v>
      </c>
      <c r="I88" s="82">
        <f t="shared" si="3"/>
        <v>1.1431512569599336</v>
      </c>
      <c r="K88" s="25"/>
      <c r="L88" s="7"/>
      <c r="M88" s="7"/>
      <c r="N88" s="7"/>
      <c r="O88" s="21"/>
      <c r="P88" s="21"/>
    </row>
    <row r="89" spans="1:16" s="5" customFormat="1" x14ac:dyDescent="0.25">
      <c r="A89" s="4">
        <v>64</v>
      </c>
      <c r="B89" s="16">
        <v>43441061</v>
      </c>
      <c r="C89" s="83">
        <v>52.7</v>
      </c>
      <c r="D89" s="8">
        <v>18.843</v>
      </c>
      <c r="E89" s="8">
        <v>18.843</v>
      </c>
      <c r="F89" s="8">
        <f t="shared" si="0"/>
        <v>0</v>
      </c>
      <c r="G89" s="154">
        <f t="shared" si="1"/>
        <v>0</v>
      </c>
      <c r="H89" s="82">
        <f t="shared" si="2"/>
        <v>0.13750584016183695</v>
      </c>
      <c r="I89" s="82">
        <f t="shared" si="3"/>
        <v>0.13750584016183695</v>
      </c>
      <c r="K89" s="25"/>
      <c r="L89" s="7"/>
      <c r="M89" s="7"/>
      <c r="N89" s="7"/>
      <c r="O89" s="21"/>
      <c r="P89" s="21"/>
    </row>
    <row r="90" spans="1:16" s="1" customFormat="1" x14ac:dyDescent="0.25">
      <c r="A90" s="80">
        <v>65</v>
      </c>
      <c r="B90" s="16">
        <v>43441055</v>
      </c>
      <c r="C90" s="83">
        <v>53.1</v>
      </c>
      <c r="D90" s="8">
        <v>15.145</v>
      </c>
      <c r="E90" s="8">
        <v>15.82</v>
      </c>
      <c r="F90" s="8">
        <f t="shared" ref="F90:F153" si="4">E90-D90</f>
        <v>0.67500000000000071</v>
      </c>
      <c r="G90" s="154">
        <f t="shared" si="1"/>
        <v>0.58036500000000057</v>
      </c>
      <c r="H90" s="82">
        <f t="shared" si="2"/>
        <v>0.13854952775319815</v>
      </c>
      <c r="I90" s="82">
        <f t="shared" si="3"/>
        <v>0.71891452775319875</v>
      </c>
      <c r="K90" s="25"/>
      <c r="L90" s="7"/>
      <c r="M90" s="7"/>
      <c r="N90" s="7"/>
      <c r="O90" s="21"/>
      <c r="P90" s="21"/>
    </row>
    <row r="91" spans="1:16" s="5" customFormat="1" x14ac:dyDescent="0.25">
      <c r="A91" s="4">
        <v>66</v>
      </c>
      <c r="B91" s="16">
        <v>43441063</v>
      </c>
      <c r="C91" s="83">
        <v>101.1</v>
      </c>
      <c r="D91" s="8">
        <v>7.6</v>
      </c>
      <c r="E91" s="8">
        <v>7.6</v>
      </c>
      <c r="F91" s="8">
        <f t="shared" si="4"/>
        <v>0</v>
      </c>
      <c r="G91" s="154">
        <f t="shared" ref="G91:G105" si="5">F91*0.8598</f>
        <v>0</v>
      </c>
      <c r="H91" s="82">
        <f t="shared" ref="H91:H99" si="6">C91/5338.7*$H$10</f>
        <v>0.26379203871654111</v>
      </c>
      <c r="I91" s="82">
        <f t="shared" ref="I91:I154" si="7">G91+H91</f>
        <v>0.26379203871654111</v>
      </c>
      <c r="K91" s="25"/>
      <c r="L91" s="7"/>
      <c r="M91" s="7"/>
      <c r="N91" s="7"/>
      <c r="O91" s="21"/>
      <c r="P91" s="21"/>
    </row>
    <row r="92" spans="1:16" s="1" customFormat="1" x14ac:dyDescent="0.25">
      <c r="A92" s="80">
        <v>67</v>
      </c>
      <c r="B92" s="16">
        <v>43441067</v>
      </c>
      <c r="C92" s="83">
        <v>84.7</v>
      </c>
      <c r="D92" s="8">
        <v>9.7449999999999992</v>
      </c>
      <c r="E92" s="8">
        <v>9.7449999999999992</v>
      </c>
      <c r="F92" s="8">
        <f t="shared" si="4"/>
        <v>0</v>
      </c>
      <c r="G92" s="154">
        <f t="shared" si="5"/>
        <v>0</v>
      </c>
      <c r="H92" s="82">
        <f t="shared" si="6"/>
        <v>0.22100084747073223</v>
      </c>
      <c r="I92" s="82">
        <f t="shared" si="7"/>
        <v>0.22100084747073223</v>
      </c>
      <c r="K92" s="25"/>
      <c r="L92" s="7"/>
      <c r="M92" s="7"/>
      <c r="N92" s="7"/>
      <c r="O92" s="21"/>
      <c r="P92" s="21"/>
    </row>
    <row r="93" spans="1:16" s="1" customFormat="1" x14ac:dyDescent="0.25">
      <c r="A93" s="80">
        <v>68</v>
      </c>
      <c r="B93" s="16">
        <v>43441065</v>
      </c>
      <c r="C93" s="83">
        <v>52.7</v>
      </c>
      <c r="D93" s="8">
        <v>16.853999999999999</v>
      </c>
      <c r="E93" s="8">
        <v>17.093</v>
      </c>
      <c r="F93" s="8">
        <f t="shared" si="4"/>
        <v>0.23900000000000077</v>
      </c>
      <c r="G93" s="154">
        <f t="shared" si="5"/>
        <v>0.20549220000000065</v>
      </c>
      <c r="H93" s="82">
        <f t="shared" si="6"/>
        <v>0.13750584016183695</v>
      </c>
      <c r="I93" s="82">
        <f t="shared" si="7"/>
        <v>0.3429980401618376</v>
      </c>
      <c r="J93" s="5"/>
      <c r="K93" s="25"/>
      <c r="L93" s="24"/>
      <c r="M93" s="24"/>
      <c r="N93" s="24"/>
      <c r="O93" s="24"/>
      <c r="P93" s="24"/>
    </row>
    <row r="94" spans="1:16" s="1" customFormat="1" x14ac:dyDescent="0.25">
      <c r="A94" s="80">
        <v>69</v>
      </c>
      <c r="B94" s="16">
        <v>43441060</v>
      </c>
      <c r="C94" s="83">
        <v>53.3</v>
      </c>
      <c r="D94" s="8">
        <v>15.32</v>
      </c>
      <c r="E94" s="8">
        <v>16.042000000000002</v>
      </c>
      <c r="F94" s="8">
        <f t="shared" si="4"/>
        <v>0.72200000000000131</v>
      </c>
      <c r="G94" s="154">
        <f t="shared" si="5"/>
        <v>0.62077560000000109</v>
      </c>
      <c r="H94" s="82">
        <f t="shared" si="6"/>
        <v>0.13907137154887872</v>
      </c>
      <c r="I94" s="82">
        <f t="shared" si="7"/>
        <v>0.75984697154887981</v>
      </c>
      <c r="K94" s="25"/>
      <c r="L94" s="7"/>
      <c r="M94" s="7"/>
      <c r="N94" s="7"/>
      <c r="O94" s="21"/>
      <c r="P94" s="21"/>
    </row>
    <row r="95" spans="1:16" s="1" customFormat="1" x14ac:dyDescent="0.25">
      <c r="A95" s="80">
        <v>70</v>
      </c>
      <c r="B95" s="16">
        <v>43441066</v>
      </c>
      <c r="C95" s="83">
        <v>101.3</v>
      </c>
      <c r="D95" s="8">
        <v>42.765000000000001</v>
      </c>
      <c r="E95" s="8">
        <v>44.1</v>
      </c>
      <c r="F95" s="8">
        <f t="shared" si="4"/>
        <v>1.3350000000000009</v>
      </c>
      <c r="G95" s="154">
        <f t="shared" si="5"/>
        <v>1.1478330000000008</v>
      </c>
      <c r="H95" s="82">
        <f t="shared" si="6"/>
        <v>0.26431388251222171</v>
      </c>
      <c r="I95" s="82">
        <f t="shared" si="7"/>
        <v>1.4121468825122225</v>
      </c>
      <c r="K95" s="25"/>
      <c r="L95" s="7"/>
      <c r="M95" s="24"/>
      <c r="N95" s="7"/>
      <c r="O95" s="5"/>
      <c r="P95" s="21"/>
    </row>
    <row r="96" spans="1:16" s="1" customFormat="1" x14ac:dyDescent="0.25">
      <c r="A96" s="80">
        <v>71</v>
      </c>
      <c r="B96" s="16">
        <v>43441350</v>
      </c>
      <c r="C96" s="83">
        <v>85.7</v>
      </c>
      <c r="D96" s="8">
        <v>48.82</v>
      </c>
      <c r="E96" s="8">
        <v>50.54</v>
      </c>
      <c r="F96" s="8">
        <f t="shared" si="4"/>
        <v>1.7199999999999989</v>
      </c>
      <c r="G96" s="154">
        <f t="shared" si="5"/>
        <v>1.4788559999999991</v>
      </c>
      <c r="H96" s="82">
        <f t="shared" si="6"/>
        <v>0.22361006644913525</v>
      </c>
      <c r="I96" s="82">
        <f t="shared" si="7"/>
        <v>1.7024660664491342</v>
      </c>
      <c r="K96" s="25"/>
      <c r="L96" s="14"/>
      <c r="M96" s="14"/>
      <c r="N96" s="14"/>
      <c r="O96" s="106"/>
      <c r="P96" s="21"/>
    </row>
    <row r="97" spans="1:16" s="1" customFormat="1" x14ac:dyDescent="0.25">
      <c r="A97" s="80">
        <v>72</v>
      </c>
      <c r="B97" s="16">
        <v>43441353</v>
      </c>
      <c r="C97" s="83">
        <v>52.8</v>
      </c>
      <c r="D97" s="8">
        <v>15.305</v>
      </c>
      <c r="E97" s="8">
        <v>16.013000000000002</v>
      </c>
      <c r="F97" s="8">
        <f t="shared" si="4"/>
        <v>0.70800000000000196</v>
      </c>
      <c r="G97" s="154">
        <f t="shared" si="5"/>
        <v>0.60873840000000168</v>
      </c>
      <c r="H97" s="82">
        <f t="shared" si="6"/>
        <v>0.13776676205967725</v>
      </c>
      <c r="I97" s="82">
        <f t="shared" si="7"/>
        <v>0.74650516205967898</v>
      </c>
      <c r="K97" s="25"/>
      <c r="L97" s="7"/>
      <c r="M97" s="7"/>
      <c r="N97" s="7"/>
      <c r="O97" s="21"/>
      <c r="P97" s="21"/>
    </row>
    <row r="98" spans="1:16" s="1" customFormat="1" x14ac:dyDescent="0.25">
      <c r="A98" s="80">
        <v>73</v>
      </c>
      <c r="B98" s="16">
        <v>43441062</v>
      </c>
      <c r="C98" s="83">
        <v>52.8</v>
      </c>
      <c r="D98" s="8">
        <v>7.61</v>
      </c>
      <c r="E98" s="8">
        <v>7.61</v>
      </c>
      <c r="F98" s="8">
        <f t="shared" si="4"/>
        <v>0</v>
      </c>
      <c r="G98" s="154">
        <f t="shared" si="5"/>
        <v>0</v>
      </c>
      <c r="H98" s="82">
        <f t="shared" si="6"/>
        <v>0.13776676205967725</v>
      </c>
      <c r="I98" s="82">
        <f t="shared" si="7"/>
        <v>0.13776676205967725</v>
      </c>
      <c r="K98" s="25"/>
      <c r="L98" s="7"/>
      <c r="M98" s="7"/>
      <c r="N98" s="7"/>
      <c r="O98" s="21"/>
      <c r="P98" s="21"/>
    </row>
    <row r="99" spans="1:16" s="5" customFormat="1" ht="15.75" thickBot="1" x14ac:dyDescent="0.3">
      <c r="A99" s="33">
        <v>74</v>
      </c>
      <c r="B99" s="20">
        <v>43441059</v>
      </c>
      <c r="C99" s="153">
        <v>100.6</v>
      </c>
      <c r="D99" s="12">
        <v>26.742000000000001</v>
      </c>
      <c r="E99" s="12">
        <v>27.241</v>
      </c>
      <c r="F99" s="12">
        <f t="shared" si="4"/>
        <v>0.49899999999999878</v>
      </c>
      <c r="G99" s="156">
        <f t="shared" si="5"/>
        <v>0.42904019999999893</v>
      </c>
      <c r="H99" s="88">
        <f t="shared" si="6"/>
        <v>0.26248742922733959</v>
      </c>
      <c r="I99" s="88">
        <f t="shared" si="7"/>
        <v>0.69152762922733846</v>
      </c>
      <c r="K99" s="25"/>
      <c r="L99" s="14"/>
      <c r="M99" s="7"/>
      <c r="N99" s="7"/>
      <c r="O99" s="21"/>
      <c r="P99" s="21"/>
    </row>
    <row r="100" spans="1:16" s="1" customFormat="1" x14ac:dyDescent="0.25">
      <c r="A100" s="89">
        <v>75</v>
      </c>
      <c r="B100" s="19">
        <v>43441332</v>
      </c>
      <c r="C100" s="112">
        <v>85</v>
      </c>
      <c r="D100" s="9">
        <v>45.173999999999999</v>
      </c>
      <c r="E100" s="9">
        <v>46.466000000000001</v>
      </c>
      <c r="F100" s="9">
        <f t="shared" si="4"/>
        <v>1.2920000000000016</v>
      </c>
      <c r="G100" s="157">
        <f t="shared" si="5"/>
        <v>1.1108616000000013</v>
      </c>
      <c r="H100" s="91">
        <f t="shared" ref="H100:H155" si="8">C100/3919*$H$13</f>
        <v>0.41923525618780322</v>
      </c>
      <c r="I100" s="91">
        <f t="shared" si="7"/>
        <v>1.5300968561878046</v>
      </c>
      <c r="K100" s="25"/>
      <c r="L100" s="7"/>
      <c r="M100" s="7"/>
      <c r="N100" s="7"/>
      <c r="O100" s="21"/>
      <c r="P100" s="21"/>
    </row>
    <row r="101" spans="1:16" s="1" customFormat="1" x14ac:dyDescent="0.25">
      <c r="A101" s="80">
        <v>76</v>
      </c>
      <c r="B101" s="16">
        <v>43441335</v>
      </c>
      <c r="C101" s="83">
        <v>58.3</v>
      </c>
      <c r="D101" s="8">
        <v>25.27</v>
      </c>
      <c r="E101" s="8">
        <v>25.974</v>
      </c>
      <c r="F101" s="8">
        <f t="shared" si="4"/>
        <v>0.70400000000000063</v>
      </c>
      <c r="G101" s="154">
        <f t="shared" si="5"/>
        <v>0.60529920000000059</v>
      </c>
      <c r="H101" s="91">
        <f t="shared" si="8"/>
        <v>0.28754606394998738</v>
      </c>
      <c r="I101" s="82">
        <f t="shared" si="7"/>
        <v>0.89284526394998798</v>
      </c>
      <c r="K101" s="25"/>
      <c r="L101" s="7"/>
      <c r="M101" s="7"/>
      <c r="N101" s="7"/>
      <c r="O101" s="21"/>
      <c r="P101" s="21"/>
    </row>
    <row r="102" spans="1:16" s="5" customFormat="1" x14ac:dyDescent="0.25">
      <c r="A102" s="4">
        <v>77</v>
      </c>
      <c r="B102" s="16">
        <v>43441338</v>
      </c>
      <c r="C102" s="83">
        <v>58.5</v>
      </c>
      <c r="D102" s="8">
        <v>35.511000000000003</v>
      </c>
      <c r="E102" s="8">
        <v>36.439</v>
      </c>
      <c r="F102" s="8">
        <f t="shared" si="4"/>
        <v>0.92799999999999727</v>
      </c>
      <c r="G102" s="155">
        <f t="shared" si="5"/>
        <v>0.79789439999999767</v>
      </c>
      <c r="H102" s="40">
        <f t="shared" si="8"/>
        <v>0.28853249984689983</v>
      </c>
      <c r="I102" s="34">
        <f t="shared" si="7"/>
        <v>1.0864268998468976</v>
      </c>
      <c r="K102" s="25"/>
      <c r="L102" s="7"/>
      <c r="M102" s="7"/>
      <c r="N102" s="7"/>
      <c r="O102" s="21"/>
      <c r="P102" s="21"/>
    </row>
    <row r="103" spans="1:16" s="5" customFormat="1" x14ac:dyDescent="0.25">
      <c r="A103" s="4">
        <v>78</v>
      </c>
      <c r="B103" s="16">
        <v>43441333</v>
      </c>
      <c r="C103" s="83">
        <v>76.599999999999994</v>
      </c>
      <c r="D103" s="8">
        <v>32.526000000000003</v>
      </c>
      <c r="E103" s="8">
        <v>33.176000000000002</v>
      </c>
      <c r="F103" s="8">
        <f t="shared" si="4"/>
        <v>0.64999999999999858</v>
      </c>
      <c r="G103" s="154">
        <f t="shared" si="5"/>
        <v>0.55886999999999876</v>
      </c>
      <c r="H103" s="91">
        <f t="shared" si="8"/>
        <v>0.37780494851747914</v>
      </c>
      <c r="I103" s="82">
        <f t="shared" si="7"/>
        <v>0.9366749485174779</v>
      </c>
      <c r="K103" s="25"/>
      <c r="L103" s="7"/>
      <c r="M103" s="7"/>
      <c r="N103" s="7"/>
      <c r="O103" s="21"/>
      <c r="P103" s="21"/>
    </row>
    <row r="104" spans="1:16" s="1" customFormat="1" x14ac:dyDescent="0.25">
      <c r="A104" s="80">
        <v>79</v>
      </c>
      <c r="B104" s="16">
        <v>43441336</v>
      </c>
      <c r="C104" s="83">
        <v>85.7</v>
      </c>
      <c r="D104" s="8">
        <v>13.536</v>
      </c>
      <c r="E104" s="8">
        <v>13.997999999999999</v>
      </c>
      <c r="F104" s="8">
        <f t="shared" si="4"/>
        <v>0.46199999999999974</v>
      </c>
      <c r="G104" s="154">
        <f t="shared" si="5"/>
        <v>0.39722759999999979</v>
      </c>
      <c r="H104" s="91">
        <f t="shared" si="8"/>
        <v>0.4226877818269969</v>
      </c>
      <c r="I104" s="82">
        <f t="shared" si="7"/>
        <v>0.81991538182699664</v>
      </c>
      <c r="J104" s="5"/>
      <c r="K104" s="25"/>
      <c r="L104" s="7"/>
      <c r="M104" s="7"/>
      <c r="N104" s="7"/>
      <c r="O104" s="21"/>
      <c r="P104" s="21"/>
    </row>
    <row r="105" spans="1:16" s="1" customFormat="1" x14ac:dyDescent="0.25">
      <c r="A105" s="80">
        <v>80</v>
      </c>
      <c r="B105" s="16">
        <v>43441339</v>
      </c>
      <c r="C105" s="83">
        <v>58.3</v>
      </c>
      <c r="D105" s="8">
        <v>24.887</v>
      </c>
      <c r="E105" s="8">
        <v>25.792999999999999</v>
      </c>
      <c r="F105" s="8">
        <f t="shared" si="4"/>
        <v>0.90599999999999881</v>
      </c>
      <c r="G105" s="154">
        <f t="shared" si="5"/>
        <v>0.77897879999999897</v>
      </c>
      <c r="H105" s="91">
        <f t="shared" si="8"/>
        <v>0.28754606394998738</v>
      </c>
      <c r="I105" s="82">
        <f t="shared" si="7"/>
        <v>1.0665248639499865</v>
      </c>
      <c r="J105" s="5"/>
      <c r="K105" s="25"/>
      <c r="L105" s="7"/>
      <c r="M105" s="7"/>
      <c r="N105" s="7"/>
      <c r="O105" s="21"/>
      <c r="P105" s="21"/>
    </row>
    <row r="106" spans="1:16" s="1" customFormat="1" x14ac:dyDescent="0.25">
      <c r="A106" s="80">
        <v>81</v>
      </c>
      <c r="B106" s="16">
        <v>43441337</v>
      </c>
      <c r="C106" s="83">
        <v>58.4</v>
      </c>
      <c r="D106" s="8">
        <v>18.454999999999998</v>
      </c>
      <c r="E106" s="8">
        <v>18.504000000000001</v>
      </c>
      <c r="F106" s="8">
        <f t="shared" si="4"/>
        <v>4.9000000000003041E-2</v>
      </c>
      <c r="G106" s="154">
        <f>F106*0.8598</f>
        <v>4.2130200000002616E-2</v>
      </c>
      <c r="H106" s="91">
        <f t="shared" si="8"/>
        <v>0.28803928189844363</v>
      </c>
      <c r="I106" s="82">
        <f t="shared" si="7"/>
        <v>0.33016948189844625</v>
      </c>
      <c r="J106" s="5"/>
      <c r="K106" s="25"/>
      <c r="L106" s="7"/>
      <c r="M106" s="7"/>
      <c r="N106" s="7"/>
      <c r="O106" s="21"/>
      <c r="P106" s="21"/>
    </row>
    <row r="107" spans="1:16" s="1" customFormat="1" x14ac:dyDescent="0.25">
      <c r="A107" s="80">
        <v>82</v>
      </c>
      <c r="B107" s="16">
        <v>43441334</v>
      </c>
      <c r="C107" s="83">
        <v>76.400000000000006</v>
      </c>
      <c r="D107" s="8">
        <v>7.7480000000000002</v>
      </c>
      <c r="E107" s="8">
        <v>7.7649999999999997</v>
      </c>
      <c r="F107" s="8">
        <f t="shared" si="4"/>
        <v>1.699999999999946E-2</v>
      </c>
      <c r="G107" s="154">
        <f t="shared" ref="G107:G135" si="9">F107*0.8598</f>
        <v>1.4616599999999536E-2</v>
      </c>
      <c r="H107" s="91">
        <f t="shared" si="8"/>
        <v>0.37681851262056665</v>
      </c>
      <c r="I107" s="82">
        <f t="shared" si="7"/>
        <v>0.39143511262056618</v>
      </c>
      <c r="J107" s="5"/>
      <c r="K107" s="25"/>
      <c r="L107" s="7"/>
      <c r="M107" s="7"/>
      <c r="N107" s="7"/>
      <c r="O107" s="21"/>
      <c r="P107" s="21"/>
    </row>
    <row r="108" spans="1:16" s="1" customFormat="1" x14ac:dyDescent="0.25">
      <c r="A108" s="80">
        <v>83</v>
      </c>
      <c r="B108" s="16">
        <v>43441340</v>
      </c>
      <c r="C108" s="83">
        <v>85.5</v>
      </c>
      <c r="D108" s="8">
        <v>33.716999999999999</v>
      </c>
      <c r="E108" s="8">
        <v>34.868000000000002</v>
      </c>
      <c r="F108" s="8">
        <f t="shared" si="4"/>
        <v>1.1510000000000034</v>
      </c>
      <c r="G108" s="154">
        <f t="shared" si="9"/>
        <v>0.98962980000000289</v>
      </c>
      <c r="H108" s="91">
        <f t="shared" si="8"/>
        <v>0.4217013459300844</v>
      </c>
      <c r="I108" s="82">
        <f t="shared" si="7"/>
        <v>1.4113311459300872</v>
      </c>
      <c r="J108" s="5"/>
      <c r="K108" s="25"/>
      <c r="L108" s="7"/>
      <c r="M108" s="7"/>
      <c r="N108" s="7"/>
      <c r="O108" s="21"/>
      <c r="P108" s="21"/>
    </row>
    <row r="109" spans="1:16" s="1" customFormat="1" x14ac:dyDescent="0.25">
      <c r="A109" s="80">
        <v>84</v>
      </c>
      <c r="B109" s="16">
        <v>43441326</v>
      </c>
      <c r="C109" s="83">
        <v>58.6</v>
      </c>
      <c r="D109" s="8">
        <v>6.22</v>
      </c>
      <c r="E109" s="8">
        <v>6.22</v>
      </c>
      <c r="F109" s="8">
        <f t="shared" si="4"/>
        <v>0</v>
      </c>
      <c r="G109" s="154">
        <f t="shared" si="9"/>
        <v>0</v>
      </c>
      <c r="H109" s="91">
        <f t="shared" si="8"/>
        <v>0.28902571779535607</v>
      </c>
      <c r="I109" s="82">
        <f t="shared" si="7"/>
        <v>0.28902571779535607</v>
      </c>
      <c r="K109" s="25"/>
      <c r="L109" s="7"/>
      <c r="M109" s="7"/>
      <c r="N109" s="7"/>
      <c r="O109" s="21"/>
      <c r="P109" s="21"/>
    </row>
    <row r="110" spans="1:16" s="5" customFormat="1" x14ac:dyDescent="0.25">
      <c r="A110" s="4">
        <v>85</v>
      </c>
      <c r="B110" s="16">
        <v>43441323</v>
      </c>
      <c r="C110" s="83">
        <v>59.6</v>
      </c>
      <c r="D110" s="8">
        <v>12.053000000000001</v>
      </c>
      <c r="E110" s="8">
        <v>13.013999999999999</v>
      </c>
      <c r="F110" s="8">
        <f t="shared" si="4"/>
        <v>0.96099999999999852</v>
      </c>
      <c r="G110" s="154">
        <f t="shared" si="9"/>
        <v>0.82626779999999878</v>
      </c>
      <c r="H110" s="91">
        <f t="shared" si="8"/>
        <v>0.2939578972799185</v>
      </c>
      <c r="I110" s="82">
        <f t="shared" si="7"/>
        <v>1.1202256972799174</v>
      </c>
      <c r="K110" s="25"/>
      <c r="L110" s="7"/>
      <c r="M110" s="7"/>
      <c r="N110" s="7"/>
      <c r="O110" s="21"/>
      <c r="P110" s="21"/>
    </row>
    <row r="111" spans="1:16" s="1" customFormat="1" x14ac:dyDescent="0.25">
      <c r="A111" s="80">
        <v>86</v>
      </c>
      <c r="B111" s="16">
        <v>43441329</v>
      </c>
      <c r="C111" s="83">
        <v>76.5</v>
      </c>
      <c r="D111" s="8">
        <v>7.4379999999999997</v>
      </c>
      <c r="E111" s="8">
        <v>7.4379999999999997</v>
      </c>
      <c r="F111" s="8">
        <f t="shared" si="4"/>
        <v>0</v>
      </c>
      <c r="G111" s="154">
        <f t="shared" si="9"/>
        <v>0</v>
      </c>
      <c r="H111" s="91">
        <f>C111/3919*$H$13</f>
        <v>0.3773117305690229</v>
      </c>
      <c r="I111" s="82">
        <f t="shared" si="7"/>
        <v>0.3773117305690229</v>
      </c>
      <c r="J111" s="5"/>
      <c r="K111" s="25"/>
      <c r="L111" s="7"/>
      <c r="M111" s="7"/>
      <c r="N111" s="7"/>
      <c r="O111" s="21"/>
      <c r="P111" s="21"/>
    </row>
    <row r="112" spans="1:16" s="1" customFormat="1" x14ac:dyDescent="0.25">
      <c r="A112" s="80">
        <v>87</v>
      </c>
      <c r="B112" s="16">
        <v>43441330</v>
      </c>
      <c r="C112" s="83">
        <v>85.1</v>
      </c>
      <c r="D112" s="8">
        <v>32.36</v>
      </c>
      <c r="E112" s="8">
        <v>33.247999999999998</v>
      </c>
      <c r="F112" s="8">
        <f t="shared" si="4"/>
        <v>0.88799999999999812</v>
      </c>
      <c r="G112" s="154">
        <f t="shared" si="9"/>
        <v>0.76350239999999836</v>
      </c>
      <c r="H112" s="91">
        <f t="shared" si="8"/>
        <v>0.41972847413625947</v>
      </c>
      <c r="I112" s="82">
        <f t="shared" si="7"/>
        <v>1.1832308741362578</v>
      </c>
      <c r="J112" s="5"/>
      <c r="K112" s="25"/>
      <c r="L112" s="7"/>
      <c r="M112" s="7"/>
      <c r="N112" s="7"/>
      <c r="O112" s="21"/>
      <c r="P112" s="21"/>
    </row>
    <row r="113" spans="1:25" s="1" customFormat="1" x14ac:dyDescent="0.25">
      <c r="A113" s="80">
        <v>88</v>
      </c>
      <c r="B113" s="16">
        <v>43441327</v>
      </c>
      <c r="C113" s="83">
        <v>58.4</v>
      </c>
      <c r="D113" s="8">
        <v>19.684000000000001</v>
      </c>
      <c r="E113" s="8">
        <v>19.684000000000001</v>
      </c>
      <c r="F113" s="8">
        <f t="shared" si="4"/>
        <v>0</v>
      </c>
      <c r="G113" s="154">
        <f t="shared" si="9"/>
        <v>0</v>
      </c>
      <c r="H113" s="91">
        <f t="shared" si="8"/>
        <v>0.28803928189844363</v>
      </c>
      <c r="I113" s="82">
        <f t="shared" si="7"/>
        <v>0.28803928189844363</v>
      </c>
      <c r="J113" s="5"/>
      <c r="K113" s="25"/>
      <c r="L113" s="7"/>
      <c r="M113" s="7"/>
      <c r="N113" s="7"/>
      <c r="O113" s="21"/>
      <c r="P113" s="21"/>
    </row>
    <row r="114" spans="1:25" s="1" customFormat="1" x14ac:dyDescent="0.25">
      <c r="A114" s="80">
        <v>89</v>
      </c>
      <c r="B114" s="16">
        <v>43441324</v>
      </c>
      <c r="C114" s="83">
        <v>58.7</v>
      </c>
      <c r="D114" s="8">
        <v>16.010000000000002</v>
      </c>
      <c r="E114" s="8">
        <v>16.010000000000002</v>
      </c>
      <c r="F114" s="8">
        <f t="shared" si="4"/>
        <v>0</v>
      </c>
      <c r="G114" s="154">
        <f t="shared" si="9"/>
        <v>0</v>
      </c>
      <c r="H114" s="91">
        <f t="shared" si="8"/>
        <v>0.28951893574381238</v>
      </c>
      <c r="I114" s="82">
        <f t="shared" si="7"/>
        <v>0.28951893574381238</v>
      </c>
      <c r="K114" s="25"/>
      <c r="L114" s="7"/>
      <c r="M114" s="7"/>
      <c r="N114" s="7"/>
      <c r="O114" s="5"/>
      <c r="P114" s="5"/>
      <c r="Q114" s="5"/>
      <c r="R114" s="5"/>
      <c r="S114" s="5"/>
      <c r="T114" s="5"/>
      <c r="U114" s="5"/>
      <c r="V114" s="5"/>
      <c r="W114" s="5"/>
      <c r="X114" s="21"/>
      <c r="Y114" s="21"/>
    </row>
    <row r="115" spans="1:25" s="1" customFormat="1" x14ac:dyDescent="0.25">
      <c r="A115" s="80">
        <v>90</v>
      </c>
      <c r="B115" s="16">
        <v>43441325</v>
      </c>
      <c r="C115" s="83">
        <v>77.7</v>
      </c>
      <c r="D115" s="8">
        <v>25.32</v>
      </c>
      <c r="E115" s="8">
        <v>26.334</v>
      </c>
      <c r="F115" s="8">
        <f t="shared" si="4"/>
        <v>1.0139999999999993</v>
      </c>
      <c r="G115" s="154">
        <f t="shared" si="9"/>
        <v>0.87183719999999942</v>
      </c>
      <c r="H115" s="91">
        <f t="shared" si="8"/>
        <v>0.38323034595049782</v>
      </c>
      <c r="I115" s="82">
        <f t="shared" si="7"/>
        <v>1.2550675459504972</v>
      </c>
      <c r="K115" s="25"/>
      <c r="L115" s="7"/>
      <c r="M115" s="7"/>
      <c r="N115" s="7"/>
      <c r="O115" s="5"/>
      <c r="P115" s="5"/>
      <c r="Q115" s="5"/>
      <c r="R115" s="5"/>
      <c r="S115" s="5"/>
      <c r="T115" s="5"/>
      <c r="U115" s="5"/>
      <c r="V115" s="5"/>
      <c r="W115" s="5"/>
      <c r="X115" s="21"/>
      <c r="Y115" s="21"/>
    </row>
    <row r="116" spans="1:25" s="5" customFormat="1" x14ac:dyDescent="0.25">
      <c r="A116" s="4">
        <v>91</v>
      </c>
      <c r="B116" s="16">
        <v>43441328</v>
      </c>
      <c r="C116" s="83">
        <v>85.3</v>
      </c>
      <c r="D116" s="8">
        <v>14.432</v>
      </c>
      <c r="E116" s="8">
        <v>14.432</v>
      </c>
      <c r="F116" s="8">
        <f t="shared" si="4"/>
        <v>0</v>
      </c>
      <c r="G116" s="154">
        <f t="shared" si="9"/>
        <v>0</v>
      </c>
      <c r="H116" s="91">
        <f t="shared" si="8"/>
        <v>0.42071491003317191</v>
      </c>
      <c r="I116" s="82">
        <f t="shared" si="7"/>
        <v>0.42071491003317191</v>
      </c>
      <c r="K116" s="25"/>
      <c r="L116" s="7"/>
      <c r="M116" s="7"/>
      <c r="N116" s="7"/>
      <c r="X116" s="21"/>
      <c r="Y116" s="21"/>
    </row>
    <row r="117" spans="1:25" s="1" customFormat="1" x14ac:dyDescent="0.25">
      <c r="A117" s="80">
        <v>92</v>
      </c>
      <c r="B117" s="16">
        <v>43441331</v>
      </c>
      <c r="C117" s="83">
        <v>58.5</v>
      </c>
      <c r="D117" s="8">
        <v>26.992999999999999</v>
      </c>
      <c r="E117" s="8">
        <v>27.641999999999999</v>
      </c>
      <c r="F117" s="8">
        <f t="shared" si="4"/>
        <v>0.64900000000000091</v>
      </c>
      <c r="G117" s="154">
        <f t="shared" si="9"/>
        <v>0.55801020000000079</v>
      </c>
      <c r="H117" s="91">
        <f t="shared" si="8"/>
        <v>0.28853249984689983</v>
      </c>
      <c r="I117" s="82">
        <f t="shared" si="7"/>
        <v>0.84654269984690056</v>
      </c>
      <c r="K117" s="25"/>
      <c r="L117" s="7"/>
      <c r="M117" s="7"/>
      <c r="N117" s="7"/>
      <c r="O117" s="5"/>
      <c r="P117" s="5"/>
      <c r="Q117" s="5"/>
      <c r="R117" s="5"/>
      <c r="S117" s="5"/>
      <c r="T117" s="5"/>
      <c r="U117" s="5"/>
      <c r="V117" s="5"/>
      <c r="W117" s="5"/>
      <c r="X117" s="21"/>
      <c r="Y117" s="21"/>
    </row>
    <row r="118" spans="1:25" s="5" customFormat="1" x14ac:dyDescent="0.25">
      <c r="A118" s="4">
        <v>93</v>
      </c>
      <c r="B118" s="16">
        <v>34242164</v>
      </c>
      <c r="C118" s="83">
        <v>59.3</v>
      </c>
      <c r="D118" s="8">
        <v>15.795999999999999</v>
      </c>
      <c r="E118" s="8">
        <v>16.027999999999999</v>
      </c>
      <c r="F118" s="8">
        <f t="shared" si="4"/>
        <v>0.23199999999999932</v>
      </c>
      <c r="G118" s="154">
        <f t="shared" si="9"/>
        <v>0.19947359999999942</v>
      </c>
      <c r="H118" s="91">
        <f t="shared" si="8"/>
        <v>0.29247824343454976</v>
      </c>
      <c r="I118" s="82">
        <f t="shared" si="7"/>
        <v>0.49195184343454917</v>
      </c>
      <c r="K118" s="25"/>
      <c r="L118" s="7"/>
      <c r="M118" s="7"/>
      <c r="N118" s="7"/>
      <c r="X118" s="21"/>
      <c r="Y118" s="21"/>
    </row>
    <row r="119" spans="1:25" s="1" customFormat="1" x14ac:dyDescent="0.25">
      <c r="A119" s="80">
        <v>94</v>
      </c>
      <c r="B119" s="16">
        <v>34242158</v>
      </c>
      <c r="C119" s="83">
        <v>76.8</v>
      </c>
      <c r="D119" s="8">
        <v>21.568000000000001</v>
      </c>
      <c r="E119" s="8">
        <v>21.713999999999999</v>
      </c>
      <c r="F119" s="8">
        <f t="shared" si="4"/>
        <v>0.14599999999999724</v>
      </c>
      <c r="G119" s="154">
        <f t="shared" si="9"/>
        <v>0.12553079999999764</v>
      </c>
      <c r="H119" s="91">
        <f t="shared" si="8"/>
        <v>0.37879138441439159</v>
      </c>
      <c r="I119" s="82">
        <f t="shared" si="7"/>
        <v>0.50432218441438925</v>
      </c>
      <c r="K119" s="25"/>
      <c r="L119" s="7"/>
      <c r="M119" s="7"/>
      <c r="N119" s="7"/>
      <c r="O119" s="5"/>
      <c r="P119" s="5"/>
      <c r="Q119" s="5"/>
      <c r="R119" s="5"/>
      <c r="S119" s="5"/>
      <c r="T119" s="5"/>
      <c r="U119" s="5"/>
      <c r="V119" s="5"/>
      <c r="W119" s="5"/>
      <c r="X119" s="21"/>
      <c r="Y119" s="21"/>
    </row>
    <row r="120" spans="1:25" s="1" customFormat="1" x14ac:dyDescent="0.25">
      <c r="A120" s="80">
        <v>95</v>
      </c>
      <c r="B120" s="16">
        <v>34242124</v>
      </c>
      <c r="C120" s="83">
        <v>85.2</v>
      </c>
      <c r="D120" s="8">
        <v>28.286000000000001</v>
      </c>
      <c r="E120" s="8">
        <v>29.126999999999999</v>
      </c>
      <c r="F120" s="8">
        <f t="shared" si="4"/>
        <v>0.84099999999999753</v>
      </c>
      <c r="G120" s="154">
        <f t="shared" si="9"/>
        <v>0.72309179999999784</v>
      </c>
      <c r="H120" s="91">
        <f t="shared" si="8"/>
        <v>0.42022169208471566</v>
      </c>
      <c r="I120" s="82">
        <f t="shared" si="7"/>
        <v>1.1433134920847134</v>
      </c>
      <c r="J120" s="5"/>
      <c r="K120" s="25"/>
      <c r="L120" s="7"/>
      <c r="M120" s="7"/>
      <c r="N120" s="7"/>
      <c r="O120" s="5"/>
      <c r="P120" s="5"/>
      <c r="Q120" s="5"/>
      <c r="R120" s="5"/>
      <c r="S120" s="5"/>
      <c r="T120" s="5"/>
      <c r="U120" s="5"/>
      <c r="V120" s="5"/>
      <c r="W120" s="5"/>
      <c r="X120" s="21"/>
      <c r="Y120" s="21"/>
    </row>
    <row r="121" spans="1:25" s="1" customFormat="1" x14ac:dyDescent="0.25">
      <c r="A121" s="4">
        <v>96</v>
      </c>
      <c r="B121" s="16">
        <v>34242122</v>
      </c>
      <c r="C121" s="83">
        <v>58.1</v>
      </c>
      <c r="D121" s="8">
        <v>8.4290000000000003</v>
      </c>
      <c r="E121" s="8">
        <v>8.4290000000000003</v>
      </c>
      <c r="F121" s="8">
        <f t="shared" si="4"/>
        <v>0</v>
      </c>
      <c r="G121" s="155">
        <f t="shared" si="9"/>
        <v>0</v>
      </c>
      <c r="H121" s="40">
        <f t="shared" si="8"/>
        <v>0.28655962805307489</v>
      </c>
      <c r="I121" s="34">
        <f t="shared" si="7"/>
        <v>0.28655962805307489</v>
      </c>
      <c r="K121" s="25"/>
      <c r="L121" s="7"/>
      <c r="M121" s="7"/>
      <c r="N121" s="7"/>
      <c r="O121" s="5"/>
      <c r="P121" s="5"/>
      <c r="Q121" s="5"/>
      <c r="R121" s="5"/>
      <c r="S121" s="5"/>
      <c r="T121" s="5"/>
      <c r="U121" s="5"/>
      <c r="V121" s="5"/>
      <c r="W121" s="5"/>
      <c r="X121" s="21"/>
      <c r="Y121" s="21"/>
    </row>
    <row r="122" spans="1:25" s="5" customFormat="1" x14ac:dyDescent="0.25">
      <c r="A122" s="4">
        <v>97</v>
      </c>
      <c r="B122" s="16">
        <v>34242128</v>
      </c>
      <c r="C122" s="83">
        <v>57.5</v>
      </c>
      <c r="D122" s="8">
        <v>26.504999999999999</v>
      </c>
      <c r="E122" s="8">
        <v>27.334</v>
      </c>
      <c r="F122" s="8">
        <f t="shared" si="4"/>
        <v>0.82900000000000063</v>
      </c>
      <c r="G122" s="154">
        <f t="shared" si="9"/>
        <v>0.71277420000000058</v>
      </c>
      <c r="H122" s="91">
        <f t="shared" si="8"/>
        <v>0.28360032036233745</v>
      </c>
      <c r="I122" s="82">
        <f t="shared" si="7"/>
        <v>0.99637452036233798</v>
      </c>
      <c r="K122" s="25"/>
      <c r="L122" s="7"/>
      <c r="M122" s="7"/>
      <c r="N122" s="7"/>
      <c r="X122" s="21"/>
      <c r="Y122" s="21"/>
    </row>
    <row r="123" spans="1:25" s="1" customFormat="1" x14ac:dyDescent="0.25">
      <c r="A123" s="80">
        <v>98</v>
      </c>
      <c r="B123" s="16">
        <v>34242159</v>
      </c>
      <c r="C123" s="83">
        <v>77</v>
      </c>
      <c r="D123" s="8">
        <v>24.26</v>
      </c>
      <c r="E123" s="8">
        <v>25.231999999999999</v>
      </c>
      <c r="F123" s="8">
        <f t="shared" si="4"/>
        <v>0.97199999999999775</v>
      </c>
      <c r="G123" s="154">
        <f t="shared" si="9"/>
        <v>0.83572559999999807</v>
      </c>
      <c r="H123" s="91">
        <f t="shared" si="8"/>
        <v>0.37977782031130408</v>
      </c>
      <c r="I123" s="82">
        <f t="shared" si="7"/>
        <v>1.2155034203113022</v>
      </c>
      <c r="K123" s="25"/>
      <c r="L123" s="7"/>
      <c r="M123" s="7"/>
      <c r="N123" s="7"/>
      <c r="O123" s="5"/>
      <c r="P123" s="5"/>
      <c r="Q123" s="5"/>
      <c r="R123" s="5"/>
      <c r="S123" s="5"/>
      <c r="T123" s="5"/>
      <c r="U123" s="5"/>
      <c r="V123" s="5"/>
      <c r="W123" s="5"/>
      <c r="X123" s="21"/>
      <c r="Y123" s="21"/>
    </row>
    <row r="124" spans="1:25" s="5" customFormat="1" x14ac:dyDescent="0.25">
      <c r="A124" s="4">
        <v>99</v>
      </c>
      <c r="B124" s="16">
        <v>34242441</v>
      </c>
      <c r="C124" s="83">
        <v>85.4</v>
      </c>
      <c r="D124" s="8">
        <v>13.282999999999999</v>
      </c>
      <c r="E124" s="8">
        <v>13.282999999999999</v>
      </c>
      <c r="F124" s="8">
        <f t="shared" si="4"/>
        <v>0</v>
      </c>
      <c r="G124" s="154">
        <f t="shared" si="9"/>
        <v>0</v>
      </c>
      <c r="H124" s="91">
        <f t="shared" si="8"/>
        <v>0.42120812798162816</v>
      </c>
      <c r="I124" s="82">
        <f t="shared" si="7"/>
        <v>0.42120812798162816</v>
      </c>
      <c r="K124" s="25"/>
      <c r="L124" s="7"/>
      <c r="M124" s="7"/>
      <c r="N124" s="7"/>
      <c r="X124" s="21"/>
      <c r="Y124" s="21"/>
    </row>
    <row r="125" spans="1:25" s="1" customFormat="1" x14ac:dyDescent="0.25">
      <c r="A125" s="4">
        <v>100</v>
      </c>
      <c r="B125" s="16">
        <v>34242395</v>
      </c>
      <c r="C125" s="78">
        <v>58.2</v>
      </c>
      <c r="D125" s="8">
        <v>14.629</v>
      </c>
      <c r="E125" s="8">
        <v>15.445</v>
      </c>
      <c r="F125" s="8">
        <f t="shared" si="4"/>
        <v>0.81600000000000072</v>
      </c>
      <c r="G125" s="155">
        <f t="shared" si="9"/>
        <v>0.70159680000000058</v>
      </c>
      <c r="H125" s="40">
        <f t="shared" si="8"/>
        <v>0.28705284600153114</v>
      </c>
      <c r="I125" s="34">
        <f t="shared" si="7"/>
        <v>0.98864964600153171</v>
      </c>
      <c r="K125" s="25"/>
      <c r="L125" s="7"/>
      <c r="M125" s="7"/>
      <c r="N125" s="7"/>
      <c r="O125" s="5"/>
      <c r="P125" s="5"/>
      <c r="Q125" s="5"/>
      <c r="R125" s="5"/>
      <c r="S125" s="5"/>
      <c r="T125" s="5"/>
      <c r="U125" s="5"/>
      <c r="V125" s="5"/>
      <c r="W125" s="5"/>
      <c r="X125" s="21"/>
      <c r="Y125" s="21"/>
    </row>
    <row r="126" spans="1:25" s="5" customFormat="1" x14ac:dyDescent="0.25">
      <c r="A126" s="4">
        <v>101</v>
      </c>
      <c r="B126" s="16">
        <v>34242120</v>
      </c>
      <c r="C126" s="83">
        <v>59</v>
      </c>
      <c r="D126" s="8">
        <v>16.744</v>
      </c>
      <c r="E126" s="8">
        <v>16.791</v>
      </c>
      <c r="F126" s="8">
        <f t="shared" si="4"/>
        <v>4.7000000000000597E-2</v>
      </c>
      <c r="G126" s="154">
        <f t="shared" si="9"/>
        <v>4.0410600000000511E-2</v>
      </c>
      <c r="H126" s="91">
        <f t="shared" si="8"/>
        <v>0.29099858958918101</v>
      </c>
      <c r="I126" s="82">
        <f t="shared" si="7"/>
        <v>0.33140918958918153</v>
      </c>
      <c r="K126" s="25"/>
      <c r="L126" s="7"/>
      <c r="M126" s="7"/>
      <c r="N126" s="7"/>
      <c r="X126" s="21"/>
      <c r="Y126" s="21"/>
    </row>
    <row r="127" spans="1:25" s="1" customFormat="1" x14ac:dyDescent="0.25">
      <c r="A127" s="80">
        <v>102</v>
      </c>
      <c r="B127" s="16">
        <v>34242123</v>
      </c>
      <c r="C127" s="83">
        <v>77.599999999999994</v>
      </c>
      <c r="D127" s="8">
        <v>12.958</v>
      </c>
      <c r="E127" s="8">
        <v>13.026</v>
      </c>
      <c r="F127" s="8">
        <f t="shared" si="4"/>
        <v>6.7999999999999616E-2</v>
      </c>
      <c r="G127" s="154">
        <f t="shared" si="9"/>
        <v>5.8466399999999669E-2</v>
      </c>
      <c r="H127" s="91">
        <f t="shared" si="8"/>
        <v>0.38273712800204152</v>
      </c>
      <c r="I127" s="82">
        <f t="shared" si="7"/>
        <v>0.44120352800204121</v>
      </c>
      <c r="K127" s="25"/>
      <c r="L127" s="7"/>
      <c r="M127" s="7"/>
      <c r="N127" s="7"/>
      <c r="O127" s="5"/>
      <c r="P127" s="5"/>
      <c r="Q127" s="5"/>
      <c r="R127" s="5"/>
      <c r="S127" s="5"/>
      <c r="T127" s="5"/>
      <c r="U127" s="5"/>
      <c r="V127" s="5"/>
      <c r="W127" s="5"/>
      <c r="X127" s="21"/>
      <c r="Y127" s="21"/>
    </row>
    <row r="128" spans="1:25" s="85" customFormat="1" x14ac:dyDescent="0.25">
      <c r="A128" s="4">
        <v>103</v>
      </c>
      <c r="B128" s="16">
        <v>34242126</v>
      </c>
      <c r="C128" s="78">
        <v>85.4</v>
      </c>
      <c r="D128" s="8">
        <v>36.097999999999999</v>
      </c>
      <c r="E128" s="8">
        <v>36.576999999999998</v>
      </c>
      <c r="F128" s="8">
        <f t="shared" si="4"/>
        <v>0.4789999999999992</v>
      </c>
      <c r="G128" s="155">
        <f t="shared" si="9"/>
        <v>0.41184419999999933</v>
      </c>
      <c r="H128" s="40">
        <f t="shared" si="8"/>
        <v>0.42120812798162816</v>
      </c>
      <c r="I128" s="34">
        <f t="shared" si="7"/>
        <v>0.83305232798162754</v>
      </c>
      <c r="J128" s="5"/>
      <c r="K128" s="25"/>
      <c r="L128" s="24"/>
      <c r="M128" s="24"/>
      <c r="N128" s="24"/>
      <c r="O128" s="24"/>
      <c r="P128" s="24"/>
    </row>
    <row r="129" spans="1:25" s="85" customFormat="1" x14ac:dyDescent="0.25">
      <c r="A129" s="4">
        <v>104</v>
      </c>
      <c r="B129" s="18">
        <v>34242116</v>
      </c>
      <c r="C129" s="79">
        <v>58.8</v>
      </c>
      <c r="D129" s="8">
        <v>43.238</v>
      </c>
      <c r="E129" s="8">
        <f>43.238+0.882</f>
        <v>44.12</v>
      </c>
      <c r="F129" s="8">
        <f t="shared" si="4"/>
        <v>0.8819999999999979</v>
      </c>
      <c r="G129" s="155">
        <f t="shared" si="9"/>
        <v>0.75834359999999823</v>
      </c>
      <c r="H129" s="40">
        <f t="shared" si="8"/>
        <v>0.29001215369226857</v>
      </c>
      <c r="I129" s="34">
        <f t="shared" si="7"/>
        <v>1.0483557536922667</v>
      </c>
      <c r="J129" s="5"/>
      <c r="K129" s="25"/>
      <c r="L129" s="92"/>
      <c r="M129" s="24"/>
      <c r="N129" s="106"/>
    </row>
    <row r="130" spans="1:25" s="1" customFormat="1" x14ac:dyDescent="0.25">
      <c r="A130" s="4">
        <v>105</v>
      </c>
      <c r="B130" s="16">
        <v>34242113</v>
      </c>
      <c r="C130" s="78">
        <v>59.2</v>
      </c>
      <c r="D130" s="8">
        <v>21.056000000000001</v>
      </c>
      <c r="E130" s="8">
        <v>21.315000000000001</v>
      </c>
      <c r="F130" s="8">
        <f t="shared" si="4"/>
        <v>0.25900000000000034</v>
      </c>
      <c r="G130" s="155">
        <f t="shared" si="9"/>
        <v>0.22268820000000031</v>
      </c>
      <c r="H130" s="40">
        <f t="shared" si="8"/>
        <v>0.29198502548609356</v>
      </c>
      <c r="I130" s="34">
        <f t="shared" si="7"/>
        <v>0.51467322548609384</v>
      </c>
      <c r="J130" s="5"/>
      <c r="K130" s="25"/>
      <c r="L130" s="7"/>
      <c r="M130" s="24"/>
      <c r="N130" s="106"/>
      <c r="O130" s="5"/>
      <c r="P130" s="5"/>
      <c r="Q130" s="5"/>
      <c r="R130" s="5"/>
      <c r="S130" s="5"/>
      <c r="T130" s="5"/>
      <c r="U130" s="5"/>
      <c r="V130" s="5"/>
      <c r="W130" s="5"/>
      <c r="X130" s="21"/>
      <c r="Y130" s="21"/>
    </row>
    <row r="131" spans="1:25" s="1" customFormat="1" x14ac:dyDescent="0.25">
      <c r="A131" s="4">
        <v>106</v>
      </c>
      <c r="B131" s="17">
        <v>34242119</v>
      </c>
      <c r="C131" s="78">
        <v>76.8</v>
      </c>
      <c r="D131" s="8">
        <v>31.664000000000001</v>
      </c>
      <c r="E131" s="8">
        <v>32.637999999999998</v>
      </c>
      <c r="F131" s="8">
        <f t="shared" si="4"/>
        <v>0.97399999999999665</v>
      </c>
      <c r="G131" s="155">
        <f t="shared" si="9"/>
        <v>0.83744519999999711</v>
      </c>
      <c r="H131" s="40">
        <f t="shared" si="8"/>
        <v>0.37879138441439159</v>
      </c>
      <c r="I131" s="34">
        <f t="shared" si="7"/>
        <v>1.2162365844143888</v>
      </c>
      <c r="J131" s="101"/>
      <c r="K131" s="25"/>
      <c r="L131" s="24"/>
      <c r="M131" s="24"/>
      <c r="N131" s="24"/>
      <c r="O131" s="24"/>
      <c r="P131" s="24"/>
      <c r="Q131" s="5"/>
      <c r="R131" s="5"/>
      <c r="S131" s="5"/>
      <c r="T131" s="5"/>
      <c r="U131" s="5"/>
      <c r="V131" s="5"/>
      <c r="W131" s="5"/>
      <c r="X131" s="21"/>
      <c r="Y131" s="21"/>
    </row>
    <row r="132" spans="1:25" s="5" customFormat="1" x14ac:dyDescent="0.25">
      <c r="A132" s="4">
        <v>107</v>
      </c>
      <c r="B132" s="16">
        <v>34242112</v>
      </c>
      <c r="C132" s="78">
        <v>85.1</v>
      </c>
      <c r="D132" s="8">
        <v>23.867000000000001</v>
      </c>
      <c r="E132" s="8">
        <v>24.885000000000002</v>
      </c>
      <c r="F132" s="8">
        <f t="shared" si="4"/>
        <v>1.0180000000000007</v>
      </c>
      <c r="G132" s="154">
        <f t="shared" si="9"/>
        <v>0.87527640000000062</v>
      </c>
      <c r="H132" s="91">
        <f t="shared" si="8"/>
        <v>0.41972847413625947</v>
      </c>
      <c r="I132" s="82">
        <f t="shared" si="7"/>
        <v>1.2950048741362601</v>
      </c>
      <c r="K132" s="25"/>
      <c r="X132" s="21"/>
      <c r="Y132" s="21"/>
    </row>
    <row r="133" spans="1:25" s="1" customFormat="1" x14ac:dyDescent="0.25">
      <c r="A133" s="80">
        <v>108</v>
      </c>
      <c r="B133" s="16">
        <v>34242115</v>
      </c>
      <c r="C133" s="78">
        <v>58.5</v>
      </c>
      <c r="D133" s="8">
        <v>13.077</v>
      </c>
      <c r="E133" s="8">
        <v>13.38</v>
      </c>
      <c r="F133" s="8">
        <f t="shared" si="4"/>
        <v>0.30300000000000082</v>
      </c>
      <c r="G133" s="154">
        <f t="shared" si="9"/>
        <v>0.26051940000000073</v>
      </c>
      <c r="H133" s="91">
        <f t="shared" si="8"/>
        <v>0.28853249984689983</v>
      </c>
      <c r="I133" s="82">
        <f t="shared" si="7"/>
        <v>0.5490518998469005</v>
      </c>
      <c r="J133" s="68"/>
      <c r="K133" s="25"/>
      <c r="L133" s="7"/>
      <c r="M133" s="7"/>
      <c r="N133" s="7"/>
      <c r="O133" s="5"/>
      <c r="P133" s="5"/>
      <c r="Q133" s="5"/>
      <c r="R133" s="5"/>
      <c r="S133" s="5"/>
      <c r="T133" s="5"/>
      <c r="U133" s="5"/>
      <c r="V133" s="5"/>
      <c r="W133" s="5"/>
      <c r="X133" s="21"/>
      <c r="Y133" s="21"/>
    </row>
    <row r="134" spans="1:25" s="5" customFormat="1" x14ac:dyDescent="0.25">
      <c r="A134" s="4">
        <v>109</v>
      </c>
      <c r="B134" s="16">
        <v>34242118</v>
      </c>
      <c r="C134" s="83">
        <v>59.1</v>
      </c>
      <c r="D134" s="8">
        <v>25.613</v>
      </c>
      <c r="E134" s="8">
        <v>26.523</v>
      </c>
      <c r="F134" s="8">
        <f t="shared" si="4"/>
        <v>0.91000000000000014</v>
      </c>
      <c r="G134" s="154">
        <f t="shared" si="9"/>
        <v>0.78241800000000017</v>
      </c>
      <c r="H134" s="91">
        <f t="shared" si="8"/>
        <v>0.29149180753763732</v>
      </c>
      <c r="I134" s="82">
        <f t="shared" si="7"/>
        <v>1.0739098075376374</v>
      </c>
      <c r="K134" s="25"/>
      <c r="L134" s="7"/>
      <c r="M134" s="7"/>
      <c r="N134" s="7"/>
      <c r="X134" s="21"/>
      <c r="Y134" s="21"/>
    </row>
    <row r="135" spans="1:25" s="5" customFormat="1" x14ac:dyDescent="0.25">
      <c r="A135" s="4">
        <v>110</v>
      </c>
      <c r="B135" s="16">
        <v>34242111</v>
      </c>
      <c r="C135" s="78">
        <v>77.099999999999994</v>
      </c>
      <c r="D135" s="8">
        <v>14.734</v>
      </c>
      <c r="E135" s="8">
        <v>14.747999999999999</v>
      </c>
      <c r="F135" s="8">
        <f t="shared" si="4"/>
        <v>1.3999999999999346E-2</v>
      </c>
      <c r="G135" s="154">
        <f t="shared" si="9"/>
        <v>1.2037199999999438E-2</v>
      </c>
      <c r="H135" s="91">
        <f t="shared" si="8"/>
        <v>0.38027103825976033</v>
      </c>
      <c r="I135" s="82">
        <f t="shared" si="7"/>
        <v>0.39230823825975975</v>
      </c>
      <c r="K135" s="25"/>
      <c r="L135" s="7"/>
      <c r="M135" s="7"/>
      <c r="N135" s="7"/>
      <c r="X135" s="21"/>
      <c r="Y135" s="21"/>
    </row>
    <row r="136" spans="1:25" s="1" customFormat="1" x14ac:dyDescent="0.25">
      <c r="A136" s="80">
        <v>111</v>
      </c>
      <c r="B136" s="16">
        <v>34242114</v>
      </c>
      <c r="C136" s="83">
        <v>85.1</v>
      </c>
      <c r="D136" s="8">
        <v>29.047999999999998</v>
      </c>
      <c r="E136" s="8">
        <v>29.600999999999999</v>
      </c>
      <c r="F136" s="8">
        <f t="shared" si="4"/>
        <v>0.55300000000000082</v>
      </c>
      <c r="G136" s="154">
        <f>F136*0.8598</f>
        <v>0.47546940000000071</v>
      </c>
      <c r="H136" s="91">
        <f t="shared" si="8"/>
        <v>0.41972847413625947</v>
      </c>
      <c r="I136" s="82">
        <f t="shared" si="7"/>
        <v>0.89519787413626017</v>
      </c>
      <c r="J136" s="5"/>
      <c r="K136" s="25"/>
      <c r="L136" s="7"/>
      <c r="M136" s="7"/>
      <c r="N136" s="7"/>
      <c r="O136" s="5"/>
      <c r="P136" s="5"/>
      <c r="Q136" s="5"/>
      <c r="R136" s="5"/>
      <c r="S136" s="5"/>
      <c r="T136" s="5"/>
      <c r="U136" s="5"/>
      <c r="V136" s="5"/>
      <c r="W136" s="5"/>
      <c r="X136" s="21"/>
      <c r="Y136" s="21"/>
    </row>
    <row r="137" spans="1:25" s="1" customFormat="1" x14ac:dyDescent="0.25">
      <c r="A137" s="80">
        <v>112</v>
      </c>
      <c r="B137" s="16">
        <v>34242117</v>
      </c>
      <c r="C137" s="83">
        <v>57.5</v>
      </c>
      <c r="D137" s="8">
        <v>8.9239999999999995</v>
      </c>
      <c r="E137" s="8">
        <v>8.9559999999999995</v>
      </c>
      <c r="F137" s="8">
        <f t="shared" si="4"/>
        <v>3.2000000000000028E-2</v>
      </c>
      <c r="G137" s="154">
        <f t="shared" ref="G137:G165" si="10">F137*0.8598</f>
        <v>2.7513600000000023E-2</v>
      </c>
      <c r="H137" s="91">
        <f t="shared" si="8"/>
        <v>0.28360032036233745</v>
      </c>
      <c r="I137" s="82">
        <f t="shared" si="7"/>
        <v>0.31111392036233748</v>
      </c>
      <c r="J137" s="5"/>
      <c r="K137" s="25"/>
      <c r="L137" s="7"/>
      <c r="M137" s="7"/>
      <c r="N137" s="7"/>
      <c r="O137" s="5"/>
      <c r="P137" s="5"/>
      <c r="Q137" s="5"/>
      <c r="R137" s="5"/>
      <c r="S137" s="5"/>
      <c r="T137" s="5"/>
      <c r="U137" s="5"/>
      <c r="V137" s="5"/>
      <c r="W137" s="5"/>
      <c r="X137" s="21"/>
      <c r="Y137" s="21"/>
    </row>
    <row r="138" spans="1:25" s="1" customFormat="1" x14ac:dyDescent="0.25">
      <c r="A138" s="80">
        <v>113</v>
      </c>
      <c r="B138" s="16">
        <v>34242125</v>
      </c>
      <c r="C138" s="83">
        <v>58.9</v>
      </c>
      <c r="D138" s="8">
        <v>16.38</v>
      </c>
      <c r="E138" s="8">
        <v>16.440000000000001</v>
      </c>
      <c r="F138" s="8">
        <f t="shared" si="4"/>
        <v>6.0000000000002274E-2</v>
      </c>
      <c r="G138" s="154">
        <f t="shared" si="10"/>
        <v>5.1588000000001959E-2</v>
      </c>
      <c r="H138" s="91">
        <f t="shared" si="8"/>
        <v>0.29050537164072482</v>
      </c>
      <c r="I138" s="82">
        <f t="shared" si="7"/>
        <v>0.34209337164072678</v>
      </c>
      <c r="J138" s="5"/>
      <c r="K138" s="25"/>
      <c r="L138" s="7"/>
      <c r="M138" s="7"/>
      <c r="N138" s="7"/>
      <c r="O138" s="5"/>
      <c r="P138" s="5"/>
      <c r="Q138" s="5"/>
      <c r="R138" s="5"/>
      <c r="S138" s="5"/>
      <c r="T138" s="5"/>
      <c r="U138" s="5"/>
      <c r="V138" s="5"/>
      <c r="W138" s="5"/>
      <c r="X138" s="21"/>
      <c r="Y138" s="21"/>
    </row>
    <row r="139" spans="1:25" s="5" customFormat="1" x14ac:dyDescent="0.25">
      <c r="A139" s="4">
        <v>114</v>
      </c>
      <c r="B139" s="16">
        <v>34242154</v>
      </c>
      <c r="C139" s="83">
        <v>77.099999999999994</v>
      </c>
      <c r="D139" s="8">
        <v>6.423</v>
      </c>
      <c r="E139" s="8">
        <v>6.423</v>
      </c>
      <c r="F139" s="8">
        <f t="shared" si="4"/>
        <v>0</v>
      </c>
      <c r="G139" s="154">
        <f t="shared" si="10"/>
        <v>0</v>
      </c>
      <c r="H139" s="91">
        <f t="shared" si="8"/>
        <v>0.38027103825976033</v>
      </c>
      <c r="I139" s="82">
        <f t="shared" si="7"/>
        <v>0.38027103825976033</v>
      </c>
      <c r="K139" s="25"/>
      <c r="L139" s="7"/>
      <c r="M139" s="7"/>
      <c r="N139" s="7"/>
      <c r="X139" s="21"/>
      <c r="Y139" s="21"/>
    </row>
    <row r="140" spans="1:25" s="5" customFormat="1" x14ac:dyDescent="0.25">
      <c r="A140" s="4">
        <v>115</v>
      </c>
      <c r="B140" s="16">
        <v>34242149</v>
      </c>
      <c r="C140" s="83">
        <v>85.3</v>
      </c>
      <c r="D140" s="8">
        <v>18.193999999999999</v>
      </c>
      <c r="E140" s="8">
        <v>18.545000000000002</v>
      </c>
      <c r="F140" s="8">
        <f t="shared" si="4"/>
        <v>0.35100000000000264</v>
      </c>
      <c r="G140" s="154">
        <f t="shared" si="10"/>
        <v>0.30178980000000227</v>
      </c>
      <c r="H140" s="91">
        <f t="shared" si="8"/>
        <v>0.42071491003317191</v>
      </c>
      <c r="I140" s="82">
        <f t="shared" si="7"/>
        <v>0.72250471003317418</v>
      </c>
      <c r="K140" s="25"/>
      <c r="L140" s="7"/>
      <c r="M140" s="7"/>
      <c r="N140" s="7"/>
      <c r="X140" s="21"/>
      <c r="Y140" s="21"/>
    </row>
    <row r="141" spans="1:25" s="1" customFormat="1" x14ac:dyDescent="0.25">
      <c r="A141" s="80">
        <v>116</v>
      </c>
      <c r="B141" s="16">
        <v>34242157</v>
      </c>
      <c r="C141" s="83">
        <v>59.6</v>
      </c>
      <c r="D141" s="8">
        <v>17.975000000000001</v>
      </c>
      <c r="E141" s="8">
        <v>17.975000000000001</v>
      </c>
      <c r="F141" s="8">
        <f t="shared" si="4"/>
        <v>0</v>
      </c>
      <c r="G141" s="154">
        <f t="shared" si="10"/>
        <v>0</v>
      </c>
      <c r="H141" s="91">
        <f t="shared" si="8"/>
        <v>0.2939578972799185</v>
      </c>
      <c r="I141" s="82">
        <f t="shared" si="7"/>
        <v>0.2939578972799185</v>
      </c>
      <c r="J141" s="5"/>
      <c r="K141" s="25"/>
      <c r="L141" s="7"/>
      <c r="M141" s="7"/>
      <c r="N141" s="7"/>
      <c r="O141" s="5"/>
      <c r="P141" s="5"/>
      <c r="Q141" s="5"/>
      <c r="R141" s="5"/>
      <c r="S141" s="5"/>
      <c r="T141" s="5"/>
      <c r="U141" s="5"/>
      <c r="V141" s="5"/>
      <c r="W141" s="5"/>
      <c r="X141" s="21"/>
      <c r="Y141" s="21"/>
    </row>
    <row r="142" spans="1:25" s="1" customFormat="1" x14ac:dyDescent="0.25">
      <c r="A142" s="80">
        <v>117</v>
      </c>
      <c r="B142" s="16">
        <v>41341239</v>
      </c>
      <c r="C142" s="83">
        <v>59</v>
      </c>
      <c r="D142" s="8">
        <v>7.8239999999999998</v>
      </c>
      <c r="E142" s="8">
        <v>7.8239999999999998</v>
      </c>
      <c r="F142" s="8">
        <f t="shared" si="4"/>
        <v>0</v>
      </c>
      <c r="G142" s="154">
        <f t="shared" si="10"/>
        <v>0</v>
      </c>
      <c r="H142" s="91">
        <f t="shared" si="8"/>
        <v>0.29099858958918101</v>
      </c>
      <c r="I142" s="82">
        <f t="shared" si="7"/>
        <v>0.29099858958918101</v>
      </c>
      <c r="K142" s="25"/>
      <c r="L142" s="7"/>
      <c r="M142" s="7"/>
      <c r="N142" s="7"/>
      <c r="O142" s="5"/>
      <c r="P142" s="5"/>
      <c r="Q142" s="5"/>
      <c r="R142" s="5"/>
      <c r="S142" s="5"/>
      <c r="T142" s="5"/>
      <c r="U142" s="5"/>
      <c r="V142" s="5"/>
      <c r="W142" s="5"/>
      <c r="X142" s="21"/>
      <c r="Y142" s="21"/>
    </row>
    <row r="143" spans="1:25" s="1" customFormat="1" x14ac:dyDescent="0.25">
      <c r="A143" s="80">
        <v>118</v>
      </c>
      <c r="B143" s="16">
        <v>34242156</v>
      </c>
      <c r="C143" s="83">
        <v>78</v>
      </c>
      <c r="D143" s="8">
        <v>8.6590000000000007</v>
      </c>
      <c r="E143" s="8">
        <v>8.6590000000000007</v>
      </c>
      <c r="F143" s="8">
        <f t="shared" si="4"/>
        <v>0</v>
      </c>
      <c r="G143" s="154">
        <f t="shared" si="10"/>
        <v>0</v>
      </c>
      <c r="H143" s="91">
        <f t="shared" si="8"/>
        <v>0.38470999979586645</v>
      </c>
      <c r="I143" s="82">
        <f t="shared" si="7"/>
        <v>0.38470999979586645</v>
      </c>
      <c r="J143" s="5"/>
      <c r="K143" s="25"/>
      <c r="L143" s="7"/>
      <c r="M143" s="7"/>
      <c r="N143" s="7"/>
      <c r="O143" s="5"/>
      <c r="P143" s="5"/>
      <c r="Q143" s="5"/>
      <c r="R143" s="5"/>
      <c r="S143" s="5"/>
      <c r="T143" s="5"/>
      <c r="U143" s="5"/>
      <c r="V143" s="5"/>
      <c r="W143" s="5"/>
      <c r="X143" s="21"/>
      <c r="Y143" s="21"/>
    </row>
    <row r="144" spans="1:25" s="1" customFormat="1" x14ac:dyDescent="0.25">
      <c r="A144" s="80">
        <v>119</v>
      </c>
      <c r="B144" s="16">
        <v>34242162</v>
      </c>
      <c r="C144" s="83">
        <v>85.5</v>
      </c>
      <c r="D144" s="8">
        <v>25.66</v>
      </c>
      <c r="E144" s="8">
        <v>25.998999999999999</v>
      </c>
      <c r="F144" s="8">
        <f t="shared" si="4"/>
        <v>0.33899999999999864</v>
      </c>
      <c r="G144" s="154">
        <f t="shared" si="10"/>
        <v>0.29147219999999885</v>
      </c>
      <c r="H144" s="91">
        <f t="shared" si="8"/>
        <v>0.4217013459300844</v>
      </c>
      <c r="I144" s="82">
        <f t="shared" si="7"/>
        <v>0.7131735459300832</v>
      </c>
      <c r="K144" s="25"/>
      <c r="L144" s="7"/>
      <c r="M144" s="7"/>
      <c r="N144" s="7"/>
      <c r="O144" s="5"/>
      <c r="P144" s="5"/>
      <c r="Q144" s="5"/>
      <c r="R144" s="5"/>
      <c r="S144" s="5"/>
      <c r="T144" s="5"/>
      <c r="U144" s="5"/>
      <c r="V144" s="5"/>
      <c r="W144" s="5"/>
      <c r="X144" s="21"/>
      <c r="Y144" s="21"/>
    </row>
    <row r="145" spans="1:25" s="5" customFormat="1" x14ac:dyDescent="0.25">
      <c r="A145" s="4">
        <v>120</v>
      </c>
      <c r="B145" s="16">
        <v>20140179</v>
      </c>
      <c r="C145" s="83">
        <v>58.9</v>
      </c>
      <c r="D145" s="8">
        <v>19.856999999999999</v>
      </c>
      <c r="E145" s="8">
        <v>20.530999999999999</v>
      </c>
      <c r="F145" s="8">
        <f t="shared" si="4"/>
        <v>0.67399999999999949</v>
      </c>
      <c r="G145" s="154">
        <f t="shared" si="10"/>
        <v>0.57950519999999961</v>
      </c>
      <c r="H145" s="91">
        <f t="shared" si="8"/>
        <v>0.29050537164072482</v>
      </c>
      <c r="I145" s="82">
        <f t="shared" si="7"/>
        <v>0.87001057164072448</v>
      </c>
      <c r="K145" s="25"/>
      <c r="L145" s="7"/>
      <c r="M145" s="7"/>
      <c r="N145" s="7"/>
      <c r="X145" s="21"/>
      <c r="Y145" s="21"/>
    </row>
    <row r="146" spans="1:25" s="1" customFormat="1" x14ac:dyDescent="0.25">
      <c r="A146" s="80">
        <v>121</v>
      </c>
      <c r="B146" s="16">
        <v>34242161</v>
      </c>
      <c r="C146" s="83">
        <v>59.2</v>
      </c>
      <c r="D146" s="8">
        <v>20.693000000000001</v>
      </c>
      <c r="E146" s="8">
        <v>21.495999999999999</v>
      </c>
      <c r="F146" s="8">
        <f t="shared" si="4"/>
        <v>0.80299999999999727</v>
      </c>
      <c r="G146" s="154">
        <f t="shared" si="10"/>
        <v>0.69041939999999768</v>
      </c>
      <c r="H146" s="91">
        <f t="shared" si="8"/>
        <v>0.29198502548609356</v>
      </c>
      <c r="I146" s="82">
        <f t="shared" si="7"/>
        <v>0.9824044254860913</v>
      </c>
      <c r="K146" s="25"/>
      <c r="L146" s="7"/>
      <c r="M146" s="7"/>
      <c r="N146" s="7"/>
      <c r="O146" s="5"/>
      <c r="P146" s="5"/>
      <c r="Q146" s="5"/>
      <c r="R146" s="5"/>
      <c r="S146" s="5"/>
      <c r="T146" s="5"/>
      <c r="U146" s="5"/>
      <c r="V146" s="5"/>
      <c r="W146" s="5"/>
      <c r="X146" s="21"/>
      <c r="Y146" s="21"/>
    </row>
    <row r="147" spans="1:25" s="1" customFormat="1" x14ac:dyDescent="0.25">
      <c r="A147" s="80">
        <v>122</v>
      </c>
      <c r="B147" s="16">
        <v>34242151</v>
      </c>
      <c r="C147" s="83">
        <v>78.099999999999994</v>
      </c>
      <c r="D147" s="8">
        <v>12.458</v>
      </c>
      <c r="E147" s="8">
        <v>13.391</v>
      </c>
      <c r="F147" s="8">
        <f t="shared" si="4"/>
        <v>0.93299999999999983</v>
      </c>
      <c r="G147" s="154">
        <f t="shared" si="10"/>
        <v>0.80219339999999983</v>
      </c>
      <c r="H147" s="91">
        <f t="shared" si="8"/>
        <v>0.3852032177443227</v>
      </c>
      <c r="I147" s="82">
        <f t="shared" si="7"/>
        <v>1.1873966177443225</v>
      </c>
      <c r="J147" s="5"/>
      <c r="K147" s="25"/>
      <c r="L147" s="7"/>
      <c r="M147" s="7"/>
      <c r="N147" s="7"/>
      <c r="O147" s="5"/>
      <c r="P147" s="5"/>
      <c r="Q147" s="5"/>
      <c r="R147" s="5"/>
      <c r="S147" s="5"/>
      <c r="T147" s="5"/>
      <c r="U147" s="5"/>
      <c r="V147" s="5"/>
      <c r="W147" s="5"/>
      <c r="X147" s="21"/>
      <c r="Y147" s="21"/>
    </row>
    <row r="148" spans="1:25" s="5" customFormat="1" x14ac:dyDescent="0.25">
      <c r="A148" s="4">
        <v>123</v>
      </c>
      <c r="B148" s="16">
        <v>34242148</v>
      </c>
      <c r="C148" s="83">
        <v>85.2</v>
      </c>
      <c r="D148" s="8">
        <v>11.15</v>
      </c>
      <c r="E148" s="8">
        <v>11.23</v>
      </c>
      <c r="F148" s="8">
        <f>E148-D148</f>
        <v>8.0000000000000071E-2</v>
      </c>
      <c r="G148" s="154">
        <f t="shared" si="10"/>
        <v>6.8784000000000067E-2</v>
      </c>
      <c r="H148" s="91">
        <f>C148/3919*$H$13</f>
        <v>0.42022169208471566</v>
      </c>
      <c r="I148" s="82">
        <f t="shared" si="7"/>
        <v>0.48900569208471573</v>
      </c>
      <c r="K148" s="25"/>
      <c r="L148" s="7"/>
      <c r="M148" s="7"/>
      <c r="N148" s="7"/>
      <c r="X148" s="21"/>
      <c r="Y148" s="21"/>
    </row>
    <row r="149" spans="1:25" s="1" customFormat="1" x14ac:dyDescent="0.25">
      <c r="A149" s="80">
        <v>124</v>
      </c>
      <c r="B149" s="16">
        <v>34242163</v>
      </c>
      <c r="C149" s="83">
        <v>59.3</v>
      </c>
      <c r="D149" s="8">
        <v>24.706</v>
      </c>
      <c r="E149" s="8">
        <v>25.088999999999999</v>
      </c>
      <c r="F149" s="8">
        <f>E149-D149</f>
        <v>0.38299999999999912</v>
      </c>
      <c r="G149" s="154">
        <f t="shared" si="10"/>
        <v>0.32930339999999925</v>
      </c>
      <c r="H149" s="91">
        <f t="shared" si="8"/>
        <v>0.29247824343454976</v>
      </c>
      <c r="I149" s="82">
        <f t="shared" si="7"/>
        <v>0.621781643434549</v>
      </c>
      <c r="K149" s="25"/>
      <c r="L149" s="7"/>
      <c r="M149" s="7"/>
      <c r="N149" s="7"/>
      <c r="O149" s="5"/>
      <c r="P149" s="5"/>
      <c r="Q149" s="5"/>
      <c r="R149" s="5"/>
      <c r="S149" s="5"/>
      <c r="T149" s="5"/>
      <c r="U149" s="5"/>
      <c r="V149" s="5"/>
      <c r="W149" s="5"/>
      <c r="X149" s="21"/>
      <c r="Y149" s="21"/>
    </row>
    <row r="150" spans="1:25" s="1" customFormat="1" x14ac:dyDescent="0.25">
      <c r="A150" s="80">
        <v>125</v>
      </c>
      <c r="B150" s="16">
        <v>34242153</v>
      </c>
      <c r="C150" s="83">
        <v>59.2</v>
      </c>
      <c r="D150" s="8">
        <v>25.254999999999999</v>
      </c>
      <c r="E150" s="8">
        <v>26.058</v>
      </c>
      <c r="F150" s="8">
        <f>E150-D150</f>
        <v>0.80300000000000082</v>
      </c>
      <c r="G150" s="155">
        <f t="shared" si="10"/>
        <v>0.69041940000000068</v>
      </c>
      <c r="H150" s="40">
        <f>C150/3919*$H$13</f>
        <v>0.29198502548609356</v>
      </c>
      <c r="I150" s="34">
        <f t="shared" si="7"/>
        <v>0.98240442548609419</v>
      </c>
      <c r="K150" s="25"/>
      <c r="L150" s="24"/>
      <c r="M150" s="24"/>
      <c r="O150" s="24"/>
      <c r="P150" s="24"/>
      <c r="Q150" s="5"/>
      <c r="R150" s="5"/>
      <c r="S150" s="5"/>
      <c r="T150" s="5"/>
      <c r="U150" s="5"/>
      <c r="V150" s="5"/>
      <c r="W150" s="5"/>
      <c r="X150" s="21"/>
      <c r="Y150" s="21"/>
    </row>
    <row r="151" spans="1:25" s="1" customFormat="1" x14ac:dyDescent="0.25">
      <c r="A151" s="80">
        <v>126</v>
      </c>
      <c r="B151" s="16">
        <v>20140213</v>
      </c>
      <c r="C151" s="83">
        <v>77.599999999999994</v>
      </c>
      <c r="D151" s="8">
        <v>6.8150000000000004</v>
      </c>
      <c r="E151" s="8">
        <v>6.8150000000000004</v>
      </c>
      <c r="F151" s="8">
        <f>E151-D151</f>
        <v>0</v>
      </c>
      <c r="G151" s="154">
        <f t="shared" si="10"/>
        <v>0</v>
      </c>
      <c r="H151" s="91">
        <f t="shared" si="8"/>
        <v>0.38273712800204152</v>
      </c>
      <c r="I151" s="82">
        <f t="shared" si="7"/>
        <v>0.38273712800204152</v>
      </c>
      <c r="K151" s="25"/>
      <c r="L151" s="7"/>
      <c r="M151" s="7"/>
      <c r="N151" s="7"/>
      <c r="O151" s="5"/>
      <c r="P151" s="5"/>
      <c r="Q151" s="5"/>
      <c r="R151" s="5"/>
      <c r="S151" s="5"/>
      <c r="T151" s="5"/>
      <c r="U151" s="5"/>
      <c r="V151" s="5"/>
      <c r="W151" s="5"/>
      <c r="X151" s="21"/>
      <c r="Y151" s="21"/>
    </row>
    <row r="152" spans="1:25" s="5" customFormat="1" x14ac:dyDescent="0.25">
      <c r="A152" s="4">
        <v>127</v>
      </c>
      <c r="B152" s="16">
        <v>34242152</v>
      </c>
      <c r="C152" s="81">
        <v>85.2</v>
      </c>
      <c r="D152" s="9">
        <v>52.637999999999998</v>
      </c>
      <c r="E152" s="9">
        <v>53.716000000000001</v>
      </c>
      <c r="F152" s="9">
        <f t="shared" si="4"/>
        <v>1.078000000000003</v>
      </c>
      <c r="G152" s="82">
        <f t="shared" si="10"/>
        <v>0.92686440000000259</v>
      </c>
      <c r="H152" s="91">
        <f t="shared" si="8"/>
        <v>0.42022169208471566</v>
      </c>
      <c r="I152" s="82">
        <f t="shared" si="7"/>
        <v>1.3470860920847183</v>
      </c>
      <c r="K152" s="25"/>
      <c r="L152" s="7"/>
      <c r="M152" s="7"/>
      <c r="N152" s="7"/>
      <c r="X152" s="21"/>
      <c r="Y152" s="21"/>
    </row>
    <row r="153" spans="1:25" s="5" customFormat="1" x14ac:dyDescent="0.25">
      <c r="A153" s="4">
        <v>128</v>
      </c>
      <c r="B153" s="16">
        <v>34242147</v>
      </c>
      <c r="C153" s="81">
        <v>58.9</v>
      </c>
      <c r="D153" s="8">
        <v>15.473000000000001</v>
      </c>
      <c r="E153" s="8">
        <v>16.044</v>
      </c>
      <c r="F153" s="8">
        <f t="shared" si="4"/>
        <v>0.57099999999999973</v>
      </c>
      <c r="G153" s="82">
        <f t="shared" si="10"/>
        <v>0.49094579999999977</v>
      </c>
      <c r="H153" s="91">
        <f t="shared" si="8"/>
        <v>0.29050537164072482</v>
      </c>
      <c r="I153" s="82">
        <f t="shared" si="7"/>
        <v>0.78145117164072464</v>
      </c>
      <c r="K153" s="25"/>
      <c r="L153" s="7"/>
      <c r="M153" s="14"/>
      <c r="N153" s="7"/>
      <c r="X153" s="21"/>
      <c r="Y153" s="21"/>
    </row>
    <row r="154" spans="1:25" s="1" customFormat="1" x14ac:dyDescent="0.25">
      <c r="A154" s="80">
        <v>129</v>
      </c>
      <c r="B154" s="16">
        <v>34242155</v>
      </c>
      <c r="C154" s="81">
        <v>58.6</v>
      </c>
      <c r="D154" s="8">
        <v>21.582999999999998</v>
      </c>
      <c r="E154" s="8">
        <v>22.619</v>
      </c>
      <c r="F154" s="8">
        <f t="shared" ref="F154:F217" si="11">E154-D154</f>
        <v>1.0360000000000014</v>
      </c>
      <c r="G154" s="82">
        <f t="shared" si="10"/>
        <v>0.89075280000000123</v>
      </c>
      <c r="H154" s="91">
        <f t="shared" si="8"/>
        <v>0.28902571779535607</v>
      </c>
      <c r="I154" s="82">
        <f t="shared" si="7"/>
        <v>1.1797785177953573</v>
      </c>
      <c r="K154" s="25"/>
      <c r="L154" s="7"/>
      <c r="M154" s="7"/>
      <c r="N154" s="7"/>
      <c r="O154" s="5"/>
      <c r="P154" s="5"/>
      <c r="Q154" s="5"/>
      <c r="R154" s="5"/>
      <c r="S154" s="5"/>
      <c r="T154" s="5"/>
      <c r="U154" s="5"/>
      <c r="V154" s="5"/>
      <c r="W154" s="5"/>
      <c r="X154" s="21"/>
      <c r="Y154" s="21"/>
    </row>
    <row r="155" spans="1:25" s="1" customFormat="1" ht="15.75" thickBot="1" x14ac:dyDescent="0.3">
      <c r="A155" s="93">
        <v>130</v>
      </c>
      <c r="B155" s="20">
        <v>34242150</v>
      </c>
      <c r="C155" s="87">
        <v>77.599999999999994</v>
      </c>
      <c r="D155" s="12">
        <v>6.7809999999999997</v>
      </c>
      <c r="E155" s="12">
        <v>6.7809999999999997</v>
      </c>
      <c r="F155" s="12">
        <f t="shared" si="11"/>
        <v>0</v>
      </c>
      <c r="G155" s="88">
        <f t="shared" si="10"/>
        <v>0</v>
      </c>
      <c r="H155" s="88">
        <f t="shared" si="8"/>
        <v>0.38273712800204152</v>
      </c>
      <c r="I155" s="88">
        <f t="shared" ref="I155:I218" si="12">G155+H155</f>
        <v>0.38273712800204152</v>
      </c>
      <c r="K155" s="25"/>
      <c r="L155" s="14"/>
      <c r="M155" s="7"/>
      <c r="N155" s="7"/>
      <c r="O155" s="5"/>
      <c r="P155" s="5"/>
      <c r="Q155" s="5"/>
      <c r="R155" s="5"/>
      <c r="S155" s="5"/>
      <c r="T155" s="5"/>
      <c r="U155" s="5"/>
      <c r="V155" s="5"/>
      <c r="W155" s="5"/>
      <c r="X155" s="21"/>
      <c r="Y155" s="21"/>
    </row>
    <row r="156" spans="1:25" s="1" customFormat="1" x14ac:dyDescent="0.25">
      <c r="A156" s="13">
        <v>131</v>
      </c>
      <c r="B156" s="19">
        <v>20442446</v>
      </c>
      <c r="C156" s="159">
        <v>84.1</v>
      </c>
      <c r="D156" s="9">
        <v>44.164000000000001</v>
      </c>
      <c r="E156" s="9">
        <v>44.8</v>
      </c>
      <c r="F156" s="94">
        <f t="shared" si="11"/>
        <v>0.63599999999999568</v>
      </c>
      <c r="G156" s="40">
        <f>F156*0.8598</f>
        <v>0.54683279999999634</v>
      </c>
      <c r="H156" s="40">
        <f t="shared" ref="H156:H207" si="13">C156/3672.6*$H$16</f>
        <v>0.30868216417796679</v>
      </c>
      <c r="I156" s="40">
        <f t="shared" si="12"/>
        <v>0.85551496417796313</v>
      </c>
      <c r="K156" s="25"/>
      <c r="L156" s="7"/>
      <c r="M156" s="7"/>
      <c r="N156" s="7"/>
      <c r="O156" s="5"/>
      <c r="P156" s="5"/>
      <c r="Q156" s="5"/>
      <c r="R156" s="5"/>
      <c r="S156" s="5"/>
      <c r="T156" s="5"/>
      <c r="U156" s="5"/>
      <c r="V156" s="5"/>
      <c r="W156" s="5"/>
      <c r="X156" s="21"/>
      <c r="Y156" s="21"/>
    </row>
    <row r="157" spans="1:25" s="1" customFormat="1" x14ac:dyDescent="0.25">
      <c r="A157" s="4">
        <v>132</v>
      </c>
      <c r="B157" s="16">
        <v>43242256</v>
      </c>
      <c r="C157" s="78">
        <v>56.3</v>
      </c>
      <c r="D157" s="8">
        <v>21.686</v>
      </c>
      <c r="E157" s="8">
        <v>22.2</v>
      </c>
      <c r="F157" s="72">
        <f t="shared" si="11"/>
        <v>0.51399999999999935</v>
      </c>
      <c r="G157" s="34">
        <f t="shared" si="10"/>
        <v>0.44193719999999942</v>
      </c>
      <c r="H157" s="40">
        <f t="shared" si="13"/>
        <v>0.2066445403474379</v>
      </c>
      <c r="I157" s="34">
        <f t="shared" si="12"/>
        <v>0.64858174034743732</v>
      </c>
      <c r="K157" s="25"/>
      <c r="L157" s="7"/>
      <c r="M157" s="7"/>
      <c r="N157" s="7"/>
      <c r="O157" s="5"/>
      <c r="P157" s="5"/>
      <c r="Q157" s="5"/>
      <c r="R157" s="5"/>
      <c r="S157" s="5"/>
      <c r="T157" s="5"/>
      <c r="U157" s="5"/>
      <c r="V157" s="5"/>
      <c r="W157" s="5"/>
      <c r="X157" s="21"/>
      <c r="Y157" s="21"/>
    </row>
    <row r="158" spans="1:25" s="1" customFormat="1" x14ac:dyDescent="0.25">
      <c r="A158" s="4">
        <v>133</v>
      </c>
      <c r="B158" s="16">
        <v>43242235</v>
      </c>
      <c r="C158" s="78">
        <v>56.1</v>
      </c>
      <c r="D158" s="8">
        <v>12.515000000000001</v>
      </c>
      <c r="E158" s="8">
        <v>12.7</v>
      </c>
      <c r="F158" s="72">
        <f t="shared" si="11"/>
        <v>0.18499999999999872</v>
      </c>
      <c r="G158" s="34">
        <f t="shared" si="10"/>
        <v>0.1590629999999989</v>
      </c>
      <c r="H158" s="40">
        <f t="shared" si="13"/>
        <v>0.20591045672275785</v>
      </c>
      <c r="I158" s="34">
        <f t="shared" si="12"/>
        <v>0.36497345672275672</v>
      </c>
      <c r="K158" s="25"/>
      <c r="L158" s="7"/>
      <c r="M158" s="7"/>
      <c r="N158" s="7"/>
      <c r="O158" s="5"/>
      <c r="P158" s="5"/>
      <c r="Q158" s="5"/>
      <c r="R158" s="5"/>
      <c r="S158" s="5"/>
      <c r="T158" s="5"/>
      <c r="U158" s="5"/>
      <c r="V158" s="5"/>
      <c r="W158" s="5"/>
      <c r="X158" s="21"/>
      <c r="Y158" s="21"/>
    </row>
    <row r="159" spans="1:25" s="1" customFormat="1" x14ac:dyDescent="0.25">
      <c r="A159" s="4">
        <v>134</v>
      </c>
      <c r="B159" s="16">
        <v>43242250</v>
      </c>
      <c r="C159" s="78">
        <v>85.2</v>
      </c>
      <c r="D159" s="8">
        <v>21.920999999999999</v>
      </c>
      <c r="E159" s="8">
        <v>22.491</v>
      </c>
      <c r="F159" s="72">
        <f t="shared" si="11"/>
        <v>0.57000000000000028</v>
      </c>
      <c r="G159" s="34">
        <f t="shared" si="10"/>
        <v>0.49008600000000024</v>
      </c>
      <c r="H159" s="40">
        <f t="shared" si="13"/>
        <v>0.31271962411370713</v>
      </c>
      <c r="I159" s="34">
        <f t="shared" si="12"/>
        <v>0.80280562411370737</v>
      </c>
      <c r="K159" s="25"/>
      <c r="L159" s="7"/>
      <c r="M159" s="7"/>
      <c r="N159" s="7"/>
      <c r="O159" s="5"/>
      <c r="P159" s="5"/>
      <c r="Q159" s="5"/>
      <c r="R159" s="5"/>
      <c r="S159" s="5"/>
      <c r="T159" s="5"/>
      <c r="U159" s="5"/>
      <c r="V159" s="5"/>
      <c r="W159" s="5"/>
      <c r="X159" s="21"/>
      <c r="Y159" s="21"/>
    </row>
    <row r="160" spans="1:25" s="5" customFormat="1" x14ac:dyDescent="0.25">
      <c r="A160" s="4">
        <v>135</v>
      </c>
      <c r="B160" s="16">
        <v>34242382</v>
      </c>
      <c r="C160" s="78">
        <v>84.4</v>
      </c>
      <c r="D160" s="8">
        <v>38.393000000000001</v>
      </c>
      <c r="E160" s="8">
        <v>39.512</v>
      </c>
      <c r="F160" s="72">
        <f t="shared" si="11"/>
        <v>1.1189999999999998</v>
      </c>
      <c r="G160" s="34">
        <f t="shared" si="10"/>
        <v>0.96211619999999987</v>
      </c>
      <c r="H160" s="40">
        <f t="shared" si="13"/>
        <v>0.30978328961498686</v>
      </c>
      <c r="I160" s="34">
        <f t="shared" si="12"/>
        <v>1.2718994896149867</v>
      </c>
      <c r="K160" s="25"/>
      <c r="L160" s="7"/>
      <c r="M160" s="7"/>
      <c r="N160" s="7"/>
      <c r="X160" s="21"/>
      <c r="Y160" s="21"/>
    </row>
    <row r="161" spans="1:25" s="1" customFormat="1" x14ac:dyDescent="0.25">
      <c r="A161" s="4">
        <v>136</v>
      </c>
      <c r="B161" s="16">
        <v>43242379</v>
      </c>
      <c r="C161" s="78">
        <v>56.2</v>
      </c>
      <c r="D161" s="8">
        <v>27.838000000000001</v>
      </c>
      <c r="E161" s="8">
        <v>28.181999999999999</v>
      </c>
      <c r="F161" s="72">
        <f t="shared" si="11"/>
        <v>0.34399999999999764</v>
      </c>
      <c r="G161" s="34">
        <f t="shared" si="10"/>
        <v>0.29577119999999796</v>
      </c>
      <c r="H161" s="40">
        <f t="shared" si="13"/>
        <v>0.20627749853509789</v>
      </c>
      <c r="I161" s="34">
        <f t="shared" si="12"/>
        <v>0.50204869853509582</v>
      </c>
      <c r="K161" s="25"/>
      <c r="L161" s="7"/>
      <c r="M161" s="7"/>
      <c r="N161" s="7"/>
      <c r="O161" s="5"/>
      <c r="P161" s="5"/>
      <c r="Q161" s="5"/>
      <c r="R161" s="5"/>
      <c r="S161" s="5"/>
      <c r="T161" s="5"/>
      <c r="U161" s="5"/>
      <c r="V161" s="5"/>
      <c r="W161" s="5"/>
      <c r="X161" s="21"/>
      <c r="Y161" s="21"/>
    </row>
    <row r="162" spans="1:25" s="1" customFormat="1" x14ac:dyDescent="0.25">
      <c r="A162" s="4">
        <v>137</v>
      </c>
      <c r="B162" s="16">
        <v>43242240</v>
      </c>
      <c r="C162" s="78">
        <v>55.7</v>
      </c>
      <c r="D162" s="8">
        <v>18.161000000000001</v>
      </c>
      <c r="E162" s="8">
        <v>18.646999999999998</v>
      </c>
      <c r="F162" s="72">
        <f t="shared" si="11"/>
        <v>0.4859999999999971</v>
      </c>
      <c r="G162" s="34">
        <f t="shared" si="10"/>
        <v>0.41786279999999754</v>
      </c>
      <c r="H162" s="40">
        <f t="shared" si="13"/>
        <v>0.20444228947339774</v>
      </c>
      <c r="I162" s="34">
        <f t="shared" si="12"/>
        <v>0.62230508947339525</v>
      </c>
      <c r="K162" s="25"/>
      <c r="L162" s="7"/>
      <c r="M162" s="7"/>
      <c r="N162" s="7"/>
      <c r="O162" s="5"/>
      <c r="P162" s="5"/>
      <c r="Q162" s="5"/>
      <c r="R162" s="5"/>
      <c r="S162" s="5"/>
      <c r="T162" s="5"/>
      <c r="U162" s="5"/>
      <c r="V162" s="5"/>
      <c r="W162" s="5"/>
      <c r="X162" s="21"/>
      <c r="Y162" s="21"/>
    </row>
    <row r="163" spans="1:25" s="1" customFormat="1" x14ac:dyDescent="0.25">
      <c r="A163" s="4">
        <v>138</v>
      </c>
      <c r="B163" s="16">
        <v>43242241</v>
      </c>
      <c r="C163" s="78">
        <v>84.3</v>
      </c>
      <c r="D163" s="8">
        <v>38.537999999999997</v>
      </c>
      <c r="E163" s="8">
        <v>39.569000000000003</v>
      </c>
      <c r="F163" s="72">
        <f t="shared" si="11"/>
        <v>1.0310000000000059</v>
      </c>
      <c r="G163" s="34">
        <f t="shared" si="10"/>
        <v>0.88645380000000507</v>
      </c>
      <c r="H163" s="40">
        <f t="shared" si="13"/>
        <v>0.30941624780264682</v>
      </c>
      <c r="I163" s="34">
        <f t="shared" si="12"/>
        <v>1.1958700478026518</v>
      </c>
      <c r="K163" s="25"/>
      <c r="L163" s="7"/>
      <c r="M163" s="7"/>
      <c r="N163" s="7"/>
      <c r="O163" s="5"/>
      <c r="P163" s="5"/>
      <c r="Q163" s="5"/>
      <c r="R163" s="5"/>
      <c r="S163" s="5"/>
      <c r="T163" s="5"/>
      <c r="U163" s="5"/>
      <c r="V163" s="5"/>
      <c r="W163" s="5"/>
      <c r="X163" s="21"/>
      <c r="Y163" s="21"/>
    </row>
    <row r="164" spans="1:25" s="1" customFormat="1" x14ac:dyDescent="0.25">
      <c r="A164" s="4">
        <v>139</v>
      </c>
      <c r="B164" s="16">
        <v>34242385</v>
      </c>
      <c r="C164" s="78">
        <v>84</v>
      </c>
      <c r="D164" s="8">
        <v>10.362</v>
      </c>
      <c r="E164" s="8">
        <v>10.362</v>
      </c>
      <c r="F164" s="72">
        <f t="shared" si="11"/>
        <v>0</v>
      </c>
      <c r="G164" s="34">
        <f t="shared" si="10"/>
        <v>0</v>
      </c>
      <c r="H164" s="40">
        <f t="shared" si="13"/>
        <v>0.30831512236562675</v>
      </c>
      <c r="I164" s="34">
        <f t="shared" si="12"/>
        <v>0.30831512236562675</v>
      </c>
      <c r="K164" s="25"/>
      <c r="L164" s="7"/>
      <c r="M164" s="7"/>
      <c r="N164" s="7"/>
      <c r="O164" s="5"/>
      <c r="P164" s="5"/>
      <c r="Q164" s="5"/>
      <c r="R164" s="5"/>
      <c r="S164" s="5"/>
      <c r="T164" s="5"/>
      <c r="U164" s="5"/>
      <c r="V164" s="5"/>
      <c r="W164" s="5"/>
      <c r="X164" s="21"/>
      <c r="Y164" s="21"/>
    </row>
    <row r="165" spans="1:25" s="1" customFormat="1" x14ac:dyDescent="0.25">
      <c r="A165" s="4">
        <v>140</v>
      </c>
      <c r="B165" s="16">
        <v>34242381</v>
      </c>
      <c r="C165" s="78">
        <v>55.6</v>
      </c>
      <c r="D165" s="8">
        <v>19.780999999999999</v>
      </c>
      <c r="E165" s="8">
        <v>20.684999999999999</v>
      </c>
      <c r="F165" s="72">
        <f t="shared" si="11"/>
        <v>0.90399999999999991</v>
      </c>
      <c r="G165" s="34">
        <f t="shared" si="10"/>
        <v>0.77725919999999993</v>
      </c>
      <c r="H165" s="40">
        <f t="shared" si="13"/>
        <v>0.2040752476610577</v>
      </c>
      <c r="I165" s="34">
        <f t="shared" si="12"/>
        <v>0.9813344476610576</v>
      </c>
      <c r="K165" s="25"/>
      <c r="L165" s="7"/>
      <c r="M165" s="7"/>
      <c r="N165" s="7"/>
      <c r="O165" s="5"/>
      <c r="P165" s="5"/>
      <c r="Q165" s="5"/>
      <c r="R165" s="5"/>
      <c r="S165" s="5"/>
      <c r="T165" s="5"/>
      <c r="U165" s="5"/>
      <c r="V165" s="5"/>
      <c r="W165" s="5"/>
      <c r="X165" s="21"/>
      <c r="Y165" s="21"/>
    </row>
    <row r="166" spans="1:25" s="1" customFormat="1" x14ac:dyDescent="0.25">
      <c r="A166" s="4">
        <v>141</v>
      </c>
      <c r="B166" s="16">
        <v>34242390</v>
      </c>
      <c r="C166" s="78">
        <v>56.4</v>
      </c>
      <c r="D166" s="8">
        <v>12.747</v>
      </c>
      <c r="E166" s="8">
        <v>12.936999999999999</v>
      </c>
      <c r="F166" s="72">
        <f t="shared" si="11"/>
        <v>0.1899999999999995</v>
      </c>
      <c r="G166" s="34">
        <f>F166*0.8598</f>
        <v>0.16336199999999956</v>
      </c>
      <c r="H166" s="40">
        <f t="shared" si="13"/>
        <v>0.20701158215977794</v>
      </c>
      <c r="I166" s="34">
        <f t="shared" si="12"/>
        <v>0.3703735821597775</v>
      </c>
      <c r="K166" s="25"/>
      <c r="L166" s="7"/>
      <c r="M166" s="7"/>
      <c r="N166" s="7"/>
      <c r="O166" s="5"/>
      <c r="P166" s="5"/>
      <c r="Q166" s="5"/>
      <c r="R166" s="5"/>
      <c r="S166" s="5"/>
      <c r="T166" s="5"/>
      <c r="U166" s="5"/>
      <c r="V166" s="5"/>
      <c r="W166" s="5"/>
      <c r="X166" s="21"/>
      <c r="Y166" s="21"/>
    </row>
    <row r="167" spans="1:25" s="1" customFormat="1" x14ac:dyDescent="0.25">
      <c r="A167" s="4">
        <v>142</v>
      </c>
      <c r="B167" s="16">
        <v>34242387</v>
      </c>
      <c r="C167" s="78">
        <v>84.1</v>
      </c>
      <c r="D167" s="8">
        <v>22.971</v>
      </c>
      <c r="E167" s="8">
        <v>23.446999999999999</v>
      </c>
      <c r="F167" s="72">
        <f t="shared" si="11"/>
        <v>0.47599999999999909</v>
      </c>
      <c r="G167" s="34">
        <f t="shared" ref="G167:G196" si="14">F167*0.8598</f>
        <v>0.40926479999999921</v>
      </c>
      <c r="H167" s="40">
        <f t="shared" si="13"/>
        <v>0.30868216417796679</v>
      </c>
      <c r="I167" s="34">
        <f t="shared" si="12"/>
        <v>0.717946964177966</v>
      </c>
      <c r="K167" s="25"/>
      <c r="L167" s="7"/>
      <c r="M167" s="7"/>
      <c r="N167" s="7"/>
      <c r="O167" s="5"/>
      <c r="P167" s="5"/>
      <c r="Q167" s="5"/>
      <c r="R167" s="5"/>
      <c r="S167" s="5"/>
      <c r="T167" s="5"/>
      <c r="U167" s="5"/>
      <c r="V167" s="5"/>
      <c r="W167" s="5"/>
      <c r="X167" s="21"/>
      <c r="Y167" s="21"/>
    </row>
    <row r="168" spans="1:25" s="1" customFormat="1" x14ac:dyDescent="0.25">
      <c r="A168" s="4">
        <v>143</v>
      </c>
      <c r="B168" s="16">
        <v>34242383</v>
      </c>
      <c r="C168" s="78">
        <v>83.5</v>
      </c>
      <c r="D168" s="8">
        <v>20.702999999999999</v>
      </c>
      <c r="E168" s="8">
        <v>21.141999999999999</v>
      </c>
      <c r="F168" s="72">
        <f t="shared" si="11"/>
        <v>0.43900000000000006</v>
      </c>
      <c r="G168" s="34">
        <f t="shared" si="14"/>
        <v>0.37745220000000007</v>
      </c>
      <c r="H168" s="40">
        <f t="shared" si="13"/>
        <v>0.3064799133039266</v>
      </c>
      <c r="I168" s="34">
        <f t="shared" si="12"/>
        <v>0.68393211330392667</v>
      </c>
      <c r="K168" s="25"/>
      <c r="L168" s="7"/>
      <c r="M168" s="7"/>
      <c r="N168" s="7"/>
      <c r="O168" s="5"/>
      <c r="P168" s="5"/>
      <c r="Q168" s="5"/>
      <c r="R168" s="5"/>
      <c r="S168" s="5"/>
      <c r="T168" s="5"/>
      <c r="U168" s="5"/>
      <c r="V168" s="5"/>
      <c r="W168" s="5"/>
      <c r="X168" s="21"/>
      <c r="Y168" s="21"/>
    </row>
    <row r="169" spans="1:25" s="1" customFormat="1" x14ac:dyDescent="0.25">
      <c r="A169" s="4">
        <v>144</v>
      </c>
      <c r="B169" s="16">
        <v>34242379</v>
      </c>
      <c r="C169" s="78">
        <v>56.3</v>
      </c>
      <c r="D169" s="8">
        <v>10.734</v>
      </c>
      <c r="E169" s="8">
        <v>11.092000000000001</v>
      </c>
      <c r="F169" s="72">
        <f t="shared" si="11"/>
        <v>0.35800000000000054</v>
      </c>
      <c r="G169" s="34">
        <f t="shared" si="14"/>
        <v>0.30780840000000048</v>
      </c>
      <c r="H169" s="40">
        <f t="shared" si="13"/>
        <v>0.2066445403474379</v>
      </c>
      <c r="I169" s="34">
        <f t="shared" si="12"/>
        <v>0.51445294034743838</v>
      </c>
      <c r="K169" s="25"/>
      <c r="L169" s="7"/>
      <c r="M169" s="25"/>
      <c r="N169" s="7"/>
      <c r="O169" s="5"/>
      <c r="P169" s="5"/>
      <c r="Q169" s="5"/>
      <c r="R169" s="5"/>
      <c r="S169" s="5"/>
      <c r="T169" s="5"/>
      <c r="U169" s="5"/>
      <c r="V169" s="5"/>
      <c r="W169" s="5"/>
      <c r="X169" s="21"/>
      <c r="Y169" s="21"/>
    </row>
    <row r="170" spans="1:25" s="1" customFormat="1" x14ac:dyDescent="0.25">
      <c r="A170" s="4">
        <v>145</v>
      </c>
      <c r="B170" s="16">
        <v>34242386</v>
      </c>
      <c r="C170" s="78">
        <v>56.6</v>
      </c>
      <c r="D170" s="8">
        <v>10.686</v>
      </c>
      <c r="E170" s="8">
        <v>11.178000000000001</v>
      </c>
      <c r="F170" s="72">
        <f t="shared" si="11"/>
        <v>0.49200000000000088</v>
      </c>
      <c r="G170" s="34">
        <f t="shared" si="14"/>
        <v>0.42302160000000077</v>
      </c>
      <c r="H170" s="40">
        <f t="shared" si="13"/>
        <v>0.20774566578445802</v>
      </c>
      <c r="I170" s="34">
        <f t="shared" si="12"/>
        <v>0.63076726578445874</v>
      </c>
      <c r="K170" s="25"/>
      <c r="L170" s="7"/>
      <c r="M170" s="7"/>
      <c r="N170" s="7"/>
      <c r="O170" s="5"/>
      <c r="P170" s="5"/>
      <c r="Q170" s="5"/>
      <c r="R170" s="5"/>
      <c r="S170" s="5"/>
      <c r="T170" s="5"/>
      <c r="U170" s="5"/>
      <c r="V170" s="5"/>
      <c r="W170" s="5"/>
      <c r="X170" s="21"/>
      <c r="Y170" s="21"/>
    </row>
    <row r="171" spans="1:25" s="1" customFormat="1" x14ac:dyDescent="0.25">
      <c r="A171" s="4">
        <v>146</v>
      </c>
      <c r="B171" s="16">
        <v>34242384</v>
      </c>
      <c r="C171" s="78">
        <v>84.3</v>
      </c>
      <c r="D171" s="8">
        <v>14.147</v>
      </c>
      <c r="E171" s="8">
        <v>14.147</v>
      </c>
      <c r="F171" s="72">
        <f t="shared" si="11"/>
        <v>0</v>
      </c>
      <c r="G171" s="34">
        <f t="shared" si="14"/>
        <v>0</v>
      </c>
      <c r="H171" s="40">
        <f t="shared" si="13"/>
        <v>0.30941624780264682</v>
      </c>
      <c r="I171" s="34">
        <f t="shared" si="12"/>
        <v>0.30941624780264682</v>
      </c>
      <c r="K171" s="25"/>
      <c r="L171" s="7"/>
      <c r="M171" s="7"/>
      <c r="N171" s="7"/>
      <c r="O171" s="5"/>
      <c r="P171" s="5"/>
      <c r="Q171" s="5"/>
      <c r="R171" s="5"/>
      <c r="S171" s="5"/>
      <c r="T171" s="5"/>
      <c r="U171" s="5"/>
      <c r="V171" s="5"/>
      <c r="W171" s="5"/>
      <c r="X171" s="21"/>
      <c r="Y171" s="21"/>
    </row>
    <row r="172" spans="1:25" s="1" customFormat="1" x14ac:dyDescent="0.25">
      <c r="A172" s="4">
        <v>147</v>
      </c>
      <c r="B172" s="16">
        <v>34242301</v>
      </c>
      <c r="C172" s="78">
        <v>84.7</v>
      </c>
      <c r="D172" s="8">
        <v>18.390999999999998</v>
      </c>
      <c r="E172" s="8">
        <v>18.981000000000002</v>
      </c>
      <c r="F172" s="72">
        <f t="shared" si="11"/>
        <v>0.59000000000000341</v>
      </c>
      <c r="G172" s="34">
        <f t="shared" si="14"/>
        <v>0.5072820000000029</v>
      </c>
      <c r="H172" s="40">
        <f t="shared" si="13"/>
        <v>0.31088441505200698</v>
      </c>
      <c r="I172" s="34">
        <f t="shared" si="12"/>
        <v>0.81816641505200982</v>
      </c>
      <c r="K172" s="25"/>
      <c r="L172" s="7"/>
      <c r="M172" s="7"/>
      <c r="N172" s="7"/>
      <c r="O172" s="5"/>
      <c r="P172" s="5"/>
      <c r="Q172" s="5"/>
      <c r="R172" s="5"/>
      <c r="S172" s="5"/>
      <c r="T172" s="5"/>
      <c r="U172" s="5"/>
      <c r="V172" s="5"/>
      <c r="W172" s="5"/>
      <c r="X172" s="21"/>
      <c r="Y172" s="21"/>
    </row>
    <row r="173" spans="1:25" s="1" customFormat="1" x14ac:dyDescent="0.25">
      <c r="A173" s="4">
        <v>148</v>
      </c>
      <c r="B173" s="16">
        <v>34242298</v>
      </c>
      <c r="C173" s="78">
        <v>56.4</v>
      </c>
      <c r="D173" s="8">
        <v>12.250999999999999</v>
      </c>
      <c r="E173" s="8">
        <v>12.925000000000001</v>
      </c>
      <c r="F173" s="72">
        <f t="shared" si="11"/>
        <v>0.67400000000000126</v>
      </c>
      <c r="G173" s="34">
        <f t="shared" si="14"/>
        <v>0.57950520000000105</v>
      </c>
      <c r="H173" s="40">
        <f t="shared" si="13"/>
        <v>0.20701158215977794</v>
      </c>
      <c r="I173" s="34">
        <f t="shared" si="12"/>
        <v>0.78651678215977894</v>
      </c>
      <c r="K173" s="25"/>
      <c r="L173" s="7"/>
      <c r="M173" s="7"/>
      <c r="N173" s="7"/>
      <c r="O173" s="5"/>
      <c r="P173" s="5"/>
      <c r="Q173" s="5"/>
      <c r="R173" s="5"/>
      <c r="S173" s="5"/>
      <c r="T173" s="5"/>
      <c r="U173" s="5"/>
      <c r="V173" s="5"/>
      <c r="W173" s="5"/>
      <c r="X173" s="21"/>
      <c r="Y173" s="21"/>
    </row>
    <row r="174" spans="1:25" s="1" customFormat="1" x14ac:dyDescent="0.25">
      <c r="A174" s="4">
        <v>149</v>
      </c>
      <c r="B174" s="16">
        <v>34242302</v>
      </c>
      <c r="C174" s="78">
        <v>56.7</v>
      </c>
      <c r="D174" s="8">
        <v>18.076000000000001</v>
      </c>
      <c r="E174" s="8">
        <v>18.096</v>
      </c>
      <c r="F174" s="72">
        <f t="shared" si="11"/>
        <v>1.9999999999999574E-2</v>
      </c>
      <c r="G174" s="34">
        <f t="shared" si="14"/>
        <v>1.7195999999999635E-2</v>
      </c>
      <c r="H174" s="40">
        <f t="shared" si="13"/>
        <v>0.20811270759679806</v>
      </c>
      <c r="I174" s="34">
        <f t="shared" si="12"/>
        <v>0.22530870759679769</v>
      </c>
      <c r="K174" s="25"/>
      <c r="L174" s="7"/>
      <c r="M174" s="7"/>
      <c r="N174" s="7"/>
      <c r="O174" s="5"/>
      <c r="P174" s="5"/>
      <c r="Q174" s="5"/>
      <c r="R174" s="5"/>
      <c r="S174" s="5"/>
      <c r="T174" s="5"/>
      <c r="U174" s="5"/>
      <c r="V174" s="5"/>
      <c r="W174" s="5"/>
      <c r="X174" s="21"/>
      <c r="Y174" s="21"/>
    </row>
    <row r="175" spans="1:25" s="1" customFormat="1" x14ac:dyDescent="0.25">
      <c r="A175" s="4">
        <v>150</v>
      </c>
      <c r="B175" s="16">
        <v>34242299</v>
      </c>
      <c r="C175" s="78">
        <v>84.6</v>
      </c>
      <c r="D175" s="8">
        <v>17.079999999999998</v>
      </c>
      <c r="E175" s="8">
        <v>17.085999999999999</v>
      </c>
      <c r="F175" s="72">
        <f t="shared" si="11"/>
        <v>6.0000000000002274E-3</v>
      </c>
      <c r="G175" s="34">
        <f t="shared" si="14"/>
        <v>5.1588000000001959E-3</v>
      </c>
      <c r="H175" s="40">
        <f t="shared" si="13"/>
        <v>0.31051737323966688</v>
      </c>
      <c r="I175" s="34">
        <f t="shared" si="12"/>
        <v>0.31567617323966707</v>
      </c>
      <c r="K175" s="25"/>
      <c r="L175" s="7"/>
      <c r="M175" s="7"/>
      <c r="N175" s="7"/>
      <c r="O175" s="5"/>
      <c r="P175" s="5"/>
      <c r="Q175" s="5"/>
      <c r="R175" s="5"/>
      <c r="S175" s="5"/>
      <c r="T175" s="5"/>
      <c r="U175" s="5"/>
      <c r="V175" s="5"/>
      <c r="W175" s="5"/>
      <c r="X175" s="21"/>
      <c r="Y175" s="21"/>
    </row>
    <row r="176" spans="1:25" s="1" customFormat="1" x14ac:dyDescent="0.25">
      <c r="A176" s="4">
        <v>151</v>
      </c>
      <c r="B176" s="16">
        <v>34242300</v>
      </c>
      <c r="C176" s="78">
        <v>84.6</v>
      </c>
      <c r="D176" s="8">
        <v>25.181999999999999</v>
      </c>
      <c r="E176" s="8">
        <v>25.524999999999999</v>
      </c>
      <c r="F176" s="72">
        <f t="shared" si="11"/>
        <v>0.34299999999999997</v>
      </c>
      <c r="G176" s="34">
        <f t="shared" si="14"/>
        <v>0.29491139999999999</v>
      </c>
      <c r="H176" s="40">
        <f t="shared" si="13"/>
        <v>0.31051737323966688</v>
      </c>
      <c r="I176" s="34">
        <f t="shared" si="12"/>
        <v>0.60542877323966682</v>
      </c>
      <c r="K176" s="25"/>
      <c r="L176" s="7"/>
      <c r="M176" s="7"/>
      <c r="N176" s="7"/>
      <c r="O176" s="5"/>
      <c r="P176" s="5"/>
      <c r="Q176" s="5"/>
      <c r="R176" s="5"/>
      <c r="S176" s="5"/>
      <c r="T176" s="5"/>
      <c r="U176" s="5"/>
      <c r="V176" s="5"/>
      <c r="W176" s="5"/>
      <c r="X176" s="21"/>
      <c r="Y176" s="21"/>
    </row>
    <row r="177" spans="1:25" s="1" customFormat="1" x14ac:dyDescent="0.25">
      <c r="A177" s="4">
        <v>152</v>
      </c>
      <c r="B177" s="16">
        <v>34242303</v>
      </c>
      <c r="C177" s="78">
        <v>56.3</v>
      </c>
      <c r="D177" s="8">
        <v>3.7589999999999999</v>
      </c>
      <c r="E177" s="8">
        <v>3.76</v>
      </c>
      <c r="F177" s="72">
        <f t="shared" si="11"/>
        <v>9.9999999999988987E-4</v>
      </c>
      <c r="G177" s="34">
        <f t="shared" si="14"/>
        <v>8.5979999999990532E-4</v>
      </c>
      <c r="H177" s="40">
        <f t="shared" si="13"/>
        <v>0.2066445403474379</v>
      </c>
      <c r="I177" s="34">
        <f t="shared" si="12"/>
        <v>0.20750434034743781</v>
      </c>
      <c r="K177" s="25"/>
      <c r="L177" s="7"/>
      <c r="M177" s="7"/>
      <c r="N177" s="7"/>
      <c r="O177" s="5"/>
      <c r="P177" s="5"/>
      <c r="Q177" s="5"/>
      <c r="R177" s="5"/>
      <c r="S177" s="5"/>
      <c r="T177" s="5"/>
      <c r="U177" s="5"/>
      <c r="V177" s="5"/>
      <c r="W177" s="5"/>
      <c r="X177" s="21"/>
      <c r="Y177" s="21"/>
    </row>
    <row r="178" spans="1:25" s="1" customFormat="1" x14ac:dyDescent="0.25">
      <c r="A178" s="4">
        <v>153</v>
      </c>
      <c r="B178" s="16">
        <v>34242306</v>
      </c>
      <c r="C178" s="78">
        <v>56.9</v>
      </c>
      <c r="D178" s="8">
        <v>16.754000000000001</v>
      </c>
      <c r="E178" s="8">
        <v>16.754000000000001</v>
      </c>
      <c r="F178" s="72">
        <f t="shared" si="11"/>
        <v>0</v>
      </c>
      <c r="G178" s="34">
        <f t="shared" si="14"/>
        <v>0</v>
      </c>
      <c r="H178" s="40">
        <f t="shared" si="13"/>
        <v>0.20884679122147812</v>
      </c>
      <c r="I178" s="34">
        <f t="shared" si="12"/>
        <v>0.20884679122147812</v>
      </c>
      <c r="K178" s="25"/>
      <c r="L178" s="7"/>
      <c r="M178" s="7"/>
      <c r="N178" s="7"/>
      <c r="O178" s="5"/>
      <c r="P178" s="5"/>
      <c r="Q178" s="5"/>
      <c r="R178" s="5"/>
      <c r="S178" s="5"/>
      <c r="T178" s="5"/>
      <c r="U178" s="5"/>
      <c r="V178" s="5"/>
      <c r="W178" s="5"/>
      <c r="X178" s="21"/>
      <c r="Y178" s="21"/>
    </row>
    <row r="179" spans="1:25" s="1" customFormat="1" x14ac:dyDescent="0.25">
      <c r="A179" s="4">
        <v>154</v>
      </c>
      <c r="B179" s="16">
        <v>34242305</v>
      </c>
      <c r="C179" s="78">
        <v>85.7</v>
      </c>
      <c r="D179" s="8">
        <v>27.692</v>
      </c>
      <c r="E179" s="8">
        <v>27.76</v>
      </c>
      <c r="F179" s="72">
        <f t="shared" si="11"/>
        <v>6.8000000000001393E-2</v>
      </c>
      <c r="G179" s="34">
        <f t="shared" si="14"/>
        <v>5.8466400000001195E-2</v>
      </c>
      <c r="H179" s="40">
        <f t="shared" si="13"/>
        <v>0.31455483317540728</v>
      </c>
      <c r="I179" s="34">
        <f t="shared" si="12"/>
        <v>0.37302123317540847</v>
      </c>
      <c r="K179" s="25"/>
      <c r="L179" s="7"/>
      <c r="M179" s="7"/>
      <c r="N179" s="7"/>
      <c r="O179" s="5"/>
      <c r="P179" s="5"/>
      <c r="Q179" s="5"/>
      <c r="R179" s="5"/>
      <c r="S179" s="5"/>
      <c r="T179" s="5"/>
      <c r="U179" s="5"/>
      <c r="V179" s="5"/>
      <c r="W179" s="5"/>
      <c r="X179" s="21"/>
      <c r="Y179" s="21"/>
    </row>
    <row r="180" spans="1:25" s="1" customFormat="1" x14ac:dyDescent="0.25">
      <c r="A180" s="4">
        <v>155</v>
      </c>
      <c r="B180" s="16">
        <v>34242323</v>
      </c>
      <c r="C180" s="78">
        <v>84.9</v>
      </c>
      <c r="D180" s="8">
        <v>36.351999999999997</v>
      </c>
      <c r="E180" s="8">
        <v>37.863999999999997</v>
      </c>
      <c r="F180" s="72">
        <f t="shared" si="11"/>
        <v>1.5120000000000005</v>
      </c>
      <c r="G180" s="34">
        <f t="shared" si="14"/>
        <v>1.3000176000000003</v>
      </c>
      <c r="H180" s="40">
        <f t="shared" si="13"/>
        <v>0.31161849867668701</v>
      </c>
      <c r="I180" s="34">
        <f t="shared" si="12"/>
        <v>1.6116360986766873</v>
      </c>
      <c r="K180" s="25"/>
      <c r="L180" s="24"/>
      <c r="M180" s="24"/>
      <c r="N180" s="24"/>
      <c r="O180" s="24"/>
      <c r="P180" s="24"/>
      <c r="Q180" s="5"/>
      <c r="R180" s="5"/>
      <c r="S180" s="5"/>
      <c r="T180" s="5"/>
      <c r="U180" s="5"/>
      <c r="V180" s="5"/>
      <c r="W180" s="5"/>
      <c r="X180" s="21"/>
      <c r="Y180" s="21"/>
    </row>
    <row r="181" spans="1:25" s="1" customFormat="1" x14ac:dyDescent="0.25">
      <c r="A181" s="4">
        <v>156</v>
      </c>
      <c r="B181" s="16">
        <v>34242320</v>
      </c>
      <c r="C181" s="78">
        <v>56.8</v>
      </c>
      <c r="D181" s="8">
        <v>27.42</v>
      </c>
      <c r="E181" s="8">
        <v>27.936</v>
      </c>
      <c r="F181" s="72">
        <f t="shared" si="11"/>
        <v>0.51599999999999824</v>
      </c>
      <c r="G181" s="34">
        <f t="shared" si="14"/>
        <v>0.44365679999999846</v>
      </c>
      <c r="H181" s="40">
        <f t="shared" si="13"/>
        <v>0.20847974940913808</v>
      </c>
      <c r="I181" s="34">
        <f t="shared" si="12"/>
        <v>0.65213654940913657</v>
      </c>
      <c r="K181" s="25"/>
      <c r="L181" s="24"/>
      <c r="M181" s="24"/>
      <c r="N181" s="24"/>
      <c r="O181" s="24"/>
      <c r="P181" s="24"/>
      <c r="Q181" s="5"/>
      <c r="R181" s="5"/>
      <c r="S181" s="5"/>
      <c r="T181" s="5"/>
      <c r="U181" s="5"/>
      <c r="V181" s="5"/>
      <c r="W181" s="5"/>
      <c r="X181" s="21"/>
      <c r="Y181" s="21"/>
    </row>
    <row r="182" spans="1:25" s="1" customFormat="1" x14ac:dyDescent="0.25">
      <c r="A182" s="4">
        <v>157</v>
      </c>
      <c r="B182" s="16">
        <v>34242321</v>
      </c>
      <c r="C182" s="78">
        <v>57.1</v>
      </c>
      <c r="D182" s="8">
        <v>21.09</v>
      </c>
      <c r="E182" s="8">
        <v>21.978999999999999</v>
      </c>
      <c r="F182" s="72">
        <f t="shared" si="11"/>
        <v>0.88899999999999935</v>
      </c>
      <c r="G182" s="34">
        <f t="shared" si="14"/>
        <v>0.76436219999999944</v>
      </c>
      <c r="H182" s="40">
        <f t="shared" si="13"/>
        <v>0.2095808748461582</v>
      </c>
      <c r="I182" s="34">
        <f t="shared" si="12"/>
        <v>0.97394307484615761</v>
      </c>
      <c r="K182" s="25"/>
      <c r="L182" s="24"/>
      <c r="M182" s="24"/>
      <c r="N182" s="24"/>
      <c r="O182" s="24"/>
      <c r="P182" s="24"/>
      <c r="Q182" s="5"/>
      <c r="R182" s="5"/>
      <c r="S182" s="5"/>
      <c r="T182" s="5"/>
      <c r="U182" s="5"/>
      <c r="V182" s="5"/>
      <c r="W182" s="5"/>
      <c r="X182" s="21"/>
      <c r="Y182" s="21"/>
    </row>
    <row r="183" spans="1:25" s="1" customFormat="1" x14ac:dyDescent="0.25">
      <c r="A183" s="4">
        <v>158</v>
      </c>
      <c r="B183" s="16">
        <v>34242304</v>
      </c>
      <c r="C183" s="78">
        <v>85.5</v>
      </c>
      <c r="D183" s="8">
        <v>28.125</v>
      </c>
      <c r="E183" s="8">
        <v>28.954000000000001</v>
      </c>
      <c r="F183" s="72">
        <f t="shared" si="11"/>
        <v>0.82900000000000063</v>
      </c>
      <c r="G183" s="34">
        <f t="shared" si="14"/>
        <v>0.71277420000000058</v>
      </c>
      <c r="H183" s="34">
        <f t="shared" si="13"/>
        <v>0.3138207495507272</v>
      </c>
      <c r="I183" s="34">
        <f t="shared" si="12"/>
        <v>1.0265949495507278</v>
      </c>
      <c r="K183" s="25"/>
      <c r="L183" s="24"/>
      <c r="M183" s="24"/>
      <c r="N183" s="24"/>
      <c r="O183" s="24"/>
      <c r="P183" s="24"/>
      <c r="Q183" s="5"/>
      <c r="R183" s="5"/>
      <c r="S183" s="5"/>
      <c r="T183" s="5"/>
      <c r="U183" s="5"/>
      <c r="V183" s="5"/>
      <c r="W183" s="5"/>
      <c r="X183" s="21"/>
      <c r="Y183" s="21"/>
    </row>
    <row r="184" spans="1:25" s="1" customFormat="1" x14ac:dyDescent="0.25">
      <c r="A184" s="4">
        <v>159</v>
      </c>
      <c r="B184" s="16">
        <v>34242308</v>
      </c>
      <c r="C184" s="78">
        <v>84.6</v>
      </c>
      <c r="D184" s="136">
        <v>29.739000000000001</v>
      </c>
      <c r="E184" s="136">
        <v>30.504999999999999</v>
      </c>
      <c r="F184" s="72">
        <f t="shared" si="11"/>
        <v>0.76599999999999824</v>
      </c>
      <c r="G184" s="34">
        <f t="shared" si="14"/>
        <v>0.65860679999999849</v>
      </c>
      <c r="H184" s="40">
        <f t="shared" si="13"/>
        <v>0.31051737323966688</v>
      </c>
      <c r="I184" s="34">
        <f>G184+H184</f>
        <v>0.96912417323966538</v>
      </c>
      <c r="K184" s="25"/>
      <c r="L184" s="7"/>
      <c r="N184" s="7"/>
      <c r="O184" s="5"/>
      <c r="P184" s="5"/>
      <c r="Q184" s="5"/>
      <c r="R184" s="5"/>
      <c r="S184" s="5"/>
      <c r="T184" s="5"/>
      <c r="U184" s="5"/>
      <c r="V184" s="5"/>
      <c r="W184" s="5"/>
      <c r="X184" s="21"/>
      <c r="Y184" s="21"/>
    </row>
    <row r="185" spans="1:25" s="1" customFormat="1" x14ac:dyDescent="0.25">
      <c r="A185" s="4">
        <v>160</v>
      </c>
      <c r="B185" s="16">
        <v>34242307</v>
      </c>
      <c r="C185" s="78">
        <v>56.3</v>
      </c>
      <c r="D185" s="8">
        <v>0.26800000000000002</v>
      </c>
      <c r="E185" s="8">
        <v>0.26800000000000002</v>
      </c>
      <c r="F185" s="72">
        <f t="shared" si="11"/>
        <v>0</v>
      </c>
      <c r="G185" s="34">
        <f t="shared" si="14"/>
        <v>0</v>
      </c>
      <c r="H185" s="40">
        <f t="shared" si="13"/>
        <v>0.2066445403474379</v>
      </c>
      <c r="I185" s="41">
        <f>G185+H185</f>
        <v>0.2066445403474379</v>
      </c>
      <c r="K185" s="25"/>
      <c r="L185" s="7"/>
      <c r="N185" s="7"/>
      <c r="O185" s="5"/>
      <c r="P185" s="5"/>
      <c r="Q185" s="5"/>
      <c r="R185" s="5"/>
      <c r="S185" s="5"/>
      <c r="T185" s="5"/>
      <c r="U185" s="5"/>
      <c r="V185" s="5"/>
      <c r="W185" s="5"/>
      <c r="X185" s="21"/>
      <c r="Y185" s="21"/>
    </row>
    <row r="186" spans="1:25" s="1" customFormat="1" x14ac:dyDescent="0.25">
      <c r="A186" s="4">
        <v>161</v>
      </c>
      <c r="B186" s="16">
        <v>34242312</v>
      </c>
      <c r="C186" s="78">
        <v>56.8</v>
      </c>
      <c r="D186" s="8">
        <v>7.8029999999999999</v>
      </c>
      <c r="E186" s="8">
        <v>7.8639999999999999</v>
      </c>
      <c r="F186" s="72">
        <f t="shared" si="11"/>
        <v>6.0999999999999943E-2</v>
      </c>
      <c r="G186" s="34">
        <f t="shared" si="14"/>
        <v>5.2447799999999954E-2</v>
      </c>
      <c r="H186" s="40">
        <f t="shared" si="13"/>
        <v>0.20847974940913808</v>
      </c>
      <c r="I186" s="34">
        <f t="shared" si="12"/>
        <v>0.26092754940913804</v>
      </c>
      <c r="K186" s="25"/>
      <c r="L186" s="7"/>
      <c r="N186" s="7"/>
      <c r="O186" s="5"/>
      <c r="P186" s="5"/>
      <c r="Q186" s="5"/>
      <c r="R186" s="5"/>
      <c r="S186" s="5"/>
      <c r="T186" s="5"/>
      <c r="U186" s="5"/>
      <c r="V186" s="5"/>
      <c r="W186" s="5"/>
      <c r="X186" s="21"/>
      <c r="Y186" s="21"/>
    </row>
    <row r="187" spans="1:25" s="1" customFormat="1" x14ac:dyDescent="0.25">
      <c r="A187" s="4">
        <v>162</v>
      </c>
      <c r="B187" s="16">
        <v>34242309</v>
      </c>
      <c r="C187" s="78">
        <v>85.2</v>
      </c>
      <c r="D187" s="8">
        <v>22.052</v>
      </c>
      <c r="E187" s="8">
        <v>22.643999999999998</v>
      </c>
      <c r="F187" s="72">
        <f t="shared" si="11"/>
        <v>0.59199999999999875</v>
      </c>
      <c r="G187" s="34">
        <f t="shared" si="14"/>
        <v>0.50900159999999894</v>
      </c>
      <c r="H187" s="34">
        <f>C187/3672.6*$H$16</f>
        <v>0.31271962411370713</v>
      </c>
      <c r="I187" s="34">
        <f t="shared" si="12"/>
        <v>0.82172122411370607</v>
      </c>
      <c r="K187" s="25"/>
      <c r="L187" s="7"/>
      <c r="N187" s="7"/>
      <c r="O187" s="5"/>
      <c r="P187" s="5"/>
      <c r="Q187" s="5"/>
      <c r="R187" s="5"/>
      <c r="S187" s="5"/>
      <c r="T187" s="5"/>
      <c r="U187" s="5"/>
      <c r="V187" s="5"/>
      <c r="W187" s="5"/>
      <c r="X187" s="21"/>
      <c r="Y187" s="21"/>
    </row>
    <row r="188" spans="1:25" s="1" customFormat="1" x14ac:dyDescent="0.25">
      <c r="A188" s="13">
        <v>163</v>
      </c>
      <c r="B188" s="19">
        <v>34242188</v>
      </c>
      <c r="C188" s="159">
        <v>84.4</v>
      </c>
      <c r="D188" s="9">
        <v>5.8150000000000004</v>
      </c>
      <c r="E188" s="9">
        <v>5.8150000000000004</v>
      </c>
      <c r="F188" s="94">
        <f t="shared" si="11"/>
        <v>0</v>
      </c>
      <c r="G188" s="40">
        <f>F188*0.8598</f>
        <v>0</v>
      </c>
      <c r="H188" s="40">
        <f t="shared" si="13"/>
        <v>0.30978328961498686</v>
      </c>
      <c r="I188" s="40">
        <f>G188+H188</f>
        <v>0.30978328961498686</v>
      </c>
      <c r="K188" s="25"/>
      <c r="L188" s="7"/>
      <c r="N188" s="7"/>
      <c r="O188" s="5"/>
      <c r="P188" s="5"/>
      <c r="Q188" s="5"/>
      <c r="R188" s="5"/>
      <c r="S188" s="5"/>
      <c r="T188" s="5"/>
      <c r="U188" s="5"/>
      <c r="V188" s="5"/>
      <c r="W188" s="5"/>
      <c r="X188" s="21"/>
      <c r="Y188" s="21"/>
    </row>
    <row r="189" spans="1:25" s="1" customFormat="1" x14ac:dyDescent="0.25">
      <c r="A189" s="4">
        <v>164</v>
      </c>
      <c r="B189" s="16">
        <v>34242185</v>
      </c>
      <c r="C189" s="78">
        <v>55.9</v>
      </c>
      <c r="D189" s="8">
        <v>12.182</v>
      </c>
      <c r="E189" s="8">
        <v>12.183</v>
      </c>
      <c r="F189" s="72">
        <f t="shared" si="11"/>
        <v>9.9999999999944578E-4</v>
      </c>
      <c r="G189" s="34">
        <f>F189*0.8598</f>
        <v>8.5979999999952347E-4</v>
      </c>
      <c r="H189" s="40">
        <f t="shared" si="13"/>
        <v>0.20517637309807779</v>
      </c>
      <c r="I189" s="34">
        <f t="shared" si="12"/>
        <v>0.20603617309807731</v>
      </c>
      <c r="K189" s="25"/>
      <c r="L189" s="7"/>
      <c r="N189" s="7"/>
      <c r="O189" s="5"/>
      <c r="P189" s="5"/>
      <c r="Q189" s="5"/>
      <c r="R189" s="5"/>
      <c r="S189" s="5"/>
      <c r="T189" s="5"/>
      <c r="U189" s="5"/>
      <c r="V189" s="5"/>
      <c r="W189" s="5"/>
      <c r="X189" s="21"/>
      <c r="Y189" s="21"/>
    </row>
    <row r="190" spans="1:25" s="1" customFormat="1" x14ac:dyDescent="0.25">
      <c r="A190" s="4">
        <v>165</v>
      </c>
      <c r="B190" s="16">
        <v>43441088</v>
      </c>
      <c r="C190" s="78">
        <v>56.7</v>
      </c>
      <c r="D190" s="8">
        <v>11.833</v>
      </c>
      <c r="E190" s="8">
        <v>12.028</v>
      </c>
      <c r="F190" s="72">
        <f t="shared" si="11"/>
        <v>0.19500000000000028</v>
      </c>
      <c r="G190" s="34">
        <f t="shared" si="14"/>
        <v>0.16766100000000025</v>
      </c>
      <c r="H190" s="40">
        <f t="shared" si="13"/>
        <v>0.20811270759679806</v>
      </c>
      <c r="I190" s="34">
        <f t="shared" si="12"/>
        <v>0.37577370759679829</v>
      </c>
      <c r="K190" s="25"/>
      <c r="L190" s="7"/>
      <c r="N190" s="7"/>
      <c r="O190" s="5"/>
      <c r="P190" s="5"/>
      <c r="Q190" s="5"/>
      <c r="R190" s="5"/>
      <c r="S190" s="5"/>
      <c r="T190" s="5"/>
      <c r="U190" s="5"/>
      <c r="V190" s="5"/>
      <c r="W190" s="5"/>
      <c r="X190" s="21"/>
      <c r="Y190" s="21"/>
    </row>
    <row r="191" spans="1:25" s="1" customFormat="1" x14ac:dyDescent="0.25">
      <c r="A191" s="4">
        <v>166</v>
      </c>
      <c r="B191" s="16">
        <v>34242310</v>
      </c>
      <c r="C191" s="78">
        <v>85.2</v>
      </c>
      <c r="D191" s="8">
        <v>24.236999999999998</v>
      </c>
      <c r="E191" s="8">
        <v>24.68</v>
      </c>
      <c r="F191" s="72">
        <f t="shared" si="11"/>
        <v>0.44300000000000139</v>
      </c>
      <c r="G191" s="34">
        <f t="shared" si="14"/>
        <v>0.38089140000000121</v>
      </c>
      <c r="H191" s="40">
        <f t="shared" si="13"/>
        <v>0.31271962411370713</v>
      </c>
      <c r="I191" s="34">
        <f t="shared" si="12"/>
        <v>0.69361102411370834</v>
      </c>
      <c r="K191" s="25"/>
      <c r="L191" s="7"/>
      <c r="N191" s="7"/>
      <c r="O191" s="5"/>
      <c r="P191" s="5"/>
      <c r="Q191" s="5"/>
      <c r="R191" s="5"/>
      <c r="S191" s="5"/>
      <c r="T191" s="5"/>
      <c r="U191" s="5"/>
      <c r="V191" s="5"/>
      <c r="W191" s="5"/>
      <c r="X191" s="21"/>
      <c r="Y191" s="21"/>
    </row>
    <row r="192" spans="1:25" s="1" customFormat="1" x14ac:dyDescent="0.25">
      <c r="A192" s="4">
        <v>167</v>
      </c>
      <c r="B192" s="16">
        <v>34242187</v>
      </c>
      <c r="C192" s="78">
        <v>84.9</v>
      </c>
      <c r="D192" s="8">
        <v>27.204000000000001</v>
      </c>
      <c r="E192" s="8">
        <v>28.152999999999999</v>
      </c>
      <c r="F192" s="72">
        <f t="shared" si="11"/>
        <v>0.94899999999999807</v>
      </c>
      <c r="G192" s="34">
        <f t="shared" si="14"/>
        <v>0.81595019999999829</v>
      </c>
      <c r="H192" s="40">
        <f t="shared" si="13"/>
        <v>0.31161849867668701</v>
      </c>
      <c r="I192" s="34">
        <f t="shared" si="12"/>
        <v>1.1275686986766853</v>
      </c>
      <c r="K192" s="25"/>
      <c r="L192" s="7"/>
      <c r="N192" s="7"/>
      <c r="O192" s="5"/>
      <c r="P192" s="5"/>
      <c r="Q192" s="5"/>
      <c r="R192" s="5"/>
      <c r="S192" s="5"/>
      <c r="T192" s="5"/>
      <c r="U192" s="5"/>
      <c r="V192" s="5"/>
      <c r="W192" s="5"/>
      <c r="X192" s="21"/>
      <c r="Y192" s="21"/>
    </row>
    <row r="193" spans="1:25" s="1" customFormat="1" x14ac:dyDescent="0.25">
      <c r="A193" s="4">
        <v>168</v>
      </c>
      <c r="B193" s="16">
        <v>34242189</v>
      </c>
      <c r="C193" s="78">
        <v>56.4</v>
      </c>
      <c r="D193" s="8">
        <v>5.01</v>
      </c>
      <c r="E193" s="8">
        <v>5.01</v>
      </c>
      <c r="F193" s="72">
        <f t="shared" si="11"/>
        <v>0</v>
      </c>
      <c r="G193" s="34">
        <f t="shared" si="14"/>
        <v>0</v>
      </c>
      <c r="H193" s="40">
        <f t="shared" si="13"/>
        <v>0.20701158215977794</v>
      </c>
      <c r="I193" s="34">
        <f t="shared" si="12"/>
        <v>0.20701158215977794</v>
      </c>
      <c r="K193" s="25"/>
      <c r="L193" s="7"/>
      <c r="N193" s="7"/>
      <c r="O193" s="5"/>
      <c r="P193" s="5"/>
      <c r="Q193" s="5"/>
      <c r="R193" s="5"/>
      <c r="S193" s="5"/>
      <c r="T193" s="5"/>
      <c r="U193" s="5"/>
      <c r="V193" s="5"/>
      <c r="W193" s="5"/>
      <c r="X193" s="21"/>
      <c r="Y193" s="21"/>
    </row>
    <row r="194" spans="1:25" s="1" customFormat="1" x14ac:dyDescent="0.25">
      <c r="A194" s="4">
        <v>169</v>
      </c>
      <c r="B194" s="16">
        <v>34242191</v>
      </c>
      <c r="C194" s="78">
        <v>57</v>
      </c>
      <c r="D194" s="8">
        <v>20.260999999999999</v>
      </c>
      <c r="E194" s="8">
        <v>20.260999999999999</v>
      </c>
      <c r="F194" s="72">
        <f t="shared" si="11"/>
        <v>0</v>
      </c>
      <c r="G194" s="34">
        <f t="shared" si="14"/>
        <v>0</v>
      </c>
      <c r="H194" s="40">
        <f t="shared" si="13"/>
        <v>0.20921383303381816</v>
      </c>
      <c r="I194" s="34">
        <f t="shared" si="12"/>
        <v>0.20921383303381816</v>
      </c>
      <c r="K194" s="25"/>
      <c r="L194" s="7"/>
      <c r="N194" s="7"/>
      <c r="O194" s="5"/>
      <c r="P194" s="5"/>
      <c r="Q194" s="5"/>
      <c r="R194" s="5"/>
      <c r="S194" s="5"/>
      <c r="T194" s="5"/>
      <c r="U194" s="5"/>
      <c r="V194" s="5"/>
      <c r="W194" s="5"/>
      <c r="X194" s="21"/>
      <c r="Y194" s="21"/>
    </row>
    <row r="195" spans="1:25" s="1" customFormat="1" x14ac:dyDescent="0.25">
      <c r="A195" s="4">
        <v>170</v>
      </c>
      <c r="B195" s="16">
        <v>34242190</v>
      </c>
      <c r="C195" s="78">
        <v>85.3</v>
      </c>
      <c r="D195" s="8">
        <v>27.47</v>
      </c>
      <c r="E195" s="8">
        <v>28.015999999999998</v>
      </c>
      <c r="F195" s="72">
        <f t="shared" si="11"/>
        <v>0.54599999999999937</v>
      </c>
      <c r="G195" s="34">
        <f t="shared" si="14"/>
        <v>0.46945079999999945</v>
      </c>
      <c r="H195" s="40">
        <f t="shared" si="13"/>
        <v>0.31308666592604711</v>
      </c>
      <c r="I195" s="34">
        <f t="shared" si="12"/>
        <v>0.78253746592604656</v>
      </c>
      <c r="K195" s="25"/>
      <c r="L195" s="7"/>
      <c r="N195" s="7"/>
      <c r="O195" s="5"/>
      <c r="P195" s="5"/>
      <c r="Q195" s="5"/>
      <c r="R195" s="5"/>
      <c r="S195" s="5"/>
      <c r="T195" s="5"/>
      <c r="U195" s="5"/>
      <c r="V195" s="5"/>
      <c r="W195" s="5"/>
      <c r="X195" s="21"/>
      <c r="Y195" s="21"/>
    </row>
    <row r="196" spans="1:25" s="1" customFormat="1" x14ac:dyDescent="0.25">
      <c r="A196" s="4">
        <v>171</v>
      </c>
      <c r="B196" s="16">
        <v>34242184</v>
      </c>
      <c r="C196" s="78">
        <v>84.3</v>
      </c>
      <c r="D196" s="8">
        <v>7.93</v>
      </c>
      <c r="E196" s="8">
        <v>7.93</v>
      </c>
      <c r="F196" s="72">
        <f t="shared" si="11"/>
        <v>0</v>
      </c>
      <c r="G196" s="34">
        <f t="shared" si="14"/>
        <v>0</v>
      </c>
      <c r="H196" s="40">
        <f t="shared" si="13"/>
        <v>0.30941624780264682</v>
      </c>
      <c r="I196" s="34">
        <f t="shared" si="12"/>
        <v>0.30941624780264682</v>
      </c>
      <c r="K196" s="25"/>
      <c r="L196" s="128"/>
      <c r="M196" s="68"/>
      <c r="N196" s="130"/>
      <c r="O196" s="131"/>
      <c r="P196" s="131"/>
      <c r="Q196" s="131"/>
      <c r="R196" s="101"/>
      <c r="S196" s="101"/>
      <c r="T196" s="5"/>
      <c r="U196" s="5"/>
      <c r="V196" s="5"/>
      <c r="W196" s="5"/>
      <c r="X196" s="21"/>
      <c r="Y196" s="21"/>
    </row>
    <row r="197" spans="1:25" s="1" customFormat="1" x14ac:dyDescent="0.25">
      <c r="A197" s="4">
        <v>172</v>
      </c>
      <c r="B197" s="16">
        <v>34242195</v>
      </c>
      <c r="C197" s="78">
        <v>56.4</v>
      </c>
      <c r="D197" s="8">
        <v>9.7210000000000001</v>
      </c>
      <c r="E197" s="8">
        <v>9.8989999999999991</v>
      </c>
      <c r="F197" s="72">
        <f t="shared" si="11"/>
        <v>0.17799999999999905</v>
      </c>
      <c r="G197" s="34">
        <f>F197*0.8598</f>
        <v>0.15304439999999919</v>
      </c>
      <c r="H197" s="40">
        <f t="shared" si="13"/>
        <v>0.20701158215977794</v>
      </c>
      <c r="I197" s="34">
        <f t="shared" si="12"/>
        <v>0.36005598215977713</v>
      </c>
      <c r="K197" s="25"/>
      <c r="L197" s="132"/>
      <c r="M197" s="68"/>
      <c r="N197" s="130"/>
      <c r="O197" s="131"/>
      <c r="P197" s="131"/>
      <c r="Q197" s="131"/>
      <c r="R197" s="101"/>
      <c r="S197" s="101"/>
      <c r="T197" s="5"/>
      <c r="U197" s="5"/>
      <c r="V197" s="5"/>
      <c r="W197" s="5"/>
      <c r="X197" s="21"/>
      <c r="Y197" s="21"/>
    </row>
    <row r="198" spans="1:25" s="1" customFormat="1" x14ac:dyDescent="0.25">
      <c r="A198" s="4">
        <v>173</v>
      </c>
      <c r="B198" s="16">
        <v>34242186</v>
      </c>
      <c r="C198" s="78">
        <v>56.9</v>
      </c>
      <c r="D198" s="8">
        <v>13.326000000000001</v>
      </c>
      <c r="E198" s="8">
        <v>14.170999999999999</v>
      </c>
      <c r="F198" s="72">
        <f t="shared" si="11"/>
        <v>0.84499999999999886</v>
      </c>
      <c r="G198" s="34">
        <f t="shared" ref="G198:G219" si="15">F198*0.8598</f>
        <v>0.72653099999999904</v>
      </c>
      <c r="H198" s="40">
        <f t="shared" si="13"/>
        <v>0.20884679122147812</v>
      </c>
      <c r="I198" s="34">
        <f t="shared" si="12"/>
        <v>0.93537779122147713</v>
      </c>
      <c r="K198" s="25"/>
      <c r="L198" s="132"/>
      <c r="M198" s="133"/>
      <c r="N198" s="130"/>
      <c r="O198" s="131"/>
      <c r="P198" s="131"/>
      <c r="Q198" s="131"/>
      <c r="R198" s="101"/>
      <c r="S198" s="101"/>
      <c r="T198" s="5"/>
      <c r="U198" s="5"/>
      <c r="V198" s="5"/>
      <c r="W198" s="5"/>
      <c r="X198" s="21"/>
      <c r="Y198" s="21"/>
    </row>
    <row r="199" spans="1:25" s="1" customFormat="1" x14ac:dyDescent="0.25">
      <c r="A199" s="4">
        <v>174</v>
      </c>
      <c r="B199" s="16">
        <v>34242183</v>
      </c>
      <c r="C199" s="78">
        <v>85.9</v>
      </c>
      <c r="D199" s="8">
        <v>25.440999999999999</v>
      </c>
      <c r="E199" s="8">
        <v>26.344000000000001</v>
      </c>
      <c r="F199" s="72">
        <f t="shared" si="11"/>
        <v>0.90300000000000225</v>
      </c>
      <c r="G199" s="34">
        <f t="shared" si="15"/>
        <v>0.77639940000000196</v>
      </c>
      <c r="H199" s="40">
        <f t="shared" si="13"/>
        <v>0.31528891680008736</v>
      </c>
      <c r="I199" s="34">
        <f t="shared" si="12"/>
        <v>1.0916883168000893</v>
      </c>
      <c r="K199" s="25"/>
      <c r="L199" s="132"/>
      <c r="M199" s="133"/>
      <c r="N199" s="130"/>
      <c r="O199" s="131"/>
      <c r="P199" s="131"/>
      <c r="Q199" s="131"/>
      <c r="R199" s="101"/>
      <c r="S199" s="101"/>
      <c r="T199" s="101"/>
      <c r="U199" s="5"/>
      <c r="V199" s="5"/>
      <c r="W199" s="5"/>
      <c r="X199" s="21"/>
      <c r="Y199" s="21"/>
    </row>
    <row r="200" spans="1:25" s="1" customFormat="1" x14ac:dyDescent="0.25">
      <c r="A200" s="4">
        <v>175</v>
      </c>
      <c r="B200" s="16">
        <v>34242196</v>
      </c>
      <c r="C200" s="78">
        <v>84.5</v>
      </c>
      <c r="D200" s="8">
        <v>26.35</v>
      </c>
      <c r="E200" s="8">
        <f>26.35+1.268</f>
        <v>27.618000000000002</v>
      </c>
      <c r="F200" s="72">
        <f t="shared" si="11"/>
        <v>1.2680000000000007</v>
      </c>
      <c r="G200" s="34">
        <f t="shared" si="15"/>
        <v>1.0902264000000006</v>
      </c>
      <c r="H200" s="40">
        <f t="shared" si="13"/>
        <v>0.3101503314273269</v>
      </c>
      <c r="I200" s="34">
        <f t="shared" si="12"/>
        <v>1.4003767314273274</v>
      </c>
      <c r="K200" s="25"/>
      <c r="L200" s="120"/>
      <c r="M200" s="134"/>
      <c r="N200" s="24"/>
      <c r="O200" s="24"/>
      <c r="P200" s="24"/>
      <c r="Q200" s="124"/>
      <c r="R200" s="5"/>
      <c r="S200" s="5"/>
      <c r="T200" s="5"/>
      <c r="U200" s="5"/>
      <c r="V200" s="5"/>
      <c r="W200" s="5"/>
      <c r="X200" s="21"/>
      <c r="Y200" s="21"/>
    </row>
    <row r="201" spans="1:25" s="1" customFormat="1" x14ac:dyDescent="0.25">
      <c r="A201" s="4">
        <v>176</v>
      </c>
      <c r="B201" s="16">
        <v>34242199</v>
      </c>
      <c r="C201" s="78">
        <v>56.5</v>
      </c>
      <c r="D201" s="8">
        <v>15.135</v>
      </c>
      <c r="E201" s="8">
        <f>15.135+0.848</f>
        <v>15.983000000000001</v>
      </c>
      <c r="F201" s="72">
        <f t="shared" si="11"/>
        <v>0.84800000000000075</v>
      </c>
      <c r="G201" s="34">
        <f t="shared" si="15"/>
        <v>0.7291104000000006</v>
      </c>
      <c r="H201" s="40">
        <f t="shared" si="13"/>
        <v>0.20737862397211798</v>
      </c>
      <c r="I201" s="34">
        <f t="shared" si="12"/>
        <v>0.93648902397211864</v>
      </c>
      <c r="K201" s="25"/>
      <c r="L201" s="120"/>
      <c r="M201" s="134"/>
      <c r="N201" s="24"/>
      <c r="O201" s="24"/>
      <c r="P201" s="24"/>
      <c r="Q201" s="124"/>
      <c r="R201" s="5"/>
      <c r="S201" s="5"/>
      <c r="T201" s="5"/>
      <c r="U201" s="5"/>
      <c r="V201" s="5"/>
      <c r="W201" s="5"/>
      <c r="X201" s="21"/>
      <c r="Y201" s="21"/>
    </row>
    <row r="202" spans="1:25" s="1" customFormat="1" x14ac:dyDescent="0.25">
      <c r="A202" s="4">
        <v>177</v>
      </c>
      <c r="B202" s="16">
        <v>34242192</v>
      </c>
      <c r="C202" s="78">
        <v>57</v>
      </c>
      <c r="D202" s="8">
        <v>17.809999999999999</v>
      </c>
      <c r="E202" s="8">
        <f>17.81+0.35</f>
        <v>18.16</v>
      </c>
      <c r="F202" s="72">
        <f t="shared" si="11"/>
        <v>0.35000000000000142</v>
      </c>
      <c r="G202" s="34">
        <f t="shared" si="15"/>
        <v>0.30093000000000125</v>
      </c>
      <c r="H202" s="40">
        <f t="shared" si="13"/>
        <v>0.20921383303381816</v>
      </c>
      <c r="I202" s="34">
        <f>G202+H202</f>
        <v>0.51014383303381938</v>
      </c>
      <c r="K202" s="25"/>
      <c r="L202" s="120"/>
      <c r="M202" s="134"/>
      <c r="N202" s="24"/>
      <c r="O202" s="24"/>
      <c r="P202" s="24"/>
      <c r="Q202" s="124"/>
      <c r="R202" s="5"/>
      <c r="S202" s="5"/>
      <c r="T202" s="5"/>
      <c r="U202" s="5"/>
      <c r="V202" s="5"/>
      <c r="W202" s="5"/>
      <c r="X202" s="21"/>
      <c r="Y202" s="21"/>
    </row>
    <row r="203" spans="1:25" s="1" customFormat="1" x14ac:dyDescent="0.25">
      <c r="A203" s="4">
        <v>178</v>
      </c>
      <c r="B203" s="16">
        <v>34242198</v>
      </c>
      <c r="C203" s="78">
        <v>85.8</v>
      </c>
      <c r="D203" s="8">
        <v>19.797999999999998</v>
      </c>
      <c r="E203" s="8">
        <v>20.629000000000001</v>
      </c>
      <c r="F203" s="72">
        <f>E203-D203</f>
        <v>0.83100000000000307</v>
      </c>
      <c r="G203" s="34">
        <f t="shared" si="15"/>
        <v>0.71449380000000262</v>
      </c>
      <c r="H203" s="40">
        <f t="shared" si="13"/>
        <v>0.31492187498774732</v>
      </c>
      <c r="I203" s="34">
        <f t="shared" si="12"/>
        <v>1.0294156749877499</v>
      </c>
      <c r="K203" s="25"/>
      <c r="L203" s="24"/>
      <c r="M203" s="24"/>
      <c r="N203" s="24"/>
      <c r="O203" s="24"/>
      <c r="P203" s="24"/>
      <c r="Q203" s="5"/>
      <c r="R203" s="5"/>
      <c r="S203" s="5"/>
      <c r="T203" s="5"/>
      <c r="U203" s="5"/>
      <c r="V203" s="5"/>
      <c r="W203" s="5"/>
      <c r="X203" s="21"/>
      <c r="Y203" s="21"/>
    </row>
    <row r="204" spans="1:25" s="1" customFormat="1" x14ac:dyDescent="0.25">
      <c r="A204" s="4">
        <v>179</v>
      </c>
      <c r="B204" s="16">
        <v>34242200</v>
      </c>
      <c r="C204" s="78">
        <v>84.7</v>
      </c>
      <c r="D204" s="8">
        <v>39.566000000000003</v>
      </c>
      <c r="E204" s="8">
        <v>40.478000000000002</v>
      </c>
      <c r="F204" s="72">
        <f t="shared" si="11"/>
        <v>0.91199999999999903</v>
      </c>
      <c r="G204" s="34">
        <f t="shared" si="15"/>
        <v>0.78413759999999921</v>
      </c>
      <c r="H204" s="40">
        <f t="shared" si="13"/>
        <v>0.31088441505200698</v>
      </c>
      <c r="I204" s="34">
        <f t="shared" si="12"/>
        <v>1.0950220150520062</v>
      </c>
      <c r="K204" s="25"/>
      <c r="L204" s="7"/>
      <c r="M204" s="7"/>
      <c r="N204" s="7"/>
      <c r="O204" s="5"/>
      <c r="P204" s="5"/>
      <c r="Q204" s="5"/>
      <c r="R204" s="5"/>
      <c r="S204" s="5"/>
      <c r="T204" s="5"/>
      <c r="U204" s="5"/>
      <c r="V204" s="5"/>
      <c r="W204" s="5"/>
      <c r="X204" s="21"/>
      <c r="Y204" s="21"/>
    </row>
    <row r="205" spans="1:25" s="1" customFormat="1" x14ac:dyDescent="0.25">
      <c r="A205" s="4">
        <v>180</v>
      </c>
      <c r="B205" s="16">
        <v>34242197</v>
      </c>
      <c r="C205" s="78">
        <v>55.8</v>
      </c>
      <c r="D205" s="8">
        <v>17.559000000000001</v>
      </c>
      <c r="E205" s="8">
        <v>17.559000000000001</v>
      </c>
      <c r="F205" s="72">
        <f t="shared" si="11"/>
        <v>0</v>
      </c>
      <c r="G205" s="34">
        <f t="shared" si="15"/>
        <v>0</v>
      </c>
      <c r="H205" s="40">
        <f t="shared" si="13"/>
        <v>0.20480933128573775</v>
      </c>
      <c r="I205" s="34">
        <f t="shared" si="12"/>
        <v>0.20480933128573775</v>
      </c>
      <c r="K205" s="25"/>
      <c r="L205" s="7"/>
      <c r="M205" s="25"/>
      <c r="O205" s="5"/>
      <c r="P205" s="5"/>
      <c r="Q205" s="5"/>
      <c r="R205" s="5"/>
      <c r="S205" s="5"/>
      <c r="T205" s="5"/>
      <c r="U205" s="5"/>
      <c r="V205" s="5"/>
      <c r="W205" s="5"/>
      <c r="X205" s="21"/>
      <c r="Y205" s="21"/>
    </row>
    <row r="206" spans="1:25" s="1" customFormat="1" x14ac:dyDescent="0.25">
      <c r="A206" s="4">
        <v>181</v>
      </c>
      <c r="B206" s="16">
        <v>34242193</v>
      </c>
      <c r="C206" s="78">
        <v>57</v>
      </c>
      <c r="D206" s="8">
        <v>6.375</v>
      </c>
      <c r="E206" s="8">
        <v>6.7069999999999999</v>
      </c>
      <c r="F206" s="72">
        <f t="shared" si="11"/>
        <v>0.33199999999999985</v>
      </c>
      <c r="G206" s="34">
        <f t="shared" si="15"/>
        <v>0.28545359999999986</v>
      </c>
      <c r="H206" s="40">
        <f t="shared" si="13"/>
        <v>0.20921383303381816</v>
      </c>
      <c r="I206" s="34">
        <f t="shared" si="12"/>
        <v>0.49466743303381799</v>
      </c>
      <c r="K206" s="25"/>
      <c r="O206" s="5"/>
      <c r="P206" s="5"/>
      <c r="Q206" s="5"/>
      <c r="R206" s="5"/>
      <c r="S206" s="5"/>
      <c r="T206" s="5"/>
      <c r="U206" s="5"/>
      <c r="V206" s="5"/>
      <c r="W206" s="5"/>
      <c r="X206" s="21"/>
      <c r="Y206" s="21"/>
    </row>
    <row r="207" spans="1:25" s="1" customFormat="1" ht="15.75" thickBot="1" x14ac:dyDescent="0.3">
      <c r="A207" s="33">
        <v>182</v>
      </c>
      <c r="B207" s="20">
        <v>34242194</v>
      </c>
      <c r="C207" s="160">
        <v>85.8</v>
      </c>
      <c r="D207" s="12">
        <v>23.456</v>
      </c>
      <c r="E207" s="12">
        <v>23.532</v>
      </c>
      <c r="F207" s="12">
        <f t="shared" si="11"/>
        <v>7.6000000000000512E-2</v>
      </c>
      <c r="G207" s="158">
        <f t="shared" si="15"/>
        <v>6.5344800000000439E-2</v>
      </c>
      <c r="H207" s="158">
        <f t="shared" si="13"/>
        <v>0.31492187498774732</v>
      </c>
      <c r="I207" s="158">
        <f t="shared" si="12"/>
        <v>0.38026667498774774</v>
      </c>
      <c r="K207" s="25"/>
      <c r="O207" s="5"/>
      <c r="P207" s="5"/>
      <c r="Q207" s="5"/>
      <c r="R207" s="5"/>
      <c r="S207" s="5"/>
      <c r="T207" s="5"/>
      <c r="U207" s="5"/>
      <c r="V207" s="5"/>
      <c r="W207" s="5"/>
      <c r="X207" s="21"/>
      <c r="Y207" s="21"/>
    </row>
    <row r="208" spans="1:25" s="1" customFormat="1" x14ac:dyDescent="0.25">
      <c r="A208" s="13">
        <v>183</v>
      </c>
      <c r="B208" s="19">
        <v>34242339</v>
      </c>
      <c r="C208" s="161">
        <v>117.2</v>
      </c>
      <c r="D208" s="9">
        <v>41.203000000000003</v>
      </c>
      <c r="E208" s="9">
        <v>42.308999999999997</v>
      </c>
      <c r="F208" s="9">
        <f t="shared" si="11"/>
        <v>1.1059999999999945</v>
      </c>
      <c r="G208" s="40">
        <f t="shared" si="15"/>
        <v>0.95093879999999531</v>
      </c>
      <c r="H208" s="40">
        <f>C208/4660.1*$H$19</f>
        <v>0.25955776303512851</v>
      </c>
      <c r="I208" s="40">
        <f t="shared" si="12"/>
        <v>1.2104965630351239</v>
      </c>
      <c r="K208" s="25"/>
      <c r="O208" s="5"/>
      <c r="P208" s="5"/>
      <c r="Q208" s="5"/>
      <c r="R208" s="5"/>
      <c r="S208" s="5"/>
      <c r="T208" s="5"/>
      <c r="U208" s="5"/>
      <c r="V208" s="5"/>
      <c r="Y208" s="21"/>
    </row>
    <row r="209" spans="1:25" s="1" customFormat="1" x14ac:dyDescent="0.25">
      <c r="A209" s="4">
        <v>184</v>
      </c>
      <c r="B209" s="16">
        <v>34242341</v>
      </c>
      <c r="C209" s="75">
        <v>58.1</v>
      </c>
      <c r="D209" s="8">
        <v>19.504999999999999</v>
      </c>
      <c r="E209" s="8">
        <v>20.216000000000001</v>
      </c>
      <c r="F209" s="8">
        <f t="shared" si="11"/>
        <v>0.71100000000000207</v>
      </c>
      <c r="G209" s="34">
        <f t="shared" si="15"/>
        <v>0.6113178000000018</v>
      </c>
      <c r="H209" s="40">
        <f t="shared" ref="H209:H272" si="16">C209/4660.1*$H$19</f>
        <v>0.12867155317697071</v>
      </c>
      <c r="I209" s="34">
        <f t="shared" si="12"/>
        <v>0.73998935317697256</v>
      </c>
      <c r="K209" s="25"/>
      <c r="O209" s="5"/>
      <c r="P209" s="5"/>
      <c r="Q209" s="5"/>
      <c r="R209" s="5"/>
      <c r="S209" s="5"/>
      <c r="T209" s="5"/>
      <c r="U209" s="5"/>
      <c r="V209" s="5"/>
      <c r="Y209" s="21"/>
    </row>
    <row r="210" spans="1:25" s="1" customFormat="1" x14ac:dyDescent="0.25">
      <c r="A210" s="4">
        <v>185</v>
      </c>
      <c r="B210" s="16">
        <v>34242160</v>
      </c>
      <c r="C210" s="75">
        <v>58.4</v>
      </c>
      <c r="D210" s="8">
        <v>11.398999999999999</v>
      </c>
      <c r="E210" s="8">
        <v>11.398999999999999</v>
      </c>
      <c r="F210" s="8">
        <f t="shared" si="11"/>
        <v>0</v>
      </c>
      <c r="G210" s="34">
        <f t="shared" si="15"/>
        <v>0</v>
      </c>
      <c r="H210" s="40">
        <f t="shared" si="16"/>
        <v>0.12933595018132682</v>
      </c>
      <c r="I210" s="34">
        <f t="shared" si="12"/>
        <v>0.12933595018132682</v>
      </c>
      <c r="K210" s="25"/>
      <c r="O210" s="5"/>
      <c r="P210" s="5"/>
      <c r="Q210" s="5"/>
      <c r="R210" s="5"/>
      <c r="S210" s="5"/>
      <c r="T210" s="5"/>
      <c r="U210" s="5"/>
      <c r="V210" s="5"/>
      <c r="Y210" s="21"/>
    </row>
    <row r="211" spans="1:25" s="1" customFormat="1" x14ac:dyDescent="0.25">
      <c r="A211" s="4">
        <v>186</v>
      </c>
      <c r="B211" s="16">
        <v>43441091</v>
      </c>
      <c r="C211" s="75">
        <v>46.7</v>
      </c>
      <c r="D211" s="8">
        <v>22.53</v>
      </c>
      <c r="E211" s="8">
        <v>23.067</v>
      </c>
      <c r="F211" s="8">
        <f t="shared" si="11"/>
        <v>0.53699999999999903</v>
      </c>
      <c r="G211" s="34">
        <f t="shared" si="15"/>
        <v>0.4617125999999992</v>
      </c>
      <c r="H211" s="40">
        <f t="shared" si="16"/>
        <v>0.10342446701143773</v>
      </c>
      <c r="I211" s="34">
        <f t="shared" si="12"/>
        <v>0.56513706701143696</v>
      </c>
      <c r="K211" s="25"/>
      <c r="L211" s="7"/>
      <c r="M211" s="7"/>
      <c r="N211" s="7"/>
      <c r="O211" s="5"/>
      <c r="P211" s="5"/>
      <c r="Q211" s="5"/>
      <c r="R211" s="5"/>
      <c r="Y211" s="21"/>
    </row>
    <row r="212" spans="1:25" s="1" customFormat="1" x14ac:dyDescent="0.25">
      <c r="A212" s="4">
        <v>187</v>
      </c>
      <c r="B212" s="16">
        <v>34242342</v>
      </c>
      <c r="C212" s="75">
        <v>77.400000000000006</v>
      </c>
      <c r="D212" s="8">
        <v>34.110999999999997</v>
      </c>
      <c r="E212" s="8">
        <v>35.009</v>
      </c>
      <c r="F212" s="8">
        <f t="shared" si="11"/>
        <v>0.89800000000000324</v>
      </c>
      <c r="G212" s="34">
        <f t="shared" si="15"/>
        <v>0.7721004000000028</v>
      </c>
      <c r="H212" s="40">
        <f t="shared" si="16"/>
        <v>0.1714144271238818</v>
      </c>
      <c r="I212" s="34">
        <f t="shared" si="12"/>
        <v>0.94351482712388457</v>
      </c>
      <c r="K212" s="25"/>
      <c r="L212" s="7"/>
      <c r="M212" s="7"/>
      <c r="N212" s="7"/>
      <c r="O212" s="5"/>
      <c r="P212" s="5"/>
      <c r="Q212" s="5"/>
      <c r="R212" s="5"/>
      <c r="Y212" s="21"/>
    </row>
    <row r="213" spans="1:25" s="1" customFormat="1" x14ac:dyDescent="0.25">
      <c r="A213" s="4">
        <v>188</v>
      </c>
      <c r="B213" s="16">
        <v>34242334</v>
      </c>
      <c r="C213" s="75">
        <v>117.2</v>
      </c>
      <c r="D213" s="8">
        <v>17.975999999999999</v>
      </c>
      <c r="E213" s="8">
        <v>19.59</v>
      </c>
      <c r="F213" s="8">
        <f t="shared" si="11"/>
        <v>1.6140000000000008</v>
      </c>
      <c r="G213" s="34">
        <f t="shared" si="15"/>
        <v>1.3877172000000007</v>
      </c>
      <c r="H213" s="40">
        <f t="shared" si="16"/>
        <v>0.25955776303512851</v>
      </c>
      <c r="I213" s="34">
        <f t="shared" si="12"/>
        <v>1.6472749630351291</v>
      </c>
      <c r="K213" s="25"/>
      <c r="L213" s="7"/>
      <c r="M213" s="7"/>
      <c r="N213" s="7"/>
      <c r="O213" s="5"/>
      <c r="P213" s="5"/>
      <c r="Q213" s="5"/>
      <c r="R213" s="5"/>
      <c r="Y213" s="21"/>
    </row>
    <row r="214" spans="1:25" s="1" customFormat="1" x14ac:dyDescent="0.25">
      <c r="A214" s="4">
        <v>189</v>
      </c>
      <c r="B214" s="16">
        <v>34242338</v>
      </c>
      <c r="C214" s="75">
        <v>58.7</v>
      </c>
      <c r="D214" s="8">
        <v>22.359000000000002</v>
      </c>
      <c r="E214" s="8">
        <v>22.844999999999999</v>
      </c>
      <c r="F214" s="8">
        <f t="shared" si="11"/>
        <v>0.4859999999999971</v>
      </c>
      <c r="G214" s="34">
        <f t="shared" si="15"/>
        <v>0.41786279999999754</v>
      </c>
      <c r="H214" s="40">
        <f t="shared" si="16"/>
        <v>0.13000034718568299</v>
      </c>
      <c r="I214" s="34">
        <f t="shared" si="12"/>
        <v>0.54786314718568052</v>
      </c>
      <c r="K214" s="25"/>
      <c r="L214" s="7"/>
      <c r="M214" s="7"/>
      <c r="N214" s="7"/>
      <c r="O214" s="5"/>
      <c r="P214" s="5"/>
      <c r="Q214" s="5"/>
      <c r="R214" s="5"/>
      <c r="Y214" s="21"/>
    </row>
    <row r="215" spans="1:25" s="1" customFormat="1" x14ac:dyDescent="0.25">
      <c r="A215" s="4">
        <v>190</v>
      </c>
      <c r="B215" s="16">
        <v>34242340</v>
      </c>
      <c r="C215" s="75">
        <v>58.2</v>
      </c>
      <c r="D215" s="8">
        <v>21.786999999999999</v>
      </c>
      <c r="E215" s="8">
        <v>22.792000000000002</v>
      </c>
      <c r="F215" s="8">
        <f t="shared" si="11"/>
        <v>1.0050000000000026</v>
      </c>
      <c r="G215" s="34">
        <f t="shared" si="15"/>
        <v>0.86409900000000217</v>
      </c>
      <c r="H215" s="40">
        <f t="shared" si="16"/>
        <v>0.12889301884508941</v>
      </c>
      <c r="I215" s="34">
        <f t="shared" si="12"/>
        <v>0.99299201884509158</v>
      </c>
      <c r="K215" s="25"/>
      <c r="L215" s="7"/>
      <c r="M215" s="7"/>
      <c r="N215" s="25"/>
      <c r="O215" s="5"/>
      <c r="P215" s="5"/>
      <c r="Q215" s="5"/>
      <c r="R215" s="5"/>
      <c r="Y215" s="21"/>
    </row>
    <row r="216" spans="1:25" s="1" customFormat="1" x14ac:dyDescent="0.25">
      <c r="A216" s="4">
        <v>191</v>
      </c>
      <c r="B216" s="16">
        <v>34242335</v>
      </c>
      <c r="C216" s="75">
        <v>46.6</v>
      </c>
      <c r="D216" s="8">
        <v>3.8279999999999998</v>
      </c>
      <c r="E216" s="8">
        <v>3.831</v>
      </c>
      <c r="F216" s="8">
        <f t="shared" si="11"/>
        <v>3.0000000000001137E-3</v>
      </c>
      <c r="G216" s="34">
        <f t="shared" si="15"/>
        <v>2.5794000000000979E-3</v>
      </c>
      <c r="H216" s="40">
        <f t="shared" si="16"/>
        <v>0.10320300134331901</v>
      </c>
      <c r="I216" s="34">
        <f t="shared" si="12"/>
        <v>0.10578240134331911</v>
      </c>
      <c r="K216" s="25"/>
      <c r="L216" s="7"/>
      <c r="M216" s="7"/>
      <c r="N216" s="7"/>
      <c r="O216" s="5"/>
      <c r="P216" s="5"/>
      <c r="Q216" s="5"/>
      <c r="R216" s="5"/>
      <c r="Y216" s="21"/>
    </row>
    <row r="217" spans="1:25" s="1" customFormat="1" x14ac:dyDescent="0.25">
      <c r="A217" s="4">
        <v>192</v>
      </c>
      <c r="B217" s="16">
        <v>34242337</v>
      </c>
      <c r="C217" s="75">
        <v>77.3</v>
      </c>
      <c r="D217" s="8">
        <v>16.98</v>
      </c>
      <c r="E217" s="8">
        <v>17.172000000000001</v>
      </c>
      <c r="F217" s="8">
        <f t="shared" si="11"/>
        <v>0.19200000000000017</v>
      </c>
      <c r="G217" s="34">
        <f t="shared" si="15"/>
        <v>0.16508160000000016</v>
      </c>
      <c r="H217" s="40">
        <f t="shared" si="16"/>
        <v>0.17119296145576307</v>
      </c>
      <c r="I217" s="34">
        <f t="shared" si="12"/>
        <v>0.33627456145576323</v>
      </c>
      <c r="K217" s="25"/>
      <c r="L217" s="7"/>
      <c r="M217" s="7"/>
      <c r="N217" s="7"/>
      <c r="O217" s="5"/>
      <c r="P217" s="5"/>
      <c r="Q217" s="5"/>
      <c r="R217" s="5"/>
      <c r="Y217" s="21"/>
    </row>
    <row r="218" spans="1:25" s="1" customFormat="1" x14ac:dyDescent="0.25">
      <c r="A218" s="4">
        <v>193</v>
      </c>
      <c r="B218" s="16">
        <v>34242324</v>
      </c>
      <c r="C218" s="75">
        <v>116.7</v>
      </c>
      <c r="D218" s="8">
        <v>11.034000000000001</v>
      </c>
      <c r="E218" s="8">
        <v>11.035</v>
      </c>
      <c r="F218" s="8">
        <f t="shared" ref="F218:F273" si="17">E218-D218</f>
        <v>9.9999999999944578E-4</v>
      </c>
      <c r="G218" s="34">
        <f t="shared" si="15"/>
        <v>8.5979999999952347E-4</v>
      </c>
      <c r="H218" s="40">
        <f t="shared" si="16"/>
        <v>0.25845043469453499</v>
      </c>
      <c r="I218" s="34">
        <f t="shared" si="12"/>
        <v>0.25931023469453451</v>
      </c>
      <c r="K218" s="25"/>
      <c r="L218" s="7"/>
      <c r="M218" s="7"/>
      <c r="N218" s="7"/>
      <c r="O218" s="5"/>
      <c r="P218" s="5"/>
      <c r="Q218" s="5"/>
      <c r="R218" s="5"/>
      <c r="Y218" s="21"/>
    </row>
    <row r="219" spans="1:25" s="1" customFormat="1" x14ac:dyDescent="0.25">
      <c r="A219" s="162">
        <v>194</v>
      </c>
      <c r="B219" s="18">
        <v>34242331</v>
      </c>
      <c r="C219" s="75">
        <v>58</v>
      </c>
      <c r="D219" s="8">
        <v>3.9460000000000002</v>
      </c>
      <c r="E219" s="8">
        <v>4.08</v>
      </c>
      <c r="F219" s="8">
        <f t="shared" si="17"/>
        <v>0.1339999999999999</v>
      </c>
      <c r="G219" s="34">
        <f t="shared" si="15"/>
        <v>0.11521319999999992</v>
      </c>
      <c r="H219" s="40">
        <f t="shared" si="16"/>
        <v>0.12845008750885201</v>
      </c>
      <c r="I219" s="34">
        <f t="shared" ref="I219:I272" si="18">G219+H219</f>
        <v>0.24366328750885191</v>
      </c>
      <c r="K219" s="25"/>
      <c r="L219" s="7"/>
      <c r="M219" s="7"/>
      <c r="N219" s="7"/>
      <c r="O219" s="5"/>
      <c r="P219" s="5"/>
      <c r="Q219" s="5"/>
      <c r="R219" s="5"/>
      <c r="Y219" s="21"/>
    </row>
    <row r="220" spans="1:25" s="1" customFormat="1" x14ac:dyDescent="0.25">
      <c r="A220" s="4">
        <v>195</v>
      </c>
      <c r="B220" s="16">
        <v>34242336</v>
      </c>
      <c r="C220" s="75">
        <v>58.1</v>
      </c>
      <c r="D220" s="8">
        <v>10.156000000000001</v>
      </c>
      <c r="E220" s="8">
        <v>10.737</v>
      </c>
      <c r="F220" s="8">
        <f t="shared" si="17"/>
        <v>0.58099999999999952</v>
      </c>
      <c r="G220" s="34">
        <f>F220*0.8598</f>
        <v>0.49954379999999959</v>
      </c>
      <c r="H220" s="40">
        <f t="shared" si="16"/>
        <v>0.12867155317697071</v>
      </c>
      <c r="I220" s="34">
        <f t="shared" si="18"/>
        <v>0.6282153531769703</v>
      </c>
      <c r="K220" s="25"/>
      <c r="L220" s="7"/>
      <c r="M220" s="7"/>
      <c r="N220" s="7"/>
      <c r="O220" s="5"/>
      <c r="P220" s="5"/>
      <c r="Q220" s="5"/>
      <c r="R220" s="5"/>
      <c r="Y220" s="21"/>
    </row>
    <row r="221" spans="1:25" s="1" customFormat="1" x14ac:dyDescent="0.25">
      <c r="A221" s="4">
        <v>196</v>
      </c>
      <c r="B221" s="16">
        <v>34242332</v>
      </c>
      <c r="C221" s="75">
        <v>46.7</v>
      </c>
      <c r="D221" s="8">
        <v>14.728</v>
      </c>
      <c r="E221" s="8">
        <v>15.048999999999999</v>
      </c>
      <c r="F221" s="8">
        <f t="shared" si="17"/>
        <v>0.32099999999999973</v>
      </c>
      <c r="G221" s="34">
        <f t="shared" ref="G221:G244" si="19">F221*0.8598</f>
        <v>0.27599579999999979</v>
      </c>
      <c r="H221" s="40">
        <f t="shared" si="16"/>
        <v>0.10342446701143773</v>
      </c>
      <c r="I221" s="34">
        <f t="shared" si="18"/>
        <v>0.3794202670114375</v>
      </c>
      <c r="J221" s="68"/>
      <c r="K221" s="25"/>
      <c r="L221" s="7"/>
      <c r="M221" s="7"/>
      <c r="N221" s="7"/>
      <c r="O221" s="5"/>
      <c r="P221" s="5"/>
      <c r="Q221" s="5"/>
      <c r="R221" s="5"/>
      <c r="Y221" s="21"/>
    </row>
    <row r="222" spans="1:25" s="1" customFormat="1" x14ac:dyDescent="0.25">
      <c r="A222" s="13">
        <v>197</v>
      </c>
      <c r="B222" s="19">
        <v>34242328</v>
      </c>
      <c r="C222" s="75">
        <v>77.5</v>
      </c>
      <c r="D222" s="8">
        <v>28.538</v>
      </c>
      <c r="E222" s="8">
        <v>29.69</v>
      </c>
      <c r="F222" s="8">
        <f t="shared" si="17"/>
        <v>1.152000000000001</v>
      </c>
      <c r="G222" s="34">
        <f t="shared" si="19"/>
        <v>0.99048960000000086</v>
      </c>
      <c r="H222" s="40">
        <f t="shared" si="16"/>
        <v>0.17163589279200048</v>
      </c>
      <c r="I222" s="34">
        <f t="shared" si="18"/>
        <v>1.1621254927920013</v>
      </c>
      <c r="J222" s="68"/>
      <c r="K222" s="25"/>
      <c r="L222" s="7"/>
      <c r="M222" s="7"/>
      <c r="N222" s="7"/>
      <c r="O222" s="5"/>
      <c r="P222" s="5"/>
      <c r="Q222" s="5"/>
      <c r="R222" s="5"/>
      <c r="Y222" s="21"/>
    </row>
    <row r="223" spans="1:25" s="1" customFormat="1" x14ac:dyDescent="0.25">
      <c r="A223" s="4">
        <v>198</v>
      </c>
      <c r="B223" s="16">
        <v>34242333</v>
      </c>
      <c r="C223" s="75">
        <v>116.5</v>
      </c>
      <c r="D223" s="8">
        <v>20.773</v>
      </c>
      <c r="E223" s="8">
        <v>21.277000000000001</v>
      </c>
      <c r="F223" s="8">
        <f t="shared" si="17"/>
        <v>0.50400000000000134</v>
      </c>
      <c r="G223" s="34">
        <f t="shared" si="19"/>
        <v>0.43333920000000115</v>
      </c>
      <c r="H223" s="40">
        <f t="shared" si="16"/>
        <v>0.25800750335829753</v>
      </c>
      <c r="I223" s="34">
        <f t="shared" si="18"/>
        <v>0.69134670335829873</v>
      </c>
      <c r="J223" s="68"/>
      <c r="K223" s="25"/>
      <c r="L223" s="7"/>
      <c r="M223" s="7"/>
      <c r="N223" s="7"/>
      <c r="O223" s="5"/>
      <c r="P223" s="5"/>
      <c r="Q223" s="5"/>
      <c r="R223" s="5"/>
      <c r="Y223" s="21"/>
    </row>
    <row r="224" spans="1:25" s="1" customFormat="1" x14ac:dyDescent="0.25">
      <c r="A224" s="4">
        <v>199</v>
      </c>
      <c r="B224" s="16">
        <v>34242330</v>
      </c>
      <c r="C224" s="75">
        <v>58.8</v>
      </c>
      <c r="D224" s="8">
        <v>27.439</v>
      </c>
      <c r="E224" s="8">
        <v>28.158999999999999</v>
      </c>
      <c r="F224" s="8">
        <f t="shared" si="17"/>
        <v>0.71999999999999886</v>
      </c>
      <c r="G224" s="34">
        <f t="shared" si="19"/>
        <v>0.61905599999999905</v>
      </c>
      <c r="H224" s="40">
        <f t="shared" si="16"/>
        <v>0.13022181285380166</v>
      </c>
      <c r="I224" s="34">
        <f t="shared" si="18"/>
        <v>0.74927781285380068</v>
      </c>
      <c r="K224" s="25"/>
      <c r="L224" s="7"/>
      <c r="M224" s="7"/>
      <c r="N224" s="7"/>
      <c r="O224" s="5"/>
      <c r="P224" s="5"/>
      <c r="Q224" s="5"/>
      <c r="R224" s="5"/>
      <c r="Y224" s="21"/>
    </row>
    <row r="225" spans="1:25" s="1" customFormat="1" x14ac:dyDescent="0.25">
      <c r="A225" s="4">
        <v>200</v>
      </c>
      <c r="B225" s="16">
        <v>34242329</v>
      </c>
      <c r="C225" s="75">
        <v>58.6</v>
      </c>
      <c r="D225" s="8">
        <v>3.226</v>
      </c>
      <c r="E225" s="8">
        <v>3.226</v>
      </c>
      <c r="F225" s="8">
        <f t="shared" si="17"/>
        <v>0</v>
      </c>
      <c r="G225" s="34">
        <f t="shared" si="19"/>
        <v>0</v>
      </c>
      <c r="H225" s="40">
        <f t="shared" si="16"/>
        <v>0.12977888151756425</v>
      </c>
      <c r="I225" s="34">
        <f t="shared" si="18"/>
        <v>0.12977888151756425</v>
      </c>
      <c r="K225" s="25"/>
      <c r="L225" s="7"/>
      <c r="M225" s="7"/>
      <c r="N225" s="7"/>
      <c r="O225" s="5"/>
      <c r="P225" s="5"/>
      <c r="Q225" s="5"/>
      <c r="R225" s="5"/>
      <c r="Y225" s="21"/>
    </row>
    <row r="226" spans="1:25" s="1" customFormat="1" x14ac:dyDescent="0.25">
      <c r="A226" s="4">
        <v>201</v>
      </c>
      <c r="B226" s="16">
        <v>34242326</v>
      </c>
      <c r="C226" s="75">
        <v>46.4</v>
      </c>
      <c r="D226" s="8">
        <v>22.16</v>
      </c>
      <c r="E226" s="8">
        <v>22.768999999999998</v>
      </c>
      <c r="F226" s="8">
        <f t="shared" si="17"/>
        <v>0.60899999999999821</v>
      </c>
      <c r="G226" s="34">
        <f t="shared" si="19"/>
        <v>0.52361819999999848</v>
      </c>
      <c r="H226" s="40">
        <f t="shared" si="16"/>
        <v>0.10276007000708159</v>
      </c>
      <c r="I226" s="34">
        <f t="shared" si="18"/>
        <v>0.62637827000708013</v>
      </c>
      <c r="K226" s="25"/>
      <c r="L226" s="7"/>
      <c r="M226" s="7"/>
      <c r="N226" s="7"/>
      <c r="O226" s="5"/>
      <c r="P226" s="5"/>
      <c r="Q226" s="5"/>
      <c r="R226" s="5"/>
      <c r="Y226" s="21"/>
    </row>
    <row r="227" spans="1:25" s="1" customFormat="1" x14ac:dyDescent="0.25">
      <c r="A227" s="4">
        <v>202</v>
      </c>
      <c r="B227" s="16">
        <v>34242327</v>
      </c>
      <c r="C227" s="75">
        <v>77.5</v>
      </c>
      <c r="D227" s="8">
        <v>27.312999999999999</v>
      </c>
      <c r="E227" s="8">
        <v>28.033999999999999</v>
      </c>
      <c r="F227" s="8">
        <f t="shared" si="17"/>
        <v>0.72100000000000009</v>
      </c>
      <c r="G227" s="34">
        <f t="shared" si="19"/>
        <v>0.61991580000000013</v>
      </c>
      <c r="H227" s="40">
        <f t="shared" si="16"/>
        <v>0.17163589279200048</v>
      </c>
      <c r="I227" s="34">
        <f t="shared" si="18"/>
        <v>0.79155169279200055</v>
      </c>
      <c r="K227" s="25"/>
      <c r="L227" s="7"/>
      <c r="M227" s="7"/>
      <c r="N227" s="7"/>
      <c r="O227" s="5"/>
      <c r="P227" s="5"/>
      <c r="Q227" s="5"/>
      <c r="R227" s="5"/>
      <c r="Y227" s="21"/>
    </row>
    <row r="228" spans="1:25" s="1" customFormat="1" x14ac:dyDescent="0.25">
      <c r="A228" s="4">
        <v>203</v>
      </c>
      <c r="B228" s="16">
        <v>43441405</v>
      </c>
      <c r="C228" s="75">
        <v>117.4</v>
      </c>
      <c r="D228" s="8">
        <v>34.521000000000001</v>
      </c>
      <c r="E228" s="8">
        <v>35.658999999999999</v>
      </c>
      <c r="F228" s="8">
        <f t="shared" si="17"/>
        <v>1.1379999999999981</v>
      </c>
      <c r="G228" s="34">
        <f t="shared" si="19"/>
        <v>0.97845239999999845</v>
      </c>
      <c r="H228" s="40">
        <f t="shared" si="16"/>
        <v>0.26000069437136597</v>
      </c>
      <c r="I228" s="34">
        <f t="shared" si="18"/>
        <v>1.2384530943713643</v>
      </c>
      <c r="K228" s="25"/>
      <c r="L228" s="7"/>
      <c r="M228" s="7"/>
      <c r="N228" s="7"/>
      <c r="O228" s="5"/>
      <c r="P228" s="5"/>
      <c r="Q228" s="5"/>
      <c r="R228" s="5"/>
      <c r="W228" s="5"/>
      <c r="X228" s="21"/>
      <c r="Y228" s="21"/>
    </row>
    <row r="229" spans="1:25" s="1" customFormat="1" x14ac:dyDescent="0.25">
      <c r="A229" s="4">
        <v>204</v>
      </c>
      <c r="B229" s="16">
        <v>43441406</v>
      </c>
      <c r="C229" s="75">
        <v>57.9</v>
      </c>
      <c r="D229" s="8">
        <v>4.1619999999999999</v>
      </c>
      <c r="E229" s="8">
        <v>4.1619999999999999</v>
      </c>
      <c r="F229" s="8">
        <f t="shared" si="17"/>
        <v>0</v>
      </c>
      <c r="G229" s="34">
        <f t="shared" si="19"/>
        <v>0</v>
      </c>
      <c r="H229" s="40">
        <f t="shared" si="16"/>
        <v>0.12822862184073328</v>
      </c>
      <c r="I229" s="34">
        <f t="shared" si="18"/>
        <v>0.12822862184073328</v>
      </c>
      <c r="K229" s="25"/>
      <c r="L229" s="7"/>
      <c r="M229" s="7"/>
      <c r="N229" s="7"/>
      <c r="O229" s="5"/>
      <c r="P229" s="5"/>
      <c r="Q229" s="5"/>
      <c r="R229" s="5"/>
      <c r="W229" s="5"/>
      <c r="X229" s="21"/>
      <c r="Y229" s="21"/>
    </row>
    <row r="230" spans="1:25" s="1" customFormat="1" x14ac:dyDescent="0.25">
      <c r="A230" s="4">
        <v>205</v>
      </c>
      <c r="B230" s="16">
        <v>43441089</v>
      </c>
      <c r="C230" s="75">
        <v>58.3</v>
      </c>
      <c r="D230" s="8">
        <v>20.437999999999999</v>
      </c>
      <c r="E230" s="8">
        <v>20.988</v>
      </c>
      <c r="F230" s="8">
        <f t="shared" si="17"/>
        <v>0.55000000000000071</v>
      </c>
      <c r="G230" s="34">
        <f t="shared" si="19"/>
        <v>0.47289000000000064</v>
      </c>
      <c r="H230" s="40">
        <f t="shared" si="16"/>
        <v>0.12911448451320812</v>
      </c>
      <c r="I230" s="34">
        <f t="shared" si="18"/>
        <v>0.60200448451320876</v>
      </c>
      <c r="K230" s="25"/>
      <c r="L230" s="7"/>
      <c r="M230" s="7"/>
      <c r="N230" s="7"/>
      <c r="O230" s="5"/>
      <c r="P230" s="5"/>
      <c r="Q230" s="5"/>
      <c r="R230" s="5"/>
      <c r="W230" s="5"/>
      <c r="X230" s="21"/>
      <c r="Y230" s="21"/>
    </row>
    <row r="231" spans="1:25" s="1" customFormat="1" x14ac:dyDescent="0.25">
      <c r="A231" s="4">
        <v>206</v>
      </c>
      <c r="B231" s="16">
        <v>20242434</v>
      </c>
      <c r="C231" s="75">
        <v>46.3</v>
      </c>
      <c r="D231" s="8">
        <v>3.1019999999999999</v>
      </c>
      <c r="E231" s="8">
        <v>3.4590000000000001</v>
      </c>
      <c r="F231" s="8">
        <f t="shared" si="17"/>
        <v>0.35700000000000021</v>
      </c>
      <c r="G231" s="34">
        <f t="shared" si="19"/>
        <v>0.30694860000000018</v>
      </c>
      <c r="H231" s="40">
        <f t="shared" si="16"/>
        <v>0.10253860433896288</v>
      </c>
      <c r="I231" s="34">
        <f t="shared" si="18"/>
        <v>0.40948720433896307</v>
      </c>
      <c r="K231" s="25"/>
      <c r="L231" s="7"/>
      <c r="M231" s="26"/>
      <c r="N231" s="7"/>
      <c r="O231" s="5"/>
      <c r="P231" s="5"/>
      <c r="Q231" s="5"/>
      <c r="R231" s="5"/>
      <c r="S231" s="5"/>
      <c r="T231" s="5"/>
      <c r="U231" s="5"/>
      <c r="V231" s="5"/>
      <c r="W231" s="5"/>
      <c r="X231" s="21"/>
      <c r="Y231" s="21"/>
    </row>
    <row r="232" spans="1:25" s="1" customFormat="1" x14ac:dyDescent="0.25">
      <c r="A232" s="4">
        <v>207</v>
      </c>
      <c r="B232" s="16">
        <v>43441407</v>
      </c>
      <c r="C232" s="75">
        <v>77.900000000000006</v>
      </c>
      <c r="D232" s="8">
        <v>13.375</v>
      </c>
      <c r="E232" s="8">
        <v>13.879</v>
      </c>
      <c r="F232" s="8">
        <f t="shared" si="17"/>
        <v>0.50399999999999956</v>
      </c>
      <c r="G232" s="34">
        <f t="shared" si="19"/>
        <v>0.43333919999999965</v>
      </c>
      <c r="H232" s="40">
        <f t="shared" si="16"/>
        <v>0.17252175546447537</v>
      </c>
      <c r="I232" s="34">
        <f t="shared" si="18"/>
        <v>0.60586095546447505</v>
      </c>
      <c r="K232" s="25"/>
      <c r="L232" s="7"/>
      <c r="M232" s="7"/>
      <c r="N232" s="7"/>
      <c r="O232" s="5"/>
      <c r="P232" s="5"/>
      <c r="Q232" s="5"/>
      <c r="R232" s="5"/>
      <c r="S232" s="5"/>
      <c r="T232" s="5"/>
      <c r="U232" s="5"/>
      <c r="V232" s="5"/>
      <c r="W232" s="5"/>
      <c r="X232" s="21"/>
      <c r="Y232" s="21"/>
    </row>
    <row r="233" spans="1:25" s="1" customFormat="1" x14ac:dyDescent="0.25">
      <c r="A233" s="4">
        <v>208</v>
      </c>
      <c r="B233" s="16">
        <v>43441412</v>
      </c>
      <c r="C233" s="75">
        <v>117.9</v>
      </c>
      <c r="D233" s="8">
        <v>29.818999999999999</v>
      </c>
      <c r="E233" s="8">
        <v>30.765999999999998</v>
      </c>
      <c r="F233" s="8">
        <f t="shared" si="17"/>
        <v>0.94699999999999918</v>
      </c>
      <c r="G233" s="34">
        <f t="shared" si="19"/>
        <v>0.81423059999999925</v>
      </c>
      <c r="H233" s="40">
        <f t="shared" si="16"/>
        <v>0.26110802271195949</v>
      </c>
      <c r="I233" s="34">
        <f t="shared" si="18"/>
        <v>1.0753386227119588</v>
      </c>
      <c r="K233" s="25"/>
      <c r="L233" s="7"/>
      <c r="M233" s="7"/>
      <c r="N233" s="7"/>
      <c r="O233" s="5"/>
      <c r="P233" s="5"/>
      <c r="Q233" s="5"/>
      <c r="R233" s="5"/>
      <c r="S233" s="5"/>
      <c r="T233" s="5"/>
      <c r="U233" s="5"/>
      <c r="V233" s="5"/>
      <c r="W233" s="5"/>
      <c r="X233" s="21"/>
      <c r="Y233" s="21"/>
    </row>
    <row r="234" spans="1:25" s="1" customFormat="1" x14ac:dyDescent="0.25">
      <c r="A234" s="4">
        <v>209</v>
      </c>
      <c r="B234" s="16">
        <v>43441411</v>
      </c>
      <c r="C234" s="75">
        <v>58.2</v>
      </c>
      <c r="D234" s="8">
        <v>16.489999999999998</v>
      </c>
      <c r="E234" s="8">
        <v>16.866</v>
      </c>
      <c r="F234" s="8">
        <f t="shared" si="17"/>
        <v>0.37600000000000122</v>
      </c>
      <c r="G234" s="34">
        <f t="shared" si="19"/>
        <v>0.32328480000000104</v>
      </c>
      <c r="H234" s="40">
        <f t="shared" si="16"/>
        <v>0.12889301884508941</v>
      </c>
      <c r="I234" s="34">
        <f t="shared" si="18"/>
        <v>0.45217781884509045</v>
      </c>
      <c r="K234" s="25"/>
      <c r="L234" s="7"/>
      <c r="M234" s="7"/>
      <c r="N234" s="7"/>
      <c r="O234" s="5"/>
      <c r="P234" s="5"/>
      <c r="Q234" s="5"/>
      <c r="R234" s="5"/>
      <c r="S234" s="5"/>
      <c r="T234" s="5"/>
      <c r="U234" s="5"/>
      <c r="V234" s="5"/>
      <c r="W234" s="5"/>
      <c r="X234" s="21"/>
      <c r="Y234" s="21"/>
    </row>
    <row r="235" spans="1:25" s="1" customFormat="1" x14ac:dyDescent="0.25">
      <c r="A235" s="4">
        <v>210</v>
      </c>
      <c r="B235" s="16">
        <v>43441408</v>
      </c>
      <c r="C235" s="75">
        <v>58.6</v>
      </c>
      <c r="D235" s="8">
        <v>4.2610000000000001</v>
      </c>
      <c r="E235" s="8">
        <v>4.2619999999999996</v>
      </c>
      <c r="F235" s="8">
        <f t="shared" si="17"/>
        <v>9.9999999999944578E-4</v>
      </c>
      <c r="G235" s="34">
        <f t="shared" si="19"/>
        <v>8.5979999999952347E-4</v>
      </c>
      <c r="H235" s="40">
        <f t="shared" si="16"/>
        <v>0.12977888151756425</v>
      </c>
      <c r="I235" s="34">
        <f t="shared" si="18"/>
        <v>0.13063868151756378</v>
      </c>
      <c r="K235" s="25"/>
      <c r="L235" s="7"/>
      <c r="M235" s="7"/>
      <c r="N235" s="7"/>
      <c r="O235" s="5"/>
      <c r="P235" s="5"/>
      <c r="Q235" s="5"/>
      <c r="R235" s="5"/>
      <c r="S235" s="5"/>
      <c r="T235" s="5"/>
      <c r="U235" s="5"/>
      <c r="V235" s="5"/>
      <c r="W235" s="5"/>
      <c r="X235" s="21"/>
      <c r="Y235" s="21"/>
    </row>
    <row r="236" spans="1:25" s="1" customFormat="1" x14ac:dyDescent="0.25">
      <c r="A236" s="4">
        <v>211</v>
      </c>
      <c r="B236" s="16">
        <v>43441409</v>
      </c>
      <c r="C236" s="75">
        <v>46.7</v>
      </c>
      <c r="D236" s="8">
        <v>17.824000000000002</v>
      </c>
      <c r="E236" s="8">
        <v>18.556999999999999</v>
      </c>
      <c r="F236" s="8">
        <f t="shared" si="17"/>
        <v>0.73299999999999699</v>
      </c>
      <c r="G236" s="34">
        <f t="shared" si="19"/>
        <v>0.63023339999999739</v>
      </c>
      <c r="H236" s="40">
        <f t="shared" si="16"/>
        <v>0.10342446701143773</v>
      </c>
      <c r="I236" s="34">
        <f t="shared" si="18"/>
        <v>0.73365786701143509</v>
      </c>
      <c r="K236" s="25"/>
      <c r="L236" s="7"/>
      <c r="M236" s="7"/>
      <c r="N236" s="7"/>
      <c r="O236" s="5"/>
      <c r="P236" s="5"/>
      <c r="Q236" s="5"/>
      <c r="R236" s="5"/>
      <c r="S236" s="5"/>
      <c r="T236" s="5"/>
      <c r="U236" s="5"/>
      <c r="V236" s="5"/>
      <c r="W236" s="5"/>
      <c r="X236" s="21"/>
      <c r="Y236" s="21"/>
    </row>
    <row r="237" spans="1:25" s="1" customFormat="1" x14ac:dyDescent="0.25">
      <c r="A237" s="4">
        <v>212</v>
      </c>
      <c r="B237" s="16">
        <v>43441410</v>
      </c>
      <c r="C237" s="75">
        <v>78.599999999999994</v>
      </c>
      <c r="D237" s="8">
        <v>24.431999999999999</v>
      </c>
      <c r="E237" s="8">
        <v>25.588999999999999</v>
      </c>
      <c r="F237" s="8">
        <f t="shared" si="17"/>
        <v>1.157</v>
      </c>
      <c r="G237" s="34">
        <f t="shared" si="19"/>
        <v>0.99478860000000002</v>
      </c>
      <c r="H237" s="40">
        <f t="shared" si="16"/>
        <v>0.1740720151413063</v>
      </c>
      <c r="I237" s="34">
        <f t="shared" si="18"/>
        <v>1.1688606151413063</v>
      </c>
      <c r="K237" s="25"/>
      <c r="L237" s="7"/>
      <c r="M237" s="7"/>
      <c r="N237" s="7"/>
      <c r="O237" s="5"/>
      <c r="P237" s="5"/>
      <c r="Q237" s="5"/>
      <c r="R237" s="5"/>
      <c r="S237" s="5"/>
      <c r="T237" s="5"/>
      <c r="U237" s="5"/>
      <c r="V237" s="5"/>
      <c r="W237" s="5"/>
      <c r="X237" s="21"/>
      <c r="Y237" s="21"/>
    </row>
    <row r="238" spans="1:25" s="1" customFormat="1" x14ac:dyDescent="0.25">
      <c r="A238" s="4">
        <v>213</v>
      </c>
      <c r="B238" s="16">
        <v>43441403</v>
      </c>
      <c r="C238" s="75">
        <v>117.8</v>
      </c>
      <c r="D238" s="8">
        <v>27.806000000000001</v>
      </c>
      <c r="E238" s="8">
        <v>28.059000000000001</v>
      </c>
      <c r="F238" s="8">
        <f t="shared" si="17"/>
        <v>0.25300000000000011</v>
      </c>
      <c r="G238" s="34">
        <f t="shared" si="19"/>
        <v>0.21752940000000009</v>
      </c>
      <c r="H238" s="40">
        <f t="shared" si="16"/>
        <v>0.26088655704384073</v>
      </c>
      <c r="I238" s="34">
        <f t="shared" si="18"/>
        <v>0.47841595704384082</v>
      </c>
      <c r="K238" s="25"/>
      <c r="L238" s="7"/>
      <c r="M238" s="7"/>
      <c r="N238" s="7"/>
      <c r="O238" s="5"/>
      <c r="P238" s="5"/>
      <c r="Q238" s="5"/>
      <c r="R238" s="5"/>
      <c r="S238" s="5"/>
      <c r="T238" s="5"/>
      <c r="U238" s="5"/>
      <c r="V238" s="5"/>
      <c r="W238" s="5"/>
      <c r="X238" s="21"/>
      <c r="Y238" s="21"/>
    </row>
    <row r="239" spans="1:25" s="1" customFormat="1" x14ac:dyDescent="0.25">
      <c r="A239" s="4">
        <v>214</v>
      </c>
      <c r="B239" s="16">
        <v>43441398</v>
      </c>
      <c r="C239" s="75">
        <v>57.8</v>
      </c>
      <c r="D239" s="8">
        <v>4.6360000000000001</v>
      </c>
      <c r="E239" s="8">
        <v>5.4859999999999998</v>
      </c>
      <c r="F239" s="8">
        <f t="shared" si="17"/>
        <v>0.84999999999999964</v>
      </c>
      <c r="G239" s="34">
        <f t="shared" si="19"/>
        <v>0.73082999999999965</v>
      </c>
      <c r="H239" s="40">
        <f t="shared" si="16"/>
        <v>0.12800715617261454</v>
      </c>
      <c r="I239" s="34">
        <f t="shared" si="18"/>
        <v>0.85883715617261425</v>
      </c>
      <c r="K239" s="25"/>
      <c r="L239" s="7"/>
      <c r="M239" s="7"/>
      <c r="N239" s="7"/>
      <c r="O239" s="5"/>
      <c r="P239" s="5"/>
      <c r="Q239" s="5"/>
      <c r="R239" s="5"/>
      <c r="S239" s="5"/>
      <c r="T239" s="5"/>
      <c r="U239" s="5"/>
      <c r="V239" s="5"/>
      <c r="W239" s="5"/>
      <c r="X239" s="21"/>
      <c r="Y239" s="21"/>
    </row>
    <row r="240" spans="1:25" s="1" customFormat="1" x14ac:dyDescent="0.25">
      <c r="A240" s="4">
        <v>215</v>
      </c>
      <c r="B240" s="16">
        <v>43441413</v>
      </c>
      <c r="C240" s="75">
        <v>58.8</v>
      </c>
      <c r="D240" s="8">
        <v>19.805</v>
      </c>
      <c r="E240" s="8">
        <v>20.369</v>
      </c>
      <c r="F240" s="8">
        <f t="shared" si="17"/>
        <v>0.56400000000000006</v>
      </c>
      <c r="G240" s="34">
        <f t="shared" si="19"/>
        <v>0.48492720000000006</v>
      </c>
      <c r="H240" s="40">
        <f t="shared" si="16"/>
        <v>0.13022181285380166</v>
      </c>
      <c r="I240" s="34">
        <f t="shared" si="18"/>
        <v>0.61514901285380175</v>
      </c>
      <c r="K240" s="25"/>
      <c r="L240" s="7"/>
      <c r="M240" s="7"/>
      <c r="N240" s="7"/>
      <c r="O240" s="5"/>
      <c r="P240" s="5"/>
      <c r="Q240" s="5"/>
      <c r="R240" s="5"/>
      <c r="S240" s="5"/>
      <c r="T240" s="5"/>
      <c r="U240" s="5"/>
      <c r="V240" s="5"/>
      <c r="W240" s="5"/>
      <c r="X240" s="21"/>
      <c r="Y240" s="21"/>
    </row>
    <row r="241" spans="1:25" s="1" customFormat="1" x14ac:dyDescent="0.25">
      <c r="A241" s="4">
        <v>216</v>
      </c>
      <c r="B241" s="16">
        <v>43441401</v>
      </c>
      <c r="C241" s="75">
        <v>46.6</v>
      </c>
      <c r="D241" s="8">
        <v>20.71</v>
      </c>
      <c r="E241" s="8">
        <v>21.837</v>
      </c>
      <c r="F241" s="8">
        <f t="shared" si="17"/>
        <v>1.1269999999999989</v>
      </c>
      <c r="G241" s="34">
        <f t="shared" si="19"/>
        <v>0.96899459999999904</v>
      </c>
      <c r="H241" s="40">
        <f t="shared" si="16"/>
        <v>0.10320300134331901</v>
      </c>
      <c r="I241" s="34">
        <f t="shared" si="18"/>
        <v>1.0721976013433181</v>
      </c>
      <c r="K241" s="25"/>
      <c r="L241" s="7"/>
      <c r="M241" s="7"/>
      <c r="N241" s="7"/>
      <c r="O241" s="5"/>
      <c r="P241" s="5"/>
      <c r="Q241" s="5"/>
      <c r="R241" s="5"/>
      <c r="S241" s="5"/>
      <c r="T241" s="5"/>
      <c r="U241" s="5"/>
      <c r="V241" s="5"/>
      <c r="W241" s="5"/>
      <c r="X241" s="21"/>
      <c r="Y241" s="21"/>
    </row>
    <row r="242" spans="1:25" s="1" customFormat="1" x14ac:dyDescent="0.25">
      <c r="A242" s="4">
        <v>217</v>
      </c>
      <c r="B242" s="16">
        <v>43441404</v>
      </c>
      <c r="C242" s="75">
        <v>78.400000000000006</v>
      </c>
      <c r="D242" s="8">
        <v>18.238</v>
      </c>
      <c r="E242" s="8">
        <v>19.475999999999999</v>
      </c>
      <c r="F242" s="8">
        <f t="shared" si="17"/>
        <v>1.2379999999999995</v>
      </c>
      <c r="G242" s="34">
        <f t="shared" si="19"/>
        <v>1.0644323999999996</v>
      </c>
      <c r="H242" s="40">
        <f t="shared" si="16"/>
        <v>0.17362908380506892</v>
      </c>
      <c r="I242" s="34">
        <f t="shared" si="18"/>
        <v>1.2380614838050685</v>
      </c>
      <c r="K242" s="25"/>
      <c r="L242" s="7"/>
      <c r="M242" s="7"/>
      <c r="N242" s="7"/>
      <c r="O242" s="5"/>
      <c r="P242" s="5"/>
      <c r="Q242" s="5"/>
      <c r="R242" s="5"/>
      <c r="S242" s="5"/>
      <c r="T242" s="5"/>
      <c r="U242" s="5"/>
      <c r="V242" s="5"/>
      <c r="W242" s="5"/>
      <c r="X242" s="21"/>
      <c r="Y242" s="21"/>
    </row>
    <row r="243" spans="1:25" s="1" customFormat="1" x14ac:dyDescent="0.25">
      <c r="A243" s="4">
        <v>218</v>
      </c>
      <c r="B243" s="16">
        <v>43441396</v>
      </c>
      <c r="C243" s="75">
        <v>118.2</v>
      </c>
      <c r="D243" s="8">
        <v>19.78</v>
      </c>
      <c r="E243" s="8">
        <v>19.78</v>
      </c>
      <c r="F243" s="8">
        <f t="shared" si="17"/>
        <v>0</v>
      </c>
      <c r="G243" s="34">
        <f t="shared" si="19"/>
        <v>0</v>
      </c>
      <c r="H243" s="40">
        <f t="shared" si="16"/>
        <v>0.2617724197163156</v>
      </c>
      <c r="I243" s="34">
        <f t="shared" si="18"/>
        <v>0.2617724197163156</v>
      </c>
      <c r="K243" s="25"/>
      <c r="L243" s="7"/>
      <c r="M243" s="7"/>
      <c r="N243" s="7"/>
      <c r="O243" s="5"/>
      <c r="P243" s="5"/>
      <c r="Q243" s="5"/>
      <c r="R243" s="5"/>
      <c r="S243" s="5"/>
      <c r="T243" s="5"/>
      <c r="U243" s="5"/>
      <c r="V243" s="5"/>
      <c r="W243" s="5"/>
    </row>
    <row r="244" spans="1:25" s="1" customFormat="1" x14ac:dyDescent="0.25">
      <c r="A244" s="4">
        <v>219</v>
      </c>
      <c r="B244" s="16">
        <v>43441399</v>
      </c>
      <c r="C244" s="75">
        <v>58.3</v>
      </c>
      <c r="D244" s="8">
        <v>16.12</v>
      </c>
      <c r="E244" s="8">
        <v>17.170000000000002</v>
      </c>
      <c r="F244" s="8">
        <f t="shared" si="17"/>
        <v>1.0500000000000007</v>
      </c>
      <c r="G244" s="34">
        <f t="shared" si="19"/>
        <v>0.90279000000000065</v>
      </c>
      <c r="H244" s="40">
        <f t="shared" si="16"/>
        <v>0.12911448451320812</v>
      </c>
      <c r="I244" s="34">
        <f t="shared" si="18"/>
        <v>1.0319044845132088</v>
      </c>
      <c r="K244" s="25"/>
      <c r="L244" s="7"/>
      <c r="M244" s="7"/>
      <c r="N244" s="7"/>
      <c r="O244" s="5"/>
      <c r="P244" s="5"/>
      <c r="Q244" s="5"/>
      <c r="R244" s="5"/>
      <c r="S244" s="5"/>
      <c r="T244" s="5"/>
      <c r="U244" s="5"/>
      <c r="V244" s="5"/>
      <c r="W244" s="5"/>
    </row>
    <row r="245" spans="1:25" s="1" customFormat="1" x14ac:dyDescent="0.25">
      <c r="A245" s="4">
        <v>220</v>
      </c>
      <c r="B245" s="16">
        <v>43441400</v>
      </c>
      <c r="C245" s="75">
        <v>59.4</v>
      </c>
      <c r="D245" s="8">
        <v>13.005000000000001</v>
      </c>
      <c r="E245" s="8">
        <v>13.153</v>
      </c>
      <c r="F245" s="8">
        <f t="shared" si="17"/>
        <v>0.14799999999999969</v>
      </c>
      <c r="G245" s="34">
        <f>F245*0.8598</f>
        <v>0.12725039999999974</v>
      </c>
      <c r="H245" s="40">
        <f t="shared" si="16"/>
        <v>0.13155060686251394</v>
      </c>
      <c r="I245" s="34">
        <f t="shared" si="18"/>
        <v>0.25880100686251367</v>
      </c>
      <c r="K245" s="25"/>
      <c r="L245" s="7"/>
      <c r="M245" s="7"/>
      <c r="N245" s="7"/>
      <c r="O245" s="5"/>
      <c r="P245" s="5"/>
      <c r="Q245" s="5"/>
      <c r="R245" s="5"/>
      <c r="S245" s="5"/>
      <c r="T245" s="5"/>
      <c r="U245" s="5"/>
      <c r="V245" s="5"/>
      <c r="W245" s="5"/>
    </row>
    <row r="246" spans="1:25" s="1" customFormat="1" x14ac:dyDescent="0.25">
      <c r="A246" s="4">
        <v>221</v>
      </c>
      <c r="B246" s="16">
        <v>43441397</v>
      </c>
      <c r="C246" s="75">
        <v>46.9</v>
      </c>
      <c r="D246" s="8">
        <v>6.7510000000000003</v>
      </c>
      <c r="E246" s="8">
        <v>6.7930000000000001</v>
      </c>
      <c r="F246" s="8">
        <f t="shared" si="17"/>
        <v>4.1999999999999815E-2</v>
      </c>
      <c r="G246" s="34">
        <f t="shared" ref="G246:G269" si="20">F246*0.8598</f>
        <v>3.6111599999999841E-2</v>
      </c>
      <c r="H246" s="40">
        <f t="shared" si="16"/>
        <v>0.10386739834767512</v>
      </c>
      <c r="I246" s="34">
        <f t="shared" si="18"/>
        <v>0.13997899834767497</v>
      </c>
      <c r="K246" s="25"/>
      <c r="L246" s="7"/>
      <c r="M246" s="7"/>
      <c r="N246" s="7"/>
      <c r="O246" s="5"/>
      <c r="P246" s="5"/>
      <c r="Q246" s="5"/>
      <c r="R246" s="5"/>
      <c r="S246" s="5"/>
      <c r="T246" s="5"/>
      <c r="U246" s="5"/>
      <c r="V246" s="5"/>
      <c r="W246" s="5"/>
    </row>
    <row r="247" spans="1:25" s="1" customFormat="1" x14ac:dyDescent="0.25">
      <c r="A247" s="4">
        <v>222</v>
      </c>
      <c r="B247" s="16">
        <v>43441402</v>
      </c>
      <c r="C247" s="75">
        <v>77.7</v>
      </c>
      <c r="D247" s="8">
        <v>39.636000000000003</v>
      </c>
      <c r="E247" s="8">
        <v>40.478999999999999</v>
      </c>
      <c r="F247" s="8">
        <f t="shared" si="17"/>
        <v>0.84299999999999642</v>
      </c>
      <c r="G247" s="34">
        <f t="shared" si="20"/>
        <v>0.72481139999999689</v>
      </c>
      <c r="H247" s="40">
        <f t="shared" si="16"/>
        <v>0.17207882412823794</v>
      </c>
      <c r="I247" s="34">
        <f t="shared" si="18"/>
        <v>0.89689022412823483</v>
      </c>
      <c r="K247" s="25"/>
      <c r="L247" s="7"/>
      <c r="M247" s="7"/>
      <c r="N247" s="7"/>
      <c r="O247" s="5"/>
      <c r="P247" s="5"/>
      <c r="Q247" s="5"/>
      <c r="R247" s="5"/>
      <c r="S247" s="5"/>
      <c r="T247" s="5"/>
      <c r="U247" s="5"/>
      <c r="V247" s="5"/>
      <c r="W247" s="5"/>
    </row>
    <row r="248" spans="1:25" s="1" customFormat="1" x14ac:dyDescent="0.25">
      <c r="A248" s="4">
        <v>223</v>
      </c>
      <c r="B248" s="16">
        <v>43441209</v>
      </c>
      <c r="C248" s="75">
        <v>118.6</v>
      </c>
      <c r="D248" s="8">
        <v>57.783999999999999</v>
      </c>
      <c r="E248" s="8">
        <v>59.027999999999999</v>
      </c>
      <c r="F248" s="8">
        <f t="shared" si="17"/>
        <v>1.2439999999999998</v>
      </c>
      <c r="G248" s="34">
        <f t="shared" si="20"/>
        <v>1.0695911999999999</v>
      </c>
      <c r="H248" s="40">
        <f t="shared" si="16"/>
        <v>0.26265828238879046</v>
      </c>
      <c r="I248" s="34">
        <f t="shared" si="18"/>
        <v>1.3322494823887903</v>
      </c>
      <c r="K248" s="25"/>
      <c r="L248" s="7"/>
      <c r="M248" s="24"/>
      <c r="N248" s="7"/>
      <c r="O248" s="5"/>
      <c r="P248" s="5"/>
      <c r="Q248" s="5"/>
      <c r="R248" s="5"/>
      <c r="S248" s="5"/>
      <c r="T248" s="5"/>
      <c r="U248" s="5"/>
      <c r="V248" s="5"/>
      <c r="W248" s="5"/>
    </row>
    <row r="249" spans="1:25" s="1" customFormat="1" x14ac:dyDescent="0.25">
      <c r="A249" s="4">
        <v>224</v>
      </c>
      <c r="B249" s="16">
        <v>43441210</v>
      </c>
      <c r="C249" s="75">
        <v>56.8</v>
      </c>
      <c r="D249" s="8">
        <v>5.9080000000000004</v>
      </c>
      <c r="E249" s="8">
        <v>5.9080000000000004</v>
      </c>
      <c r="F249" s="8">
        <f t="shared" si="17"/>
        <v>0</v>
      </c>
      <c r="G249" s="34">
        <f t="shared" si="20"/>
        <v>0</v>
      </c>
      <c r="H249" s="40">
        <f t="shared" si="16"/>
        <v>0.12579249949142746</v>
      </c>
      <c r="I249" s="34">
        <f t="shared" si="18"/>
        <v>0.12579249949142746</v>
      </c>
      <c r="K249" s="25"/>
      <c r="L249" s="7"/>
      <c r="M249" s="24"/>
      <c r="N249" s="7"/>
      <c r="O249" s="5"/>
      <c r="P249" s="5"/>
      <c r="Q249" s="5"/>
      <c r="R249" s="5"/>
      <c r="S249" s="5"/>
      <c r="T249" s="5"/>
      <c r="U249" s="5"/>
      <c r="V249" s="5"/>
      <c r="W249" s="5"/>
    </row>
    <row r="250" spans="1:25" s="1" customFormat="1" x14ac:dyDescent="0.25">
      <c r="A250" s="4">
        <v>225</v>
      </c>
      <c r="B250" s="16">
        <v>43441214</v>
      </c>
      <c r="C250" s="75">
        <v>58.9</v>
      </c>
      <c r="D250" s="8">
        <v>23.41</v>
      </c>
      <c r="E250" s="8">
        <v>24.262</v>
      </c>
      <c r="F250" s="8">
        <f t="shared" si="17"/>
        <v>0.85200000000000031</v>
      </c>
      <c r="G250" s="34">
        <f t="shared" si="20"/>
        <v>0.73254960000000025</v>
      </c>
      <c r="H250" s="40">
        <f t="shared" si="16"/>
        <v>0.13044327852192036</v>
      </c>
      <c r="I250" s="34">
        <f t="shared" si="18"/>
        <v>0.86299287852192064</v>
      </c>
      <c r="K250" s="25"/>
      <c r="L250" s="7"/>
      <c r="M250" s="24"/>
      <c r="N250" s="7"/>
      <c r="O250" s="5"/>
      <c r="P250" s="5"/>
      <c r="Q250" s="5"/>
      <c r="R250" s="5"/>
      <c r="S250" s="5"/>
      <c r="T250" s="5"/>
      <c r="U250" s="5"/>
      <c r="V250" s="5"/>
      <c r="W250" s="5"/>
    </row>
    <row r="251" spans="1:25" s="1" customFormat="1" x14ac:dyDescent="0.25">
      <c r="A251" s="4">
        <v>226</v>
      </c>
      <c r="B251" s="16">
        <v>43441215</v>
      </c>
      <c r="C251" s="75">
        <v>46.8</v>
      </c>
      <c r="D251" s="8">
        <v>12.927</v>
      </c>
      <c r="E251" s="8">
        <v>13.071</v>
      </c>
      <c r="F251" s="8">
        <f t="shared" si="17"/>
        <v>0.14400000000000013</v>
      </c>
      <c r="G251" s="34">
        <f t="shared" si="20"/>
        <v>0.12381120000000011</v>
      </c>
      <c r="H251" s="40">
        <f t="shared" si="16"/>
        <v>0.10364593267955642</v>
      </c>
      <c r="I251" s="34">
        <f t="shared" si="18"/>
        <v>0.22745713267955653</v>
      </c>
      <c r="K251" s="25"/>
      <c r="L251" s="7"/>
      <c r="M251" s="24"/>
      <c r="N251" s="7"/>
      <c r="O251" s="5"/>
      <c r="P251" s="5"/>
      <c r="Q251" s="5"/>
      <c r="R251" s="5"/>
      <c r="S251" s="5"/>
      <c r="T251" s="5"/>
      <c r="U251" s="5"/>
      <c r="V251" s="5"/>
    </row>
    <row r="252" spans="1:25" s="1" customFormat="1" x14ac:dyDescent="0.25">
      <c r="A252" s="4">
        <v>227</v>
      </c>
      <c r="B252" s="16">
        <v>43441211</v>
      </c>
      <c r="C252" s="75">
        <v>78.2</v>
      </c>
      <c r="D252" s="8">
        <v>4.4269999999999996</v>
      </c>
      <c r="E252" s="8">
        <v>4.4930000000000003</v>
      </c>
      <c r="F252" s="8">
        <f t="shared" si="17"/>
        <v>6.6000000000000725E-2</v>
      </c>
      <c r="G252" s="34">
        <f t="shared" si="20"/>
        <v>5.6746800000000625E-2</v>
      </c>
      <c r="H252" s="40">
        <f t="shared" si="16"/>
        <v>0.17318615246883146</v>
      </c>
      <c r="I252" s="34">
        <f t="shared" si="18"/>
        <v>0.22993295246883208</v>
      </c>
      <c r="K252" s="25"/>
      <c r="L252" s="7"/>
      <c r="M252" s="24"/>
      <c r="N252" s="7"/>
      <c r="O252" s="5"/>
      <c r="P252" s="5"/>
      <c r="Q252" s="5"/>
      <c r="R252" s="5"/>
      <c r="S252" s="5"/>
      <c r="T252" s="5"/>
      <c r="U252" s="5"/>
      <c r="V252" s="5"/>
    </row>
    <row r="253" spans="1:25" s="1" customFormat="1" x14ac:dyDescent="0.25">
      <c r="A253" s="4">
        <v>228</v>
      </c>
      <c r="B253" s="16">
        <v>43441212</v>
      </c>
      <c r="C253" s="75">
        <v>117.5</v>
      </c>
      <c r="D253" s="8">
        <v>23.01</v>
      </c>
      <c r="E253" s="8">
        <v>24.885000000000002</v>
      </c>
      <c r="F253" s="8">
        <f t="shared" si="17"/>
        <v>1.875</v>
      </c>
      <c r="G253" s="34">
        <f t="shared" si="20"/>
        <v>1.612125</v>
      </c>
      <c r="H253" s="40">
        <f t="shared" si="16"/>
        <v>0.26022216003948462</v>
      </c>
      <c r="I253" s="34">
        <f t="shared" si="18"/>
        <v>1.8723471600394848</v>
      </c>
      <c r="K253" s="25"/>
      <c r="L253" s="7"/>
      <c r="M253" s="7"/>
      <c r="N253" s="7"/>
      <c r="O253" s="5"/>
      <c r="P253" s="5"/>
      <c r="Q253" s="5"/>
      <c r="R253" s="5"/>
      <c r="S253" s="5"/>
      <c r="T253" s="5"/>
      <c r="U253" s="5"/>
      <c r="V253" s="5"/>
    </row>
    <row r="254" spans="1:25" s="1" customFormat="1" x14ac:dyDescent="0.25">
      <c r="A254" s="4">
        <v>229</v>
      </c>
      <c r="B254" s="16">
        <v>43441218</v>
      </c>
      <c r="C254" s="75">
        <v>57.8</v>
      </c>
      <c r="D254" s="8">
        <v>10.708</v>
      </c>
      <c r="E254" s="8">
        <v>11.34</v>
      </c>
      <c r="F254" s="8">
        <f t="shared" si="17"/>
        <v>0.63199999999999967</v>
      </c>
      <c r="G254" s="34">
        <f t="shared" si="20"/>
        <v>0.5433935999999997</v>
      </c>
      <c r="H254" s="40">
        <f t="shared" si="16"/>
        <v>0.12800715617261454</v>
      </c>
      <c r="I254" s="34">
        <f t="shared" si="18"/>
        <v>0.6714007561726143</v>
      </c>
      <c r="K254" s="25"/>
      <c r="L254" s="7"/>
      <c r="M254" s="7"/>
      <c r="N254" s="7"/>
      <c r="O254" s="5"/>
      <c r="P254" s="5"/>
      <c r="Q254" s="5"/>
      <c r="R254" s="5"/>
      <c r="S254" s="5"/>
    </row>
    <row r="255" spans="1:25" s="1" customFormat="1" x14ac:dyDescent="0.25">
      <c r="A255" s="4">
        <v>230</v>
      </c>
      <c r="B255" s="16">
        <v>43441227</v>
      </c>
      <c r="C255" s="75">
        <v>58.4</v>
      </c>
      <c r="D255" s="8">
        <v>7.1070000000000002</v>
      </c>
      <c r="E255" s="8">
        <v>7.4589999999999996</v>
      </c>
      <c r="F255" s="8">
        <f t="shared" si="17"/>
        <v>0.35199999999999942</v>
      </c>
      <c r="G255" s="34">
        <f t="shared" si="20"/>
        <v>0.30264959999999952</v>
      </c>
      <c r="H255" s="40">
        <f t="shared" si="16"/>
        <v>0.12933595018132682</v>
      </c>
      <c r="I255" s="34">
        <f t="shared" si="18"/>
        <v>0.43198555018132634</v>
      </c>
      <c r="K255" s="25"/>
      <c r="L255" s="7"/>
      <c r="M255" s="25"/>
      <c r="N255" s="7"/>
      <c r="O255" s="5"/>
      <c r="P255" s="5"/>
      <c r="Q255" s="5"/>
      <c r="R255" s="5"/>
      <c r="S255" s="5"/>
    </row>
    <row r="256" spans="1:25" s="1" customFormat="1" x14ac:dyDescent="0.25">
      <c r="A256" s="4">
        <v>231</v>
      </c>
      <c r="B256" s="16">
        <v>43441216</v>
      </c>
      <c r="C256" s="75">
        <v>47</v>
      </c>
      <c r="D256" s="8">
        <v>5.6440000000000001</v>
      </c>
      <c r="E256" s="8">
        <v>6.18</v>
      </c>
      <c r="F256" s="8">
        <f t="shared" si="17"/>
        <v>0.53599999999999959</v>
      </c>
      <c r="G256" s="34">
        <f t="shared" si="20"/>
        <v>0.46085279999999967</v>
      </c>
      <c r="H256" s="40">
        <f t="shared" si="16"/>
        <v>0.10408886401579386</v>
      </c>
      <c r="I256" s="34">
        <f t="shared" si="18"/>
        <v>0.56494166401579349</v>
      </c>
      <c r="K256" s="25"/>
      <c r="L256" s="7"/>
      <c r="M256" s="7"/>
      <c r="N256" s="7"/>
      <c r="O256" s="5"/>
      <c r="P256" s="5"/>
      <c r="Q256" s="5"/>
      <c r="R256" s="5"/>
      <c r="S256" s="5"/>
    </row>
    <row r="257" spans="1:23" s="1" customFormat="1" x14ac:dyDescent="0.25">
      <c r="A257" s="4">
        <v>232</v>
      </c>
      <c r="B257" s="16">
        <v>43441217</v>
      </c>
      <c r="C257" s="75">
        <v>78</v>
      </c>
      <c r="D257" s="8">
        <v>27.42</v>
      </c>
      <c r="E257" s="8">
        <v>28.6</v>
      </c>
      <c r="F257" s="8">
        <f t="shared" si="17"/>
        <v>1.1799999999999997</v>
      </c>
      <c r="G257" s="34">
        <f t="shared" si="20"/>
        <v>1.0145639999999998</v>
      </c>
      <c r="H257" s="40">
        <f t="shared" si="16"/>
        <v>0.17274322113259405</v>
      </c>
      <c r="I257" s="34">
        <f t="shared" si="18"/>
        <v>1.1873072211325939</v>
      </c>
      <c r="K257" s="25"/>
      <c r="L257" s="7"/>
      <c r="M257" s="7"/>
      <c r="N257" s="7"/>
      <c r="O257" s="5"/>
      <c r="P257" s="5"/>
      <c r="Q257" s="5"/>
      <c r="R257" s="5"/>
      <c r="S257" s="5"/>
    </row>
    <row r="258" spans="1:23" s="1" customFormat="1" x14ac:dyDescent="0.25">
      <c r="A258" s="4">
        <v>233</v>
      </c>
      <c r="B258" s="16">
        <v>43441226</v>
      </c>
      <c r="C258" s="75">
        <v>117.7</v>
      </c>
      <c r="D258" s="8">
        <v>9.5079999999999991</v>
      </c>
      <c r="E258" s="8">
        <v>9.5079999999999991</v>
      </c>
      <c r="F258" s="8">
        <f t="shared" si="17"/>
        <v>0</v>
      </c>
      <c r="G258" s="34">
        <f>F258*0.8598</f>
        <v>0</v>
      </c>
      <c r="H258" s="40">
        <f t="shared" si="16"/>
        <v>0.26066509137572202</v>
      </c>
      <c r="I258" s="34">
        <f t="shared" si="18"/>
        <v>0.26066509137572202</v>
      </c>
      <c r="K258" s="25"/>
      <c r="L258" s="7"/>
      <c r="M258" s="25"/>
      <c r="N258" s="7"/>
      <c r="O258" s="5"/>
      <c r="P258" s="5"/>
      <c r="Q258" s="5"/>
      <c r="R258" s="5"/>
      <c r="S258" s="5"/>
      <c r="W258" s="5"/>
    </row>
    <row r="259" spans="1:23" s="1" customFormat="1" x14ac:dyDescent="0.25">
      <c r="A259" s="4">
        <v>234</v>
      </c>
      <c r="B259" s="16">
        <v>43441225</v>
      </c>
      <c r="C259" s="75">
        <v>57.8</v>
      </c>
      <c r="D259" s="8">
        <v>15.492000000000001</v>
      </c>
      <c r="E259" s="8">
        <v>15.869</v>
      </c>
      <c r="F259" s="8">
        <f t="shared" si="17"/>
        <v>0.37699999999999889</v>
      </c>
      <c r="G259" s="34">
        <f t="shared" si="20"/>
        <v>0.32414459999999906</v>
      </c>
      <c r="H259" s="40">
        <f t="shared" si="16"/>
        <v>0.12800715617261454</v>
      </c>
      <c r="I259" s="34">
        <f t="shared" si="18"/>
        <v>0.45215175617261361</v>
      </c>
      <c r="K259" s="25"/>
      <c r="L259" s="7"/>
      <c r="M259" s="7"/>
      <c r="N259" s="7"/>
      <c r="O259" s="5"/>
      <c r="P259" s="5"/>
      <c r="Q259" s="5"/>
      <c r="R259" s="5"/>
      <c r="S259" s="5"/>
      <c r="W259" s="5"/>
    </row>
    <row r="260" spans="1:23" s="1" customFormat="1" x14ac:dyDescent="0.25">
      <c r="A260" s="4">
        <v>235</v>
      </c>
      <c r="B260" s="16">
        <v>43441222</v>
      </c>
      <c r="C260" s="75">
        <v>58.3</v>
      </c>
      <c r="D260" s="8">
        <v>3.9630000000000001</v>
      </c>
      <c r="E260" s="8">
        <v>3.9630000000000001</v>
      </c>
      <c r="F260" s="8">
        <f t="shared" si="17"/>
        <v>0</v>
      </c>
      <c r="G260" s="34">
        <f t="shared" si="20"/>
        <v>0</v>
      </c>
      <c r="H260" s="40">
        <f t="shared" si="16"/>
        <v>0.12911448451320812</v>
      </c>
      <c r="I260" s="34">
        <f t="shared" si="18"/>
        <v>0.12911448451320812</v>
      </c>
      <c r="K260" s="25"/>
      <c r="L260" s="7"/>
      <c r="M260" s="7"/>
      <c r="N260" s="7"/>
      <c r="O260" s="5"/>
      <c r="P260" s="5"/>
      <c r="Q260" s="5"/>
      <c r="R260" s="5"/>
      <c r="S260" s="5"/>
      <c r="W260" s="5"/>
    </row>
    <row r="261" spans="1:23" s="1" customFormat="1" x14ac:dyDescent="0.25">
      <c r="A261" s="4">
        <v>236</v>
      </c>
      <c r="B261" s="16">
        <v>43441223</v>
      </c>
      <c r="C261" s="75">
        <v>47</v>
      </c>
      <c r="D261" s="8">
        <v>20.37</v>
      </c>
      <c r="E261" s="8">
        <v>21.06</v>
      </c>
      <c r="F261" s="8">
        <f t="shared" si="17"/>
        <v>0.68999999999999773</v>
      </c>
      <c r="G261" s="34">
        <f t="shared" si="20"/>
        <v>0.59326199999999807</v>
      </c>
      <c r="H261" s="40">
        <f t="shared" si="16"/>
        <v>0.10408886401579386</v>
      </c>
      <c r="I261" s="34">
        <f t="shared" si="18"/>
        <v>0.69735086401579194</v>
      </c>
      <c r="J261" s="5"/>
      <c r="K261" s="25"/>
      <c r="L261" s="7"/>
      <c r="M261" s="7"/>
      <c r="N261" s="7"/>
      <c r="O261" s="5"/>
      <c r="P261" s="5"/>
      <c r="Q261" s="5"/>
      <c r="R261" s="5"/>
      <c r="S261" s="5"/>
      <c r="T261" s="5"/>
      <c r="U261" s="5"/>
      <c r="V261" s="5"/>
      <c r="W261" s="5"/>
    </row>
    <row r="262" spans="1:23" s="1" customFormat="1" x14ac:dyDescent="0.25">
      <c r="A262" s="4">
        <v>237</v>
      </c>
      <c r="B262" s="16">
        <v>43441224</v>
      </c>
      <c r="C262" s="75">
        <v>77</v>
      </c>
      <c r="D262" s="8">
        <v>34.188000000000002</v>
      </c>
      <c r="E262" s="8">
        <v>34.93</v>
      </c>
      <c r="F262" s="8">
        <f t="shared" si="17"/>
        <v>0.74199999999999733</v>
      </c>
      <c r="G262" s="34">
        <f t="shared" si="20"/>
        <v>0.63797159999999775</v>
      </c>
      <c r="H262" s="40">
        <f t="shared" si="16"/>
        <v>0.17052856445140693</v>
      </c>
      <c r="I262" s="34">
        <f t="shared" si="18"/>
        <v>0.80850016445140471</v>
      </c>
      <c r="J262" s="5"/>
      <c r="K262" s="25"/>
      <c r="L262" s="7"/>
      <c r="M262" s="7"/>
      <c r="N262" s="7"/>
      <c r="O262" s="5"/>
      <c r="P262" s="5"/>
      <c r="Q262" s="5"/>
      <c r="R262" s="5"/>
      <c r="S262" s="5"/>
      <c r="T262" s="5"/>
      <c r="U262" s="5"/>
      <c r="V262" s="5"/>
      <c r="W262" s="5"/>
    </row>
    <row r="263" spans="1:23" s="1" customFormat="1" x14ac:dyDescent="0.25">
      <c r="A263" s="4">
        <v>238</v>
      </c>
      <c r="B263" s="16">
        <v>43441221</v>
      </c>
      <c r="C263" s="75">
        <v>117.8</v>
      </c>
      <c r="D263" s="8">
        <v>25.289000000000001</v>
      </c>
      <c r="E263" s="8">
        <v>25.298999999999999</v>
      </c>
      <c r="F263" s="8">
        <f t="shared" si="17"/>
        <v>9.9999999999980105E-3</v>
      </c>
      <c r="G263" s="34">
        <f t="shared" si="20"/>
        <v>8.5979999999982893E-3</v>
      </c>
      <c r="H263" s="40">
        <f t="shared" si="16"/>
        <v>0.26088655704384073</v>
      </c>
      <c r="I263" s="34">
        <f t="shared" si="18"/>
        <v>0.269484557043839</v>
      </c>
      <c r="J263" s="5"/>
      <c r="K263" s="25"/>
      <c r="L263" s="7"/>
      <c r="M263" s="7"/>
      <c r="N263" s="7"/>
      <c r="O263" s="5"/>
      <c r="P263" s="5"/>
      <c r="Q263" s="5"/>
      <c r="R263" s="5"/>
      <c r="S263" s="5"/>
      <c r="T263" s="5"/>
      <c r="U263" s="5"/>
      <c r="V263" s="5"/>
      <c r="W263" s="5"/>
    </row>
    <row r="264" spans="1:23" s="1" customFormat="1" x14ac:dyDescent="0.25">
      <c r="A264" s="4">
        <v>239</v>
      </c>
      <c r="B264" s="16">
        <v>43441220</v>
      </c>
      <c r="C264" s="75">
        <v>58.1</v>
      </c>
      <c r="D264" s="8">
        <v>23.198</v>
      </c>
      <c r="E264" s="8">
        <v>23.797000000000001</v>
      </c>
      <c r="F264" s="8">
        <f t="shared" si="17"/>
        <v>0.5990000000000002</v>
      </c>
      <c r="G264" s="34">
        <f t="shared" si="20"/>
        <v>0.51502020000000015</v>
      </c>
      <c r="H264" s="40">
        <f t="shared" si="16"/>
        <v>0.12867155317697071</v>
      </c>
      <c r="I264" s="34">
        <f t="shared" si="18"/>
        <v>0.6436917531769708</v>
      </c>
      <c r="J264" s="5"/>
      <c r="K264" s="25"/>
      <c r="L264" s="7"/>
      <c r="M264" s="7"/>
      <c r="N264" s="7"/>
      <c r="O264" s="5"/>
      <c r="P264" s="5"/>
      <c r="Q264" s="5"/>
      <c r="R264" s="5"/>
      <c r="S264" s="5"/>
      <c r="T264" s="5"/>
      <c r="U264" s="5"/>
      <c r="V264" s="5"/>
      <c r="W264" s="5"/>
    </row>
    <row r="265" spans="1:23" s="1" customFormat="1" x14ac:dyDescent="0.25">
      <c r="A265" s="4">
        <v>240</v>
      </c>
      <c r="B265" s="16">
        <v>20242417</v>
      </c>
      <c r="C265" s="75">
        <v>58.7</v>
      </c>
      <c r="D265" s="8">
        <v>19.023</v>
      </c>
      <c r="E265" s="8">
        <v>19.681000000000001</v>
      </c>
      <c r="F265" s="8">
        <f t="shared" si="17"/>
        <v>0.65800000000000125</v>
      </c>
      <c r="G265" s="34">
        <f t="shared" si="20"/>
        <v>0.56574840000000104</v>
      </c>
      <c r="H265" s="40">
        <f t="shared" si="16"/>
        <v>0.13000034718568299</v>
      </c>
      <c r="I265" s="34">
        <f t="shared" si="18"/>
        <v>0.69574874718568402</v>
      </c>
      <c r="J265" s="5"/>
      <c r="K265" s="25"/>
      <c r="L265" s="7"/>
      <c r="M265" s="7"/>
      <c r="N265" s="7"/>
      <c r="O265" s="5"/>
      <c r="P265" s="5"/>
      <c r="Q265" s="5"/>
      <c r="R265" s="5"/>
      <c r="S265" s="5"/>
      <c r="T265" s="5"/>
      <c r="U265" s="5"/>
      <c r="V265" s="5"/>
      <c r="W265" s="5"/>
    </row>
    <row r="266" spans="1:23" s="1" customFormat="1" x14ac:dyDescent="0.25">
      <c r="A266" s="4">
        <v>241</v>
      </c>
      <c r="B266" s="16">
        <v>20242445</v>
      </c>
      <c r="C266" s="75">
        <v>46.5</v>
      </c>
      <c r="D266" s="8">
        <v>14.077999999999999</v>
      </c>
      <c r="E266" s="8">
        <v>14.191000000000001</v>
      </c>
      <c r="F266" s="8">
        <f>E266-D266</f>
        <v>0.11300000000000132</v>
      </c>
      <c r="G266" s="34">
        <f t="shared" si="20"/>
        <v>9.7157400000001143E-2</v>
      </c>
      <c r="H266" s="40">
        <f t="shared" si="16"/>
        <v>0.1029815356752003</v>
      </c>
      <c r="I266" s="34">
        <f t="shared" si="18"/>
        <v>0.20013893567520144</v>
      </c>
      <c r="J266" s="5"/>
      <c r="K266" s="25"/>
      <c r="L266" s="7"/>
      <c r="M266" s="7"/>
      <c r="N266" s="7"/>
      <c r="O266" s="5"/>
      <c r="P266" s="5"/>
      <c r="Q266" s="5"/>
      <c r="R266" s="5"/>
      <c r="S266" s="5"/>
      <c r="T266" s="5"/>
      <c r="U266" s="5"/>
      <c r="V266" s="5"/>
      <c r="W266" s="5"/>
    </row>
    <row r="267" spans="1:23" s="1" customFormat="1" x14ac:dyDescent="0.25">
      <c r="A267" s="4">
        <v>242</v>
      </c>
      <c r="B267" s="16">
        <v>43441219</v>
      </c>
      <c r="C267" s="75">
        <v>78.3</v>
      </c>
      <c r="D267" s="8">
        <v>38.604999999999997</v>
      </c>
      <c r="E267" s="8">
        <v>39.387999999999998</v>
      </c>
      <c r="F267" s="8">
        <f t="shared" si="17"/>
        <v>0.78300000000000125</v>
      </c>
      <c r="G267" s="34">
        <f t="shared" si="20"/>
        <v>0.67322340000000103</v>
      </c>
      <c r="H267" s="40">
        <f t="shared" si="16"/>
        <v>0.17340761813695019</v>
      </c>
      <c r="I267" s="34">
        <f t="shared" si="18"/>
        <v>0.84663101813695119</v>
      </c>
      <c r="J267" s="5"/>
      <c r="K267" s="25"/>
      <c r="L267" s="7"/>
      <c r="M267" s="7"/>
      <c r="N267" s="7"/>
      <c r="O267" s="5"/>
      <c r="P267" s="5"/>
      <c r="Q267" s="5"/>
      <c r="R267" s="5"/>
      <c r="S267" s="5"/>
      <c r="T267" s="5"/>
      <c r="U267" s="5"/>
      <c r="V267" s="5"/>
      <c r="W267" s="5"/>
    </row>
    <row r="268" spans="1:23" s="1" customFormat="1" x14ac:dyDescent="0.25">
      <c r="A268" s="4">
        <v>243</v>
      </c>
      <c r="B268" s="16">
        <v>20242421</v>
      </c>
      <c r="C268" s="75">
        <v>117.2</v>
      </c>
      <c r="D268" s="8">
        <v>17.202999999999999</v>
      </c>
      <c r="E268" s="8">
        <v>19.024999999999999</v>
      </c>
      <c r="F268" s="8">
        <f t="shared" si="17"/>
        <v>1.8219999999999992</v>
      </c>
      <c r="G268" s="34">
        <f t="shared" si="20"/>
        <v>1.5665555999999994</v>
      </c>
      <c r="H268" s="40">
        <f t="shared" si="16"/>
        <v>0.25955776303512851</v>
      </c>
      <c r="I268" s="34">
        <f t="shared" si="18"/>
        <v>1.8261133630351278</v>
      </c>
      <c r="J268" s="5"/>
      <c r="K268" s="25"/>
      <c r="L268" s="5"/>
      <c r="M268" s="7"/>
      <c r="N268" s="7"/>
      <c r="O268" s="5"/>
      <c r="P268" s="5"/>
      <c r="Q268" s="5"/>
      <c r="R268" s="5"/>
      <c r="S268" s="5"/>
      <c r="T268" s="5"/>
      <c r="U268" s="5"/>
      <c r="V268" s="5"/>
      <c r="W268" s="5"/>
    </row>
    <row r="269" spans="1:23" s="1" customFormat="1" x14ac:dyDescent="0.25">
      <c r="A269" s="4">
        <v>244</v>
      </c>
      <c r="B269" s="16">
        <v>20242431</v>
      </c>
      <c r="C269" s="75">
        <v>57.8</v>
      </c>
      <c r="D269" s="8">
        <v>3.9830000000000001</v>
      </c>
      <c r="E269" s="8">
        <v>3.9830000000000001</v>
      </c>
      <c r="F269" s="8">
        <f t="shared" si="17"/>
        <v>0</v>
      </c>
      <c r="G269" s="34">
        <f t="shared" si="20"/>
        <v>0</v>
      </c>
      <c r="H269" s="40">
        <f t="shared" si="16"/>
        <v>0.12800715617261454</v>
      </c>
      <c r="I269" s="34">
        <f t="shared" si="18"/>
        <v>0.12800715617261454</v>
      </c>
      <c r="J269" s="5"/>
      <c r="K269" s="25"/>
      <c r="L269" s="5"/>
      <c r="M269" s="7"/>
      <c r="N269" s="7"/>
      <c r="O269" s="5"/>
      <c r="P269" s="5"/>
      <c r="Q269" s="5"/>
      <c r="R269" s="5"/>
      <c r="S269" s="5"/>
      <c r="T269" s="5"/>
      <c r="U269" s="5"/>
      <c r="V269" s="5"/>
      <c r="W269" s="5"/>
    </row>
    <row r="270" spans="1:23" s="1" customFormat="1" x14ac:dyDescent="0.25">
      <c r="A270" s="4">
        <v>245</v>
      </c>
      <c r="B270" s="16">
        <v>20242432</v>
      </c>
      <c r="C270" s="75">
        <v>58.2</v>
      </c>
      <c r="D270" s="8">
        <v>8.2430000000000003</v>
      </c>
      <c r="E270" s="8">
        <v>8.2430000000000003</v>
      </c>
      <c r="F270" s="8">
        <f t="shared" si="17"/>
        <v>0</v>
      </c>
      <c r="G270" s="34">
        <f>F270*0.8598</f>
        <v>0</v>
      </c>
      <c r="H270" s="40">
        <f t="shared" si="16"/>
        <v>0.12889301884508941</v>
      </c>
      <c r="I270" s="34">
        <f t="shared" si="18"/>
        <v>0.12889301884508941</v>
      </c>
      <c r="J270" s="5"/>
      <c r="K270" s="25"/>
      <c r="L270" s="5"/>
      <c r="M270" s="7"/>
      <c r="N270" s="7"/>
      <c r="O270" s="5"/>
      <c r="P270" s="5"/>
      <c r="Q270" s="5"/>
      <c r="R270" s="5"/>
      <c r="S270" s="5"/>
      <c r="T270" s="5"/>
      <c r="U270" s="5"/>
      <c r="V270" s="5"/>
      <c r="W270" s="5"/>
    </row>
    <row r="271" spans="1:23" s="1" customFormat="1" x14ac:dyDescent="0.25">
      <c r="A271" s="4">
        <v>246</v>
      </c>
      <c r="B271" s="16">
        <v>20242451</v>
      </c>
      <c r="C271" s="75">
        <v>45.8</v>
      </c>
      <c r="D271" s="8">
        <v>10.311</v>
      </c>
      <c r="E271" s="8">
        <v>10.888</v>
      </c>
      <c r="F271" s="8">
        <f t="shared" si="17"/>
        <v>0.57699999999999996</v>
      </c>
      <c r="G271" s="34">
        <f t="shared" ref="G271" si="21">F271*0.8598</f>
        <v>0.49610459999999995</v>
      </c>
      <c r="H271" s="40">
        <f t="shared" si="16"/>
        <v>0.10143127599836932</v>
      </c>
      <c r="I271" s="34">
        <f t="shared" si="18"/>
        <v>0.59753587599836933</v>
      </c>
      <c r="J271" s="5"/>
      <c r="K271" s="25"/>
      <c r="L271" s="5"/>
      <c r="M271" s="7"/>
      <c r="N271" s="7"/>
      <c r="O271" s="5"/>
      <c r="P271" s="5"/>
      <c r="Q271" s="5"/>
      <c r="R271" s="5"/>
      <c r="S271" s="5"/>
      <c r="T271" s="5"/>
      <c r="U271" s="5"/>
      <c r="V271" s="5"/>
      <c r="W271" s="5"/>
    </row>
    <row r="272" spans="1:23" s="1" customFormat="1" x14ac:dyDescent="0.25">
      <c r="A272" s="4">
        <v>247</v>
      </c>
      <c r="B272" s="16">
        <v>20242442</v>
      </c>
      <c r="C272" s="75">
        <v>77.599999999999994</v>
      </c>
      <c r="D272" s="8">
        <v>22.946999999999999</v>
      </c>
      <c r="E272" s="8">
        <v>23.53</v>
      </c>
      <c r="F272" s="8">
        <f t="shared" si="17"/>
        <v>0.58300000000000196</v>
      </c>
      <c r="G272" s="34">
        <f>F272*0.8598</f>
        <v>0.50126340000000169</v>
      </c>
      <c r="H272" s="40">
        <f t="shared" si="16"/>
        <v>0.17185735846011921</v>
      </c>
      <c r="I272" s="34">
        <f t="shared" si="18"/>
        <v>0.67312075846012087</v>
      </c>
      <c r="J272" s="5"/>
      <c r="K272" s="25"/>
      <c r="L272" s="14"/>
      <c r="M272" s="7"/>
      <c r="N272" s="7"/>
      <c r="O272" s="5"/>
      <c r="P272" s="5"/>
      <c r="Q272" s="5"/>
      <c r="R272" s="5"/>
      <c r="S272" s="5"/>
      <c r="T272" s="5"/>
      <c r="U272" s="5"/>
      <c r="V272" s="5"/>
      <c r="W272" s="5"/>
    </row>
    <row r="273" spans="1:26" s="2" customFormat="1" x14ac:dyDescent="0.25">
      <c r="A273" s="173" t="s">
        <v>3</v>
      </c>
      <c r="B273" s="173"/>
      <c r="C273" s="97">
        <f>SUM(C26:C272)</f>
        <v>17590.400000000001</v>
      </c>
      <c r="D273" s="98">
        <f t="shared" ref="D273:E273" si="22">SUM(D26:D272)</f>
        <v>5070.1382000000012</v>
      </c>
      <c r="E273" s="98">
        <f t="shared" si="22"/>
        <v>5201.0179999999964</v>
      </c>
      <c r="F273" s="8">
        <f t="shared" si="17"/>
        <v>130.87979999999516</v>
      </c>
      <c r="G273" s="98">
        <f>SUM(G26:G272)</f>
        <v>112.53045203999994</v>
      </c>
      <c r="H273" s="98">
        <f>SUM(H26:H272)</f>
        <v>57.059547959999996</v>
      </c>
      <c r="I273" s="98">
        <f>SUM(I26:I272)</f>
        <v>169.58999999999992</v>
      </c>
      <c r="J273" s="50"/>
      <c r="K273" s="51"/>
      <c r="L273" s="38"/>
      <c r="M273" s="42"/>
      <c r="N273" s="5"/>
      <c r="O273" s="5"/>
      <c r="P273" s="5"/>
      <c r="Q273" s="5"/>
      <c r="R273" s="5"/>
      <c r="S273" s="5"/>
      <c r="T273" s="5"/>
      <c r="U273" s="5"/>
      <c r="V273" s="5"/>
      <c r="W273" s="5"/>
    </row>
    <row r="274" spans="1:26" x14ac:dyDescent="0.25">
      <c r="G274" s="43"/>
      <c r="J274" s="99"/>
      <c r="K274" s="100"/>
      <c r="O274" s="5"/>
      <c r="P274" s="5"/>
      <c r="Q274" s="5"/>
      <c r="R274" s="5"/>
      <c r="S274" s="5"/>
      <c r="T274" s="5"/>
      <c r="U274" s="5"/>
      <c r="V274" s="5"/>
    </row>
    <row r="275" spans="1:26" x14ac:dyDescent="0.25">
      <c r="G275"/>
      <c r="H275"/>
      <c r="I275"/>
      <c r="J275" s="45"/>
      <c r="K275" s="44"/>
      <c r="L275" s="44"/>
      <c r="M275" s="73"/>
      <c r="P275" s="42"/>
      <c r="R275" s="5"/>
      <c r="S275" s="5"/>
      <c r="T275" s="5"/>
      <c r="U275" s="5"/>
      <c r="V275" s="5"/>
      <c r="W275" s="5"/>
      <c r="X275" s="5"/>
      <c r="Y275" s="5"/>
      <c r="Z275" s="38"/>
    </row>
    <row r="276" spans="1:26" ht="18.75" customHeight="1" x14ac:dyDescent="0.25">
      <c r="A276" s="174" t="s">
        <v>38</v>
      </c>
      <c r="B276" s="176" t="s">
        <v>39</v>
      </c>
      <c r="C276" s="178" t="s">
        <v>2</v>
      </c>
      <c r="D276" s="35" t="s">
        <v>83</v>
      </c>
      <c r="E276" s="35" t="s">
        <v>87</v>
      </c>
      <c r="F276" s="107" t="s">
        <v>57</v>
      </c>
      <c r="G276" s="42"/>
      <c r="H276" s="38"/>
      <c r="I276" s="5"/>
      <c r="J276" s="5"/>
      <c r="K276" s="5"/>
      <c r="L276" s="5"/>
      <c r="M276" s="5"/>
      <c r="N276" s="5"/>
      <c r="O276" s="5"/>
      <c r="P276" s="5"/>
      <c r="R276"/>
      <c r="S276"/>
      <c r="T276"/>
      <c r="U276"/>
      <c r="V276"/>
      <c r="W276"/>
    </row>
    <row r="277" spans="1:26" ht="18.75" customHeight="1" x14ac:dyDescent="0.25">
      <c r="A277" s="175"/>
      <c r="B277" s="177"/>
      <c r="C277" s="179"/>
      <c r="D277" s="108" t="s">
        <v>40</v>
      </c>
      <c r="E277" s="108" t="s">
        <v>40</v>
      </c>
      <c r="F277" s="114" t="s">
        <v>58</v>
      </c>
      <c r="G277" s="38"/>
      <c r="H277" s="38"/>
      <c r="I277" s="5"/>
      <c r="J277" s="5"/>
      <c r="K277" s="5"/>
      <c r="L277" s="5"/>
      <c r="M277" s="5"/>
      <c r="N277" s="5"/>
      <c r="O277" s="5"/>
      <c r="Q277"/>
      <c r="R277"/>
      <c r="S277"/>
      <c r="T277"/>
      <c r="U277"/>
      <c r="V277"/>
      <c r="W277"/>
    </row>
    <row r="278" spans="1:26" x14ac:dyDescent="0.25">
      <c r="A278" s="48" t="s">
        <v>41</v>
      </c>
      <c r="B278" s="49">
        <v>43441481</v>
      </c>
      <c r="C278" s="49">
        <v>122.9</v>
      </c>
      <c r="D278" s="71">
        <v>37.968000000000004</v>
      </c>
      <c r="E278" s="71">
        <v>37.968000000000004</v>
      </c>
      <c r="F278" s="71">
        <f>(E278-D278)*0.8598</f>
        <v>0</v>
      </c>
      <c r="G278" s="38"/>
      <c r="H278" s="38"/>
      <c r="I278" s="38"/>
      <c r="J278" s="38"/>
      <c r="M278" s="38"/>
      <c r="Q278"/>
      <c r="R278"/>
      <c r="S278"/>
      <c r="T278"/>
      <c r="U278"/>
      <c r="V278"/>
      <c r="W278"/>
    </row>
    <row r="279" spans="1:26" x14ac:dyDescent="0.25">
      <c r="A279" s="48" t="s">
        <v>42</v>
      </c>
      <c r="B279" s="49">
        <v>43441178</v>
      </c>
      <c r="C279" s="49">
        <v>68.5</v>
      </c>
      <c r="D279" s="71">
        <v>60.076000000000001</v>
      </c>
      <c r="E279" s="71">
        <v>61.68</v>
      </c>
      <c r="F279" s="71">
        <f t="shared" ref="F279:F292" si="23">(E279-D279)*0.8598</f>
        <v>1.3791191999999994</v>
      </c>
      <c r="G279" s="38"/>
      <c r="H279" s="38"/>
      <c r="I279" s="38"/>
      <c r="J279" s="38"/>
      <c r="M279" s="38"/>
      <c r="Q279"/>
      <c r="R279"/>
      <c r="S279"/>
      <c r="T279"/>
      <c r="U279"/>
      <c r="V279"/>
      <c r="W279"/>
    </row>
    <row r="280" spans="1:26" x14ac:dyDescent="0.25">
      <c r="A280" s="48" t="s">
        <v>43</v>
      </c>
      <c r="B280" s="49">
        <v>43441179</v>
      </c>
      <c r="C280" s="49">
        <v>106.9</v>
      </c>
      <c r="D280" s="71">
        <v>21.134</v>
      </c>
      <c r="E280" s="71">
        <v>21.931000000000001</v>
      </c>
      <c r="F280" s="71">
        <f t="shared" si="23"/>
        <v>0.68526060000000055</v>
      </c>
      <c r="G280" s="38"/>
      <c r="H280" s="38"/>
      <c r="I280" s="38"/>
      <c r="J280" s="38"/>
      <c r="M280" s="38"/>
      <c r="P280"/>
      <c r="Q280"/>
      <c r="R280"/>
      <c r="S280"/>
      <c r="T280"/>
      <c r="U280"/>
      <c r="V280"/>
      <c r="W280"/>
    </row>
    <row r="281" spans="1:26" x14ac:dyDescent="0.25">
      <c r="A281" s="48" t="s">
        <v>44</v>
      </c>
      <c r="B281" s="49">
        <v>43441177</v>
      </c>
      <c r="C281" s="49">
        <v>163.80000000000001</v>
      </c>
      <c r="D281" s="71">
        <v>90.704999999999998</v>
      </c>
      <c r="E281" s="71">
        <v>91.302000000000007</v>
      </c>
      <c r="F281" s="71">
        <f t="shared" si="23"/>
        <v>0.51330060000000721</v>
      </c>
      <c r="G281" s="38"/>
      <c r="H281" s="38"/>
      <c r="I281" s="38"/>
      <c r="J281" s="38"/>
      <c r="M281"/>
      <c r="N281"/>
      <c r="O281"/>
      <c r="P281"/>
      <c r="Q281"/>
      <c r="R281"/>
      <c r="S281"/>
      <c r="T281"/>
      <c r="U281"/>
      <c r="V281"/>
      <c r="W281"/>
    </row>
    <row r="282" spans="1:26" s="1" customFormat="1" x14ac:dyDescent="0.25">
      <c r="A282" s="48" t="s">
        <v>45</v>
      </c>
      <c r="B282" s="49">
        <v>43441482</v>
      </c>
      <c r="C282" s="49">
        <v>109.8</v>
      </c>
      <c r="D282" s="71">
        <v>113.601</v>
      </c>
      <c r="E282" s="71">
        <v>114.753</v>
      </c>
      <c r="F282" s="71">
        <f t="shared" si="23"/>
        <v>0.99048960000000086</v>
      </c>
      <c r="G282" s="2"/>
      <c r="H282" s="60"/>
      <c r="I282" s="5"/>
      <c r="J282" s="5"/>
      <c r="K282" s="5"/>
      <c r="L282" s="5"/>
    </row>
    <row r="283" spans="1:26" s="1" customFormat="1" x14ac:dyDescent="0.25">
      <c r="A283" s="48" t="s">
        <v>46</v>
      </c>
      <c r="B283" s="49">
        <v>43441483</v>
      </c>
      <c r="C283" s="49">
        <v>58.7</v>
      </c>
      <c r="D283" s="71">
        <v>140.55699999999999</v>
      </c>
      <c r="E283" s="71">
        <v>142.17500000000001</v>
      </c>
      <c r="F283" s="71">
        <f t="shared" si="23"/>
        <v>1.3911564000000201</v>
      </c>
      <c r="G283" s="5"/>
      <c r="H283" s="5"/>
      <c r="I283" s="5"/>
      <c r="J283" s="5"/>
      <c r="K283" s="5"/>
      <c r="L283" s="5"/>
    </row>
    <row r="284" spans="1:26" s="1" customFormat="1" x14ac:dyDescent="0.25">
      <c r="A284" s="48" t="s">
        <v>47</v>
      </c>
      <c r="B284" s="49">
        <v>41444210</v>
      </c>
      <c r="C284" s="49">
        <v>89.1</v>
      </c>
      <c r="D284" s="71">
        <v>105.70099999999999</v>
      </c>
      <c r="E284" s="71">
        <v>105.70099999999999</v>
      </c>
      <c r="F284" s="71">
        <f t="shared" si="23"/>
        <v>0</v>
      </c>
      <c r="G284" s="5"/>
      <c r="H284" s="5"/>
      <c r="I284" s="5"/>
      <c r="J284" s="5"/>
      <c r="K284" s="5"/>
      <c r="L284" s="5"/>
    </row>
    <row r="285" spans="1:26" x14ac:dyDescent="0.25">
      <c r="A285" s="48" t="s">
        <v>48</v>
      </c>
      <c r="B285" s="49">
        <v>20242453</v>
      </c>
      <c r="C285" s="49">
        <v>56.5</v>
      </c>
      <c r="D285" s="71">
        <v>102.874</v>
      </c>
      <c r="E285" s="71">
        <v>106.337</v>
      </c>
      <c r="F285" s="71">
        <f t="shared" si="23"/>
        <v>2.9774874000000069</v>
      </c>
      <c r="G285" s="38"/>
      <c r="H285" s="38"/>
      <c r="I285" s="38"/>
      <c r="J285" s="38"/>
      <c r="M285"/>
      <c r="N285"/>
      <c r="O285"/>
      <c r="P285"/>
      <c r="Q285"/>
      <c r="R285"/>
      <c r="S285"/>
      <c r="T285"/>
      <c r="U285"/>
      <c r="V285"/>
      <c r="W285"/>
    </row>
    <row r="286" spans="1:26" x14ac:dyDescent="0.25">
      <c r="A286" s="48" t="s">
        <v>49</v>
      </c>
      <c r="B286" s="49">
        <v>20242426</v>
      </c>
      <c r="C286" s="49">
        <v>96</v>
      </c>
      <c r="D286" s="71">
        <v>65.379000000000005</v>
      </c>
      <c r="E286" s="71">
        <v>67.772999999999996</v>
      </c>
      <c r="F286" s="71">
        <f t="shared" si="23"/>
        <v>2.0583611999999927</v>
      </c>
      <c r="G286" s="38"/>
      <c r="H286" s="38"/>
      <c r="I286" s="38"/>
      <c r="J286" s="38"/>
      <c r="M286"/>
      <c r="N286"/>
      <c r="O286"/>
      <c r="P286"/>
      <c r="Q286"/>
      <c r="R286"/>
      <c r="S286"/>
      <c r="T286"/>
      <c r="U286"/>
      <c r="V286"/>
      <c r="W286"/>
    </row>
    <row r="287" spans="1:26" x14ac:dyDescent="0.25">
      <c r="A287" s="48" t="s">
        <v>50</v>
      </c>
      <c r="B287" s="49">
        <v>20242457</v>
      </c>
      <c r="C287" s="49">
        <v>103.3</v>
      </c>
      <c r="D287" s="71">
        <v>75.813000000000002</v>
      </c>
      <c r="E287" s="71">
        <v>77.537999999999997</v>
      </c>
      <c r="F287" s="71">
        <f t="shared" si="23"/>
        <v>1.4831549999999951</v>
      </c>
      <c r="G287" s="38"/>
      <c r="H287" s="38"/>
      <c r="I287" s="38"/>
      <c r="J287" s="38"/>
      <c r="M287"/>
      <c r="N287"/>
      <c r="O287"/>
      <c r="P287"/>
      <c r="Q287"/>
      <c r="R287"/>
      <c r="S287"/>
      <c r="T287"/>
      <c r="U287"/>
      <c r="V287"/>
      <c r="W287"/>
    </row>
    <row r="288" spans="1:26" x14ac:dyDescent="0.25">
      <c r="A288" s="48" t="s">
        <v>51</v>
      </c>
      <c r="B288" s="49">
        <v>20242455</v>
      </c>
      <c r="C288" s="49">
        <v>43.4</v>
      </c>
      <c r="D288" s="71">
        <v>56.820999999999998</v>
      </c>
      <c r="E288" s="71">
        <v>58.320999999999998</v>
      </c>
      <c r="F288" s="71">
        <f t="shared" si="23"/>
        <v>1.2897000000000001</v>
      </c>
      <c r="G288" s="38"/>
      <c r="H288" s="38"/>
      <c r="I288" s="38"/>
      <c r="J288" s="38"/>
      <c r="M288"/>
      <c r="N288"/>
      <c r="O288"/>
      <c r="P288"/>
      <c r="Q288"/>
      <c r="R288"/>
      <c r="S288"/>
      <c r="T288"/>
      <c r="U288"/>
      <c r="V288"/>
      <c r="W288"/>
    </row>
    <row r="289" spans="1:26" x14ac:dyDescent="0.25">
      <c r="A289" s="48" t="s">
        <v>52</v>
      </c>
      <c r="B289" s="49">
        <v>20442453</v>
      </c>
      <c r="C289" s="49">
        <v>79.900000000000006</v>
      </c>
      <c r="D289" s="71">
        <v>70.724999999999994</v>
      </c>
      <c r="E289" s="71">
        <v>72.013999999999996</v>
      </c>
      <c r="F289" s="71">
        <f t="shared" si="23"/>
        <v>1.1082822000000012</v>
      </c>
      <c r="G289" s="38"/>
      <c r="H289" s="38"/>
      <c r="I289" s="38"/>
      <c r="J289" s="38"/>
      <c r="M289"/>
      <c r="N289"/>
      <c r="O289"/>
      <c r="P289"/>
      <c r="Q289"/>
      <c r="R289"/>
      <c r="S289"/>
      <c r="T289"/>
      <c r="U289"/>
      <c r="V289"/>
      <c r="W289"/>
    </row>
    <row r="290" spans="1:26" s="1" customFormat="1" x14ac:dyDescent="0.25">
      <c r="A290" s="48" t="s">
        <v>53</v>
      </c>
      <c r="B290" s="49">
        <v>20242456</v>
      </c>
      <c r="C290" s="49">
        <v>106.1</v>
      </c>
      <c r="D290" s="71">
        <v>49.536000000000001</v>
      </c>
      <c r="E290" s="71">
        <v>49.536000000000001</v>
      </c>
      <c r="F290" s="71">
        <f t="shared" si="23"/>
        <v>0</v>
      </c>
      <c r="G290" s="5"/>
      <c r="H290" s="5"/>
      <c r="I290" s="5"/>
      <c r="J290" s="5"/>
      <c r="K290" s="5"/>
      <c r="L290" s="5"/>
    </row>
    <row r="291" spans="1:26" s="1" customFormat="1" x14ac:dyDescent="0.25">
      <c r="A291" s="48" t="s">
        <v>54</v>
      </c>
      <c r="B291" s="49">
        <v>20242415</v>
      </c>
      <c r="C291" s="49">
        <v>137.9</v>
      </c>
      <c r="D291" s="71">
        <v>108.27200000000001</v>
      </c>
      <c r="E291" s="71">
        <v>112.955</v>
      </c>
      <c r="F291" s="71">
        <f t="shared" si="23"/>
        <v>4.0264433999999936</v>
      </c>
      <c r="G291" s="5"/>
      <c r="H291" s="5"/>
      <c r="I291" s="5"/>
      <c r="J291" s="5"/>
      <c r="K291" s="5"/>
      <c r="L291" s="5"/>
    </row>
    <row r="292" spans="1:26" s="1" customFormat="1" x14ac:dyDescent="0.25">
      <c r="A292" s="48" t="s">
        <v>55</v>
      </c>
      <c r="B292" s="49">
        <v>20242418</v>
      </c>
      <c r="C292" s="49">
        <v>56.4</v>
      </c>
      <c r="D292" s="71">
        <v>121.49299999999999</v>
      </c>
      <c r="E292" s="71">
        <v>125.002</v>
      </c>
      <c r="F292" s="71">
        <f t="shared" si="23"/>
        <v>3.0170382000000004</v>
      </c>
      <c r="G292" s="5"/>
      <c r="H292" s="5"/>
      <c r="I292" s="5"/>
      <c r="J292" s="5"/>
      <c r="K292" s="5"/>
      <c r="L292" s="5"/>
    </row>
    <row r="293" spans="1:26" x14ac:dyDescent="0.25">
      <c r="B293" s="39"/>
      <c r="C293" s="109">
        <f>SUM(C278:C292)</f>
        <v>1399.2</v>
      </c>
      <c r="D293" s="74">
        <f>SUM(D278:D292)</f>
        <v>1220.655</v>
      </c>
      <c r="E293" s="74">
        <f>SUM(E278:E292)</f>
        <v>1244.9859999999999</v>
      </c>
      <c r="F293" s="74">
        <f>SUM(F278:F292)</f>
        <v>20.919793800000019</v>
      </c>
      <c r="G293" s="38"/>
      <c r="H293" s="38"/>
      <c r="I293" s="38"/>
      <c r="J293" s="38"/>
      <c r="M293" s="38"/>
      <c r="Q293"/>
      <c r="R293"/>
      <c r="S293"/>
      <c r="T293"/>
      <c r="U293"/>
      <c r="V293"/>
      <c r="W293"/>
    </row>
    <row r="294" spans="1:26" x14ac:dyDescent="0.25">
      <c r="A294" s="46"/>
      <c r="B294" s="46"/>
      <c r="C294" s="46"/>
      <c r="D294" s="46"/>
      <c r="E294" s="118"/>
      <c r="F294" s="46"/>
      <c r="G294"/>
      <c r="H294"/>
      <c r="I294"/>
      <c r="J294" s="45"/>
      <c r="K294" s="44"/>
      <c r="L294" s="44"/>
      <c r="M294"/>
      <c r="P294" s="42"/>
      <c r="V294"/>
      <c r="W294"/>
      <c r="Z294" s="38"/>
    </row>
    <row r="295" spans="1:26" x14ac:dyDescent="0.25">
      <c r="A295" s="47" t="s">
        <v>15</v>
      </c>
      <c r="F295" s="46"/>
      <c r="G295"/>
      <c r="H295"/>
      <c r="I295"/>
      <c r="J295" s="45"/>
      <c r="K295" s="44"/>
      <c r="L295" s="44"/>
      <c r="M295"/>
      <c r="P295" s="42"/>
      <c r="V295"/>
      <c r="W295"/>
      <c r="Z295" s="38"/>
    </row>
    <row r="296" spans="1:26" x14ac:dyDescent="0.25">
      <c r="A296" s="46"/>
      <c r="E296" s="118"/>
      <c r="G296"/>
      <c r="H296"/>
      <c r="I296" s="45"/>
      <c r="J296" s="44"/>
      <c r="K296" s="44"/>
      <c r="L296"/>
      <c r="M296" s="38"/>
      <c r="O296" s="42"/>
      <c r="U296"/>
      <c r="V296"/>
      <c r="W296"/>
      <c r="Y296" s="38"/>
    </row>
    <row r="297" spans="1:26" x14ac:dyDescent="0.25">
      <c r="G297"/>
      <c r="H297"/>
      <c r="I297" s="45"/>
      <c r="J297" s="44"/>
      <c r="K297" s="44"/>
      <c r="L297"/>
      <c r="M297" s="38"/>
      <c r="O297" s="42"/>
      <c r="U297"/>
      <c r="V297"/>
      <c r="W297"/>
      <c r="X297" s="38"/>
      <c r="Y297" s="38"/>
    </row>
  </sheetData>
  <mergeCells count="36">
    <mergeCell ref="E22:G22"/>
    <mergeCell ref="E23:G23"/>
    <mergeCell ref="A273:B273"/>
    <mergeCell ref="A276:A277"/>
    <mergeCell ref="B276:B277"/>
    <mergeCell ref="C276:C277"/>
    <mergeCell ref="A18:D19"/>
    <mergeCell ref="E18:G18"/>
    <mergeCell ref="E19:G19"/>
    <mergeCell ref="E20:G20"/>
    <mergeCell ref="H20:H21"/>
    <mergeCell ref="E21:G21"/>
    <mergeCell ref="A17:D17"/>
    <mergeCell ref="E17:G17"/>
    <mergeCell ref="E9:G9"/>
    <mergeCell ref="E10:G10"/>
    <mergeCell ref="A11:D11"/>
    <mergeCell ref="E11:G11"/>
    <mergeCell ref="A12:D13"/>
    <mergeCell ref="E12:G12"/>
    <mergeCell ref="E13:G13"/>
    <mergeCell ref="A14:D14"/>
    <mergeCell ref="E14:G14"/>
    <mergeCell ref="A15:D16"/>
    <mergeCell ref="E15:G15"/>
    <mergeCell ref="E16:G16"/>
    <mergeCell ref="A1:L1"/>
    <mergeCell ref="A3:L3"/>
    <mergeCell ref="A4:L4"/>
    <mergeCell ref="A6:H6"/>
    <mergeCell ref="K6:L10"/>
    <mergeCell ref="A7:D7"/>
    <mergeCell ref="E7:G7"/>
    <mergeCell ref="A8:D8"/>
    <mergeCell ref="E8:G8"/>
    <mergeCell ref="A9:D10"/>
  </mergeCells>
  <pageMargins left="0.78740157480314965" right="0" top="0" bottom="0" header="0.31496062992125984" footer="0.31496062992125984"/>
  <pageSetup paperSize="9" scale="1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97"/>
  <sheetViews>
    <sheetView tabSelected="1" zoomScaleNormal="100" workbookViewId="0">
      <selection activeCell="I290" sqref="I290"/>
    </sheetView>
  </sheetViews>
  <sheetFormatPr defaultRowHeight="15" x14ac:dyDescent="0.25"/>
  <cols>
    <col min="1" max="1" width="6.28515625" customWidth="1"/>
    <col min="2" max="2" width="12.5703125" customWidth="1"/>
    <col min="3" max="3" width="9.5703125" customWidth="1"/>
    <col min="4" max="4" width="10.5703125" customWidth="1"/>
    <col min="5" max="5" width="10.5703125" style="1" customWidth="1"/>
    <col min="6" max="6" width="9.140625" customWidth="1"/>
    <col min="7" max="7" width="9.42578125" style="45" customWidth="1"/>
    <col min="8" max="8" width="11.28515625" style="44" customWidth="1"/>
    <col min="9" max="9" width="9.42578125" style="44" customWidth="1"/>
    <col min="10" max="10" width="2.140625" customWidth="1"/>
    <col min="11" max="11" width="26" style="38" customWidth="1"/>
    <col min="12" max="12" width="8.7109375" style="38" customWidth="1"/>
    <col min="13" max="13" width="10.7109375" style="42" customWidth="1"/>
    <col min="14" max="14" width="9.5703125" style="38" bestFit="1" customWidth="1"/>
    <col min="15" max="15" width="10.28515625" style="38" bestFit="1" customWidth="1"/>
    <col min="16" max="16" width="17.42578125" style="38" customWidth="1"/>
    <col min="17" max="17" width="26.7109375" style="38" bestFit="1" customWidth="1"/>
    <col min="18" max="18" width="9.85546875" style="38" customWidth="1"/>
    <col min="19" max="19" width="9.140625" style="38"/>
    <col min="20" max="20" width="11.42578125" style="38" bestFit="1" customWidth="1"/>
    <col min="21" max="21" width="9.140625" style="38"/>
    <col min="22" max="22" width="9.7109375" style="38" customWidth="1"/>
    <col min="23" max="23" width="9.140625" style="38"/>
  </cols>
  <sheetData>
    <row r="1" spans="1:23" s="1" customFormat="1" ht="20.25" x14ac:dyDescent="0.3">
      <c r="A1" s="197" t="s">
        <v>8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27"/>
      <c r="N1" s="5"/>
      <c r="O1" s="5"/>
      <c r="P1" s="5"/>
      <c r="Q1" s="5"/>
      <c r="R1" s="5"/>
      <c r="S1" s="5"/>
      <c r="T1" s="5"/>
      <c r="U1" s="5"/>
      <c r="V1" s="5"/>
      <c r="W1" s="5"/>
    </row>
    <row r="2" spans="1:23" s="1" customFormat="1" ht="14.45" customHeight="1" x14ac:dyDescent="0.3">
      <c r="A2" s="164"/>
      <c r="B2" s="164"/>
      <c r="C2" s="164"/>
      <c r="D2" s="164"/>
      <c r="E2" s="164"/>
      <c r="F2" s="164"/>
      <c r="G2" s="164"/>
      <c r="H2" s="52"/>
      <c r="I2" s="52"/>
      <c r="J2" s="164"/>
      <c r="K2" s="76"/>
      <c r="L2" s="76"/>
      <c r="M2" s="28"/>
      <c r="N2" s="5"/>
      <c r="O2" s="5"/>
      <c r="P2" s="5"/>
      <c r="Q2" s="5"/>
      <c r="R2" s="5"/>
      <c r="S2" s="5"/>
      <c r="T2" s="5"/>
      <c r="U2" s="5"/>
      <c r="V2" s="5"/>
      <c r="W2" s="5"/>
    </row>
    <row r="3" spans="1:23" s="1" customFormat="1" ht="18.75" x14ac:dyDescent="0.25">
      <c r="A3" s="198" t="s">
        <v>16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29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3" s="1" customFormat="1" ht="18.75" x14ac:dyDescent="0.25">
      <c r="A4" s="198" t="s">
        <v>88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29"/>
      <c r="N4" s="5"/>
      <c r="O4" s="5"/>
      <c r="P4" s="5"/>
      <c r="Q4" s="5"/>
      <c r="R4" s="5"/>
      <c r="S4" s="5"/>
      <c r="T4" s="5"/>
      <c r="U4" s="5"/>
      <c r="V4" s="5"/>
      <c r="W4" s="5"/>
    </row>
    <row r="5" spans="1:23" s="1" customFormat="1" ht="17.45" customHeight="1" x14ac:dyDescent="0.25">
      <c r="A5" s="165"/>
      <c r="B5" s="165"/>
      <c r="C5" s="165"/>
      <c r="D5" s="165"/>
      <c r="E5" s="165"/>
      <c r="F5" s="165"/>
      <c r="G5" s="165"/>
      <c r="H5" s="165"/>
      <c r="I5" s="165"/>
      <c r="J5" s="165"/>
      <c r="K5" s="77"/>
      <c r="L5" s="77"/>
      <c r="M5" s="30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3" s="1" customFormat="1" ht="16.149999999999999" customHeight="1" x14ac:dyDescent="0.25">
      <c r="A6" s="199" t="s">
        <v>9</v>
      </c>
      <c r="B6" s="200"/>
      <c r="C6" s="200"/>
      <c r="D6" s="200"/>
      <c r="E6" s="200"/>
      <c r="F6" s="200"/>
      <c r="G6" s="200"/>
      <c r="H6" s="201"/>
      <c r="I6" s="53"/>
      <c r="J6" s="54" t="s">
        <v>11</v>
      </c>
      <c r="K6" s="202" t="s">
        <v>12</v>
      </c>
      <c r="L6" s="203"/>
      <c r="M6" s="30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s="1" customFormat="1" ht="37.9" customHeight="1" thickBot="1" x14ac:dyDescent="0.3">
      <c r="A7" s="208" t="s">
        <v>4</v>
      </c>
      <c r="B7" s="208"/>
      <c r="C7" s="208"/>
      <c r="D7" s="208"/>
      <c r="E7" s="208" t="s">
        <v>5</v>
      </c>
      <c r="F7" s="208"/>
      <c r="G7" s="208"/>
      <c r="H7" s="166" t="s">
        <v>89</v>
      </c>
      <c r="I7" s="55"/>
      <c r="J7" s="54"/>
      <c r="K7" s="204"/>
      <c r="L7" s="205"/>
      <c r="M7" s="30"/>
      <c r="N7" s="5"/>
      <c r="O7" s="5"/>
      <c r="P7" s="5"/>
      <c r="Q7" s="5"/>
      <c r="R7" s="5"/>
      <c r="S7" s="5"/>
      <c r="T7" s="5"/>
      <c r="U7" s="5"/>
      <c r="V7" s="5"/>
      <c r="W7" s="5"/>
    </row>
    <row r="8" spans="1:23" s="1" customFormat="1" ht="27" customHeight="1" x14ac:dyDescent="0.25">
      <c r="A8" s="195" t="s">
        <v>32</v>
      </c>
      <c r="B8" s="196"/>
      <c r="C8" s="196"/>
      <c r="D8" s="196"/>
      <c r="E8" s="190" t="s">
        <v>17</v>
      </c>
      <c r="F8" s="190"/>
      <c r="G8" s="190"/>
      <c r="H8" s="110">
        <v>70.769000000000005</v>
      </c>
      <c r="J8" s="54"/>
      <c r="K8" s="204"/>
      <c r="L8" s="205"/>
      <c r="M8" s="30"/>
      <c r="N8" s="5"/>
      <c r="O8" s="5"/>
      <c r="P8" s="5"/>
      <c r="Q8" s="5"/>
      <c r="R8" s="5"/>
      <c r="S8" s="5"/>
      <c r="T8" s="5"/>
      <c r="U8" s="5"/>
      <c r="V8" s="5"/>
      <c r="W8" s="5"/>
    </row>
    <row r="9" spans="1:23" s="1" customFormat="1" ht="13.9" customHeight="1" x14ac:dyDescent="0.25">
      <c r="A9" s="180" t="s">
        <v>6</v>
      </c>
      <c r="B9" s="181"/>
      <c r="C9" s="181"/>
      <c r="D9" s="182"/>
      <c r="E9" s="186" t="s">
        <v>18</v>
      </c>
      <c r="F9" s="186"/>
      <c r="G9" s="186"/>
      <c r="H9" s="10">
        <f>SUM(G26:G99)</f>
        <v>63.368979600000003</v>
      </c>
      <c r="I9" s="103"/>
      <c r="J9" s="54"/>
      <c r="K9" s="204"/>
      <c r="L9" s="205"/>
      <c r="M9" s="30"/>
      <c r="N9" s="5"/>
      <c r="O9" s="5"/>
      <c r="P9" s="5"/>
      <c r="Q9" s="5"/>
      <c r="R9" s="5"/>
      <c r="S9" s="5"/>
      <c r="T9" s="5"/>
      <c r="U9" s="5"/>
      <c r="V9" s="5"/>
      <c r="W9" s="5"/>
    </row>
    <row r="10" spans="1:23" s="1" customFormat="1" ht="13.9" customHeight="1" thickBot="1" x14ac:dyDescent="0.3">
      <c r="A10" s="183"/>
      <c r="B10" s="184"/>
      <c r="C10" s="184"/>
      <c r="D10" s="185"/>
      <c r="E10" s="187" t="s">
        <v>21</v>
      </c>
      <c r="F10" s="187"/>
      <c r="G10" s="187"/>
      <c r="H10" s="11">
        <f>H8-H9</f>
        <v>7.4000204000000025</v>
      </c>
      <c r="I10" s="103"/>
      <c r="J10" s="54"/>
      <c r="K10" s="206"/>
      <c r="L10" s="207"/>
      <c r="M10" s="30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1" customFormat="1" ht="27.75" customHeight="1" x14ac:dyDescent="0.25">
      <c r="A11" s="195" t="s">
        <v>33</v>
      </c>
      <c r="B11" s="196"/>
      <c r="C11" s="196"/>
      <c r="D11" s="196"/>
      <c r="E11" s="190" t="s">
        <v>19</v>
      </c>
      <c r="F11" s="190"/>
      <c r="G11" s="190"/>
      <c r="H11" s="110">
        <v>50.207000000000001</v>
      </c>
      <c r="I11" s="56"/>
      <c r="J11" s="54"/>
      <c r="K11" s="31"/>
      <c r="L11" s="31"/>
      <c r="M11" s="30"/>
      <c r="N11" s="5"/>
      <c r="O11" s="5"/>
      <c r="P11" s="5"/>
      <c r="Q11" s="5"/>
      <c r="R11" s="5"/>
      <c r="S11" s="5"/>
      <c r="T11" s="5"/>
      <c r="U11" s="5"/>
      <c r="V11" s="5"/>
      <c r="W11" s="5"/>
    </row>
    <row r="12" spans="1:23" s="1" customFormat="1" ht="13.9" customHeight="1" x14ac:dyDescent="0.25">
      <c r="A12" s="180" t="s">
        <v>6</v>
      </c>
      <c r="B12" s="181"/>
      <c r="C12" s="181"/>
      <c r="D12" s="182"/>
      <c r="E12" s="186" t="s">
        <v>20</v>
      </c>
      <c r="F12" s="186"/>
      <c r="G12" s="186"/>
      <c r="H12" s="10">
        <f>SUM(G100:G155)</f>
        <v>35.079839999999997</v>
      </c>
      <c r="I12" s="103"/>
      <c r="J12" s="54"/>
      <c r="K12" s="31" t="s">
        <v>56</v>
      </c>
      <c r="L12" s="31"/>
      <c r="M12" s="30"/>
      <c r="N12" s="5"/>
      <c r="O12" s="5"/>
      <c r="P12" s="5"/>
      <c r="Q12" s="5"/>
      <c r="R12" s="5"/>
      <c r="S12" s="5"/>
      <c r="T12" s="5"/>
      <c r="U12" s="5"/>
      <c r="V12" s="5"/>
      <c r="W12" s="5"/>
    </row>
    <row r="13" spans="1:23" s="1" customFormat="1" ht="13.9" customHeight="1" thickBot="1" x14ac:dyDescent="0.3">
      <c r="A13" s="183"/>
      <c r="B13" s="184"/>
      <c r="C13" s="184"/>
      <c r="D13" s="185"/>
      <c r="E13" s="187" t="s">
        <v>22</v>
      </c>
      <c r="F13" s="187"/>
      <c r="G13" s="187"/>
      <c r="H13" s="11">
        <f>H11-H12</f>
        <v>15.127160000000003</v>
      </c>
      <c r="I13" s="103"/>
      <c r="J13" s="54"/>
      <c r="K13" s="31" t="s">
        <v>36</v>
      </c>
      <c r="L13" s="5"/>
      <c r="M13" s="7"/>
      <c r="N13" s="5"/>
      <c r="O13" s="5"/>
      <c r="P13" s="5"/>
      <c r="Q13" s="5"/>
      <c r="R13" s="5"/>
      <c r="S13" s="5"/>
      <c r="T13" s="5"/>
      <c r="U13" s="5"/>
      <c r="V13" s="5"/>
      <c r="W13" s="5"/>
    </row>
    <row r="14" spans="1:23" s="1" customFormat="1" ht="24.75" customHeight="1" x14ac:dyDescent="0.25">
      <c r="A14" s="195" t="s">
        <v>34</v>
      </c>
      <c r="B14" s="196"/>
      <c r="C14" s="196"/>
      <c r="D14" s="196"/>
      <c r="E14" s="190" t="s">
        <v>23</v>
      </c>
      <c r="F14" s="190"/>
      <c r="G14" s="190"/>
      <c r="H14" s="110">
        <v>37.375</v>
      </c>
      <c r="I14" s="56"/>
      <c r="J14" s="54"/>
      <c r="K14" s="23"/>
      <c r="L14" s="23"/>
      <c r="M14" s="32"/>
      <c r="N14" s="5"/>
      <c r="O14" s="5"/>
      <c r="P14" s="5"/>
      <c r="Q14" s="5"/>
      <c r="R14" s="5"/>
      <c r="S14" s="5"/>
      <c r="T14" s="5"/>
      <c r="U14" s="5"/>
      <c r="V14" s="5"/>
      <c r="W14" s="5"/>
    </row>
    <row r="15" spans="1:23" s="1" customFormat="1" ht="13.9" customHeight="1" x14ac:dyDescent="0.25">
      <c r="A15" s="180" t="s">
        <v>6</v>
      </c>
      <c r="B15" s="181"/>
      <c r="C15" s="181"/>
      <c r="D15" s="182"/>
      <c r="E15" s="186" t="s">
        <v>24</v>
      </c>
      <c r="F15" s="186"/>
      <c r="G15" s="186"/>
      <c r="H15" s="10">
        <f>SUM(G156:G207)</f>
        <v>25.813775399999997</v>
      </c>
      <c r="I15" s="103"/>
      <c r="J15" s="54"/>
      <c r="K15" s="6"/>
      <c r="L15" s="7"/>
      <c r="M15" s="7"/>
      <c r="N15" s="5"/>
      <c r="O15" s="5"/>
      <c r="P15" s="5"/>
      <c r="Q15" s="5"/>
      <c r="R15" s="5"/>
      <c r="S15" s="5"/>
      <c r="T15" s="5"/>
      <c r="U15" s="5"/>
      <c r="V15" s="5"/>
      <c r="W15" s="5"/>
    </row>
    <row r="16" spans="1:23" s="1" customFormat="1" ht="13.9" customHeight="1" thickBot="1" x14ac:dyDescent="0.3">
      <c r="A16" s="183"/>
      <c r="B16" s="184"/>
      <c r="C16" s="184"/>
      <c r="D16" s="185"/>
      <c r="E16" s="187" t="s">
        <v>25</v>
      </c>
      <c r="F16" s="187"/>
      <c r="G16" s="187"/>
      <c r="H16" s="11">
        <f>H14-H15</f>
        <v>11.561224600000003</v>
      </c>
      <c r="I16" s="103"/>
      <c r="J16" s="54"/>
      <c r="K16" s="6"/>
      <c r="L16" s="7"/>
      <c r="M16" s="7"/>
      <c r="N16" s="5"/>
      <c r="O16" s="5"/>
      <c r="P16" s="5"/>
      <c r="Q16" s="5"/>
      <c r="R16" s="5"/>
      <c r="S16" s="5"/>
      <c r="T16" s="5"/>
      <c r="U16" s="5"/>
      <c r="V16" s="5"/>
      <c r="W16" s="5"/>
    </row>
    <row r="17" spans="1:25" s="1" customFormat="1" ht="25.5" customHeight="1" x14ac:dyDescent="0.25">
      <c r="A17" s="195" t="s">
        <v>35</v>
      </c>
      <c r="B17" s="196"/>
      <c r="C17" s="196"/>
      <c r="D17" s="196"/>
      <c r="E17" s="190" t="s">
        <v>26</v>
      </c>
      <c r="F17" s="190"/>
      <c r="G17" s="190"/>
      <c r="H17" s="110">
        <v>50.999000000000002</v>
      </c>
      <c r="I17" s="56"/>
      <c r="J17" s="54"/>
      <c r="K17" s="6"/>
      <c r="L17" s="7"/>
      <c r="M17" s="7"/>
      <c r="N17" s="5"/>
      <c r="O17" s="5"/>
      <c r="P17" s="5"/>
      <c r="Q17" s="5"/>
      <c r="R17" s="5"/>
      <c r="S17" s="5"/>
      <c r="T17" s="5"/>
      <c r="U17" s="5"/>
      <c r="V17" s="5"/>
      <c r="W17" s="5"/>
    </row>
    <row r="18" spans="1:25" s="1" customFormat="1" ht="13.9" customHeight="1" x14ac:dyDescent="0.25">
      <c r="A18" s="180" t="s">
        <v>6</v>
      </c>
      <c r="B18" s="181"/>
      <c r="C18" s="181"/>
      <c r="D18" s="182"/>
      <c r="E18" s="186" t="s">
        <v>27</v>
      </c>
      <c r="F18" s="186"/>
      <c r="G18" s="186"/>
      <c r="H18" s="10">
        <f>SUM(G208:G272)</f>
        <v>39.051256200000012</v>
      </c>
      <c r="I18" s="103"/>
      <c r="J18" s="54"/>
      <c r="K18" s="6"/>
      <c r="L18" s="7"/>
      <c r="M18" s="7"/>
      <c r="N18" s="5"/>
      <c r="O18" s="5"/>
      <c r="P18" s="5"/>
      <c r="Q18" s="5"/>
      <c r="R18" s="5"/>
      <c r="S18" s="5"/>
      <c r="T18" s="5"/>
      <c r="U18" s="5"/>
      <c r="V18" s="5"/>
      <c r="W18" s="5"/>
    </row>
    <row r="19" spans="1:25" s="1" customFormat="1" ht="13.9" customHeight="1" thickBot="1" x14ac:dyDescent="0.3">
      <c r="A19" s="183"/>
      <c r="B19" s="184"/>
      <c r="C19" s="184"/>
      <c r="D19" s="185"/>
      <c r="E19" s="187" t="s">
        <v>28</v>
      </c>
      <c r="F19" s="187"/>
      <c r="G19" s="187"/>
      <c r="H19" s="11">
        <f>H17-H18</f>
        <v>11.947743799999991</v>
      </c>
      <c r="I19" s="103"/>
      <c r="J19" s="54"/>
      <c r="K19" s="6"/>
      <c r="L19" s="7"/>
      <c r="M19" s="7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5" s="1" customFormat="1" ht="13.9" customHeight="1" x14ac:dyDescent="0.25">
      <c r="A20" s="57"/>
      <c r="B20" s="57"/>
      <c r="C20" s="57"/>
      <c r="D20" s="57"/>
      <c r="E20" s="188" t="s">
        <v>29</v>
      </c>
      <c r="F20" s="189"/>
      <c r="G20" s="190"/>
      <c r="H20" s="191">
        <f>H8+H11+H14+H17</f>
        <v>209.35</v>
      </c>
      <c r="I20" s="56"/>
      <c r="J20" s="54"/>
      <c r="K20" s="6"/>
      <c r="L20" s="7"/>
      <c r="M20" s="7"/>
      <c r="N20" s="5"/>
      <c r="O20" s="5"/>
      <c r="P20" s="5"/>
      <c r="Q20" s="5"/>
      <c r="R20" s="5"/>
      <c r="S20" s="5"/>
      <c r="T20" s="5"/>
      <c r="U20" s="5"/>
      <c r="V20" s="5"/>
      <c r="W20" s="5"/>
    </row>
    <row r="21" spans="1:25" s="1" customFormat="1" ht="13.9" customHeight="1" x14ac:dyDescent="0.25">
      <c r="A21" s="57"/>
      <c r="B21" s="57"/>
      <c r="C21" s="57"/>
      <c r="D21" s="57"/>
      <c r="E21" s="193" t="s">
        <v>30</v>
      </c>
      <c r="F21" s="194"/>
      <c r="G21" s="168"/>
      <c r="H21" s="192"/>
      <c r="I21" s="56"/>
      <c r="J21" s="54"/>
      <c r="K21" s="6"/>
      <c r="L21" s="7"/>
      <c r="M21" s="7"/>
      <c r="N21" s="5"/>
      <c r="O21" s="5"/>
      <c r="P21" s="5"/>
      <c r="Q21" s="5"/>
      <c r="R21" s="5"/>
      <c r="S21" s="5"/>
      <c r="T21" s="5"/>
      <c r="U21" s="5"/>
      <c r="V21" s="5"/>
      <c r="W21" s="5"/>
    </row>
    <row r="22" spans="1:25" s="1" customFormat="1" ht="13.9" customHeight="1" x14ac:dyDescent="0.25">
      <c r="A22" s="57"/>
      <c r="B22" s="57"/>
      <c r="C22" s="57"/>
      <c r="D22" s="57"/>
      <c r="E22" s="167" t="s">
        <v>31</v>
      </c>
      <c r="F22" s="168"/>
      <c r="G22" s="169"/>
      <c r="H22" s="58">
        <f>H9+H12+H15+H18</f>
        <v>163.31385120000002</v>
      </c>
      <c r="I22" s="103"/>
      <c r="J22" s="54"/>
      <c r="K22" s="6"/>
      <c r="L22" s="7"/>
      <c r="M22" s="7"/>
      <c r="N22" s="5"/>
      <c r="O22" s="5"/>
      <c r="P22" s="5"/>
      <c r="Q22" s="5"/>
      <c r="R22" s="5"/>
      <c r="S22" s="5"/>
      <c r="T22" s="5"/>
      <c r="U22" s="5"/>
      <c r="V22" s="5"/>
      <c r="W22" s="5"/>
    </row>
    <row r="23" spans="1:25" s="1" customFormat="1" ht="13.9" customHeight="1" thickBot="1" x14ac:dyDescent="0.3">
      <c r="A23" s="57"/>
      <c r="B23" s="57"/>
      <c r="C23" s="57"/>
      <c r="D23" s="57"/>
      <c r="E23" s="170" t="s">
        <v>10</v>
      </c>
      <c r="F23" s="171"/>
      <c r="G23" s="172"/>
      <c r="H23" s="59">
        <f>H10+H13+H16+H19</f>
        <v>46.036148799999999</v>
      </c>
      <c r="I23" s="103"/>
      <c r="J23" s="54"/>
      <c r="K23" s="6"/>
      <c r="L23" s="7"/>
      <c r="M23" s="7"/>
      <c r="N23" s="5"/>
      <c r="O23" s="5"/>
      <c r="P23" s="5"/>
      <c r="Q23" s="5"/>
      <c r="R23" s="5"/>
      <c r="S23" s="5"/>
      <c r="T23" s="5"/>
      <c r="U23" s="5"/>
      <c r="V23" s="5"/>
      <c r="W23" s="5"/>
      <c r="X23" s="21"/>
      <c r="Y23" s="21"/>
    </row>
    <row r="24" spans="1:25" s="1" customFormat="1" ht="14.45" customHeight="1" x14ac:dyDescent="0.25">
      <c r="G24" s="2"/>
      <c r="H24" s="60"/>
      <c r="I24" s="60"/>
      <c r="K24" s="6"/>
      <c r="L24" s="7"/>
      <c r="M24" s="7"/>
      <c r="N24" s="5"/>
      <c r="O24" s="5"/>
      <c r="P24" s="5"/>
      <c r="Q24" s="5"/>
      <c r="R24" s="5"/>
      <c r="S24" s="5"/>
      <c r="T24" s="5"/>
      <c r="U24" s="5"/>
      <c r="V24" s="5"/>
      <c r="W24" s="5"/>
      <c r="X24" s="21"/>
      <c r="Y24" s="21"/>
    </row>
    <row r="25" spans="1:25" s="3" customFormat="1" ht="45" customHeight="1" x14ac:dyDescent="0.25">
      <c r="A25" s="61" t="s">
        <v>0</v>
      </c>
      <c r="B25" s="62" t="s">
        <v>1</v>
      </c>
      <c r="C25" s="61" t="s">
        <v>2</v>
      </c>
      <c r="D25" s="63" t="s">
        <v>86</v>
      </c>
      <c r="E25" s="63" t="s">
        <v>90</v>
      </c>
      <c r="F25" s="64" t="s">
        <v>37</v>
      </c>
      <c r="G25" s="64" t="s">
        <v>13</v>
      </c>
      <c r="H25" s="65" t="s">
        <v>7</v>
      </c>
      <c r="I25" s="66" t="s">
        <v>14</v>
      </c>
      <c r="J25" s="67"/>
      <c r="K25" s="25"/>
      <c r="L25" s="7"/>
      <c r="M25" s="7"/>
      <c r="N25" s="23"/>
      <c r="O25" s="5"/>
      <c r="P25" s="5"/>
      <c r="Q25" s="5"/>
      <c r="R25" s="5"/>
      <c r="S25" s="5"/>
      <c r="T25" s="5"/>
      <c r="U25" s="5"/>
      <c r="V25" s="5"/>
      <c r="W25" s="23"/>
      <c r="X25" s="22"/>
      <c r="Y25" s="22"/>
    </row>
    <row r="26" spans="1:25" s="1" customFormat="1" x14ac:dyDescent="0.25">
      <c r="A26" s="80">
        <v>1</v>
      </c>
      <c r="B26" s="16">
        <v>43441363</v>
      </c>
      <c r="C26" s="81">
        <v>112.5</v>
      </c>
      <c r="D26" s="8">
        <v>52.862000000000002</v>
      </c>
      <c r="E26" s="8">
        <v>54.692</v>
      </c>
      <c r="F26" s="8">
        <f t="shared" ref="F26:F89" si="0">E26-D26</f>
        <v>1.8299999999999983</v>
      </c>
      <c r="G26" s="82">
        <f>F26*0.8598</f>
        <v>1.5734339999999984</v>
      </c>
      <c r="H26" s="82">
        <f>C26/5338.7*$H$10</f>
        <v>0.1559372684361362</v>
      </c>
      <c r="I26" s="82">
        <f>G26+H26</f>
        <v>1.7293712684361346</v>
      </c>
      <c r="K26" s="25"/>
      <c r="M26" s="24"/>
      <c r="N26" s="5"/>
      <c r="O26" s="69"/>
      <c r="P26" s="14"/>
      <c r="Q26" s="5"/>
      <c r="R26" s="5"/>
      <c r="S26" s="5"/>
      <c r="T26" s="5"/>
      <c r="U26" s="5"/>
      <c r="V26" s="5"/>
      <c r="W26" s="5"/>
      <c r="X26" s="21"/>
      <c r="Y26" s="21"/>
    </row>
    <row r="27" spans="1:25" s="5" customFormat="1" x14ac:dyDescent="0.25">
      <c r="A27" s="4">
        <v>2</v>
      </c>
      <c r="B27" s="16">
        <v>43242252</v>
      </c>
      <c r="C27" s="81">
        <v>58.7</v>
      </c>
      <c r="D27" s="8">
        <v>34.210999999999999</v>
      </c>
      <c r="E27" s="8">
        <v>35.575000000000003</v>
      </c>
      <c r="F27" s="8">
        <f t="shared" si="0"/>
        <v>1.3640000000000043</v>
      </c>
      <c r="G27" s="82">
        <f t="shared" ref="G27:G90" si="1">F27*0.8598</f>
        <v>1.1727672000000038</v>
      </c>
      <c r="H27" s="82">
        <f t="shared" ref="H27:H90" si="2">C27/5338.7*$H$10</f>
        <v>8.1364601397343958E-2</v>
      </c>
      <c r="I27" s="82">
        <f t="shared" ref="I27:I90" si="3">G27+H27</f>
        <v>1.2541318013973477</v>
      </c>
      <c r="K27" s="25"/>
      <c r="M27" s="70"/>
      <c r="N27" s="25"/>
      <c r="O27" s="14"/>
      <c r="X27" s="21"/>
      <c r="Y27" s="21"/>
    </row>
    <row r="28" spans="1:25" s="1" customFormat="1" x14ac:dyDescent="0.25">
      <c r="A28" s="80">
        <v>3</v>
      </c>
      <c r="B28" s="16">
        <v>43242247</v>
      </c>
      <c r="C28" s="81">
        <v>50.5</v>
      </c>
      <c r="D28" s="8">
        <v>17.638000000000002</v>
      </c>
      <c r="E28" s="8">
        <v>18.13</v>
      </c>
      <c r="F28" s="8">
        <f t="shared" si="0"/>
        <v>0.49199999999999733</v>
      </c>
      <c r="G28" s="82">
        <f t="shared" si="1"/>
        <v>0.42302159999999772</v>
      </c>
      <c r="H28" s="82">
        <f t="shared" si="2"/>
        <v>6.9998507164665574E-2</v>
      </c>
      <c r="I28" s="82">
        <f t="shared" si="3"/>
        <v>0.49302010716466327</v>
      </c>
      <c r="K28" s="25"/>
      <c r="L28" s="24"/>
      <c r="M28" s="24"/>
      <c r="N28" s="24"/>
      <c r="O28" s="24"/>
      <c r="P28" s="24"/>
      <c r="Q28" s="5"/>
      <c r="R28" s="5"/>
      <c r="S28" s="5"/>
      <c r="T28" s="5"/>
      <c r="U28" s="5"/>
      <c r="V28" s="5"/>
      <c r="W28" s="5"/>
      <c r="X28" s="21"/>
      <c r="Y28" s="21"/>
    </row>
    <row r="29" spans="1:25" s="1" customFormat="1" x14ac:dyDescent="0.25">
      <c r="A29" s="80">
        <v>4</v>
      </c>
      <c r="B29" s="16">
        <v>43441362</v>
      </c>
      <c r="C29" s="83">
        <v>51.8</v>
      </c>
      <c r="D29" s="8">
        <v>24.547000000000001</v>
      </c>
      <c r="E29" s="8">
        <v>25.614999999999998</v>
      </c>
      <c r="F29" s="8">
        <f t="shared" si="0"/>
        <v>1.0679999999999978</v>
      </c>
      <c r="G29" s="82">
        <f t="shared" si="1"/>
        <v>0.91826639999999815</v>
      </c>
      <c r="H29" s="82">
        <f t="shared" si="2"/>
        <v>7.180044893326093E-2</v>
      </c>
      <c r="I29" s="82">
        <f t="shared" si="3"/>
        <v>0.99006684893325914</v>
      </c>
      <c r="K29" s="25"/>
      <c r="L29" s="7"/>
      <c r="M29" s="24"/>
      <c r="N29" s="7"/>
      <c r="O29" s="5"/>
      <c r="P29" s="5"/>
      <c r="Q29" s="5"/>
      <c r="R29" s="5"/>
      <c r="S29" s="5"/>
      <c r="T29" s="5"/>
      <c r="U29" s="5"/>
      <c r="V29" s="5"/>
      <c r="W29" s="5"/>
      <c r="X29" s="21"/>
      <c r="Y29" s="21"/>
    </row>
    <row r="30" spans="1:25" s="5" customFormat="1" x14ac:dyDescent="0.25">
      <c r="A30" s="4">
        <v>5</v>
      </c>
      <c r="B30" s="16">
        <v>43242251</v>
      </c>
      <c r="C30" s="83">
        <v>52.9</v>
      </c>
      <c r="D30" s="8">
        <v>17.305</v>
      </c>
      <c r="E30" s="8">
        <v>18.155000000000001</v>
      </c>
      <c r="F30" s="8">
        <f t="shared" si="0"/>
        <v>0.85000000000000142</v>
      </c>
      <c r="G30" s="82">
        <f t="shared" si="1"/>
        <v>0.7308300000000012</v>
      </c>
      <c r="H30" s="82">
        <f t="shared" si="2"/>
        <v>7.3325168891303152E-2</v>
      </c>
      <c r="I30" s="82">
        <f t="shared" si="3"/>
        <v>0.80415516889130434</v>
      </c>
      <c r="K30" s="25"/>
      <c r="L30" s="24"/>
      <c r="M30" s="24"/>
      <c r="N30" s="24"/>
      <c r="O30" s="24"/>
      <c r="P30" s="24"/>
      <c r="X30" s="21"/>
      <c r="Y30" s="21"/>
    </row>
    <row r="31" spans="1:25" s="1" customFormat="1" x14ac:dyDescent="0.25">
      <c r="A31" s="80">
        <v>6</v>
      </c>
      <c r="B31" s="16">
        <v>43242242</v>
      </c>
      <c r="C31" s="83">
        <v>99.6</v>
      </c>
      <c r="D31" s="8">
        <v>36.57</v>
      </c>
      <c r="E31" s="8">
        <v>37.917999999999999</v>
      </c>
      <c r="F31" s="8">
        <f t="shared" si="0"/>
        <v>1.347999999999999</v>
      </c>
      <c r="G31" s="82">
        <f t="shared" si="1"/>
        <v>1.1590103999999992</v>
      </c>
      <c r="H31" s="82">
        <f t="shared" si="2"/>
        <v>0.13805646165545923</v>
      </c>
      <c r="I31" s="82">
        <f t="shared" si="3"/>
        <v>1.2970668616554584</v>
      </c>
      <c r="K31" s="25"/>
      <c r="L31" s="14"/>
      <c r="M31" s="14"/>
      <c r="N31" s="14"/>
      <c r="O31" s="106"/>
      <c r="P31" s="21"/>
    </row>
    <row r="32" spans="1:25" s="1" customFormat="1" x14ac:dyDescent="0.25">
      <c r="A32" s="80">
        <v>7</v>
      </c>
      <c r="B32" s="16">
        <v>43441364</v>
      </c>
      <c r="C32" s="83">
        <v>112.6</v>
      </c>
      <c r="D32" s="8">
        <v>48.792000000000002</v>
      </c>
      <c r="E32" s="8">
        <v>50.74</v>
      </c>
      <c r="F32" s="8">
        <f t="shared" si="0"/>
        <v>1.9480000000000004</v>
      </c>
      <c r="G32" s="82">
        <f t="shared" si="1"/>
        <v>1.6748904000000004</v>
      </c>
      <c r="H32" s="82">
        <f t="shared" si="2"/>
        <v>0.15607587934141276</v>
      </c>
      <c r="I32" s="82">
        <f t="shared" si="3"/>
        <v>1.8309662793414132</v>
      </c>
      <c r="K32" s="25"/>
      <c r="L32" s="7"/>
      <c r="M32" s="7"/>
      <c r="N32" s="7"/>
      <c r="O32" s="21"/>
      <c r="P32" s="21"/>
    </row>
    <row r="33" spans="1:16" s="5" customFormat="1" x14ac:dyDescent="0.25">
      <c r="A33" s="4">
        <v>8</v>
      </c>
      <c r="B33" s="16">
        <v>43441368</v>
      </c>
      <c r="C33" s="83">
        <v>62.5</v>
      </c>
      <c r="D33" s="8">
        <v>14.007999999999999</v>
      </c>
      <c r="E33" s="8">
        <v>14.246</v>
      </c>
      <c r="F33" s="8">
        <f t="shared" si="0"/>
        <v>0.23800000000000132</v>
      </c>
      <c r="G33" s="82">
        <f t="shared" si="1"/>
        <v>0.20463240000000113</v>
      </c>
      <c r="H33" s="82">
        <f t="shared" si="2"/>
        <v>8.6631815797853437E-2</v>
      </c>
      <c r="I33" s="82">
        <f t="shared" si="3"/>
        <v>0.29126421579785455</v>
      </c>
      <c r="K33" s="25"/>
      <c r="L33" s="7"/>
      <c r="M33" s="14"/>
      <c r="N33" s="15"/>
      <c r="O33" s="21"/>
      <c r="P33" s="21"/>
    </row>
    <row r="34" spans="1:16" s="1" customFormat="1" x14ac:dyDescent="0.25">
      <c r="A34" s="80">
        <v>9</v>
      </c>
      <c r="B34" s="16">
        <v>43441366</v>
      </c>
      <c r="C34" s="83">
        <v>50.5</v>
      </c>
      <c r="D34" s="8">
        <v>27.978999999999999</v>
      </c>
      <c r="E34" s="8">
        <v>29.04</v>
      </c>
      <c r="F34" s="8">
        <f t="shared" si="0"/>
        <v>1.0609999999999999</v>
      </c>
      <c r="G34" s="82">
        <f t="shared" si="1"/>
        <v>0.91224779999999994</v>
      </c>
      <c r="H34" s="82">
        <f t="shared" si="2"/>
        <v>6.9998507164665574E-2</v>
      </c>
      <c r="I34" s="82">
        <f t="shared" si="3"/>
        <v>0.98224630716466554</v>
      </c>
      <c r="K34" s="25"/>
      <c r="L34" s="7"/>
      <c r="M34" s="7"/>
      <c r="N34" s="7"/>
      <c r="O34" s="21"/>
      <c r="P34" s="21"/>
    </row>
    <row r="35" spans="1:16" s="1" customFormat="1" x14ac:dyDescent="0.25">
      <c r="A35" s="80">
        <v>10</v>
      </c>
      <c r="B35" s="16">
        <v>43441367</v>
      </c>
      <c r="C35" s="83">
        <v>52.3</v>
      </c>
      <c r="D35" s="8">
        <v>9.8070000000000004</v>
      </c>
      <c r="E35" s="8">
        <v>9.9239999999999995</v>
      </c>
      <c r="F35" s="8">
        <f t="shared" si="0"/>
        <v>0.1169999999999991</v>
      </c>
      <c r="G35" s="82">
        <f t="shared" si="1"/>
        <v>0.10059659999999923</v>
      </c>
      <c r="H35" s="82">
        <f t="shared" si="2"/>
        <v>7.2493503459643754E-2</v>
      </c>
      <c r="I35" s="82">
        <f t="shared" si="3"/>
        <v>0.17309010345964299</v>
      </c>
      <c r="K35" s="25"/>
      <c r="L35" s="7"/>
      <c r="M35" s="14"/>
      <c r="N35" s="7"/>
      <c r="O35" s="21"/>
      <c r="P35" s="21"/>
    </row>
    <row r="36" spans="1:16" s="1" customFormat="1" x14ac:dyDescent="0.25">
      <c r="A36" s="80">
        <v>11</v>
      </c>
      <c r="B36" s="16">
        <v>43441360</v>
      </c>
      <c r="C36" s="83">
        <v>53</v>
      </c>
      <c r="D36" s="8">
        <v>12.590999999999999</v>
      </c>
      <c r="E36" s="8">
        <v>13.113</v>
      </c>
      <c r="F36" s="8">
        <f t="shared" si="0"/>
        <v>0.52200000000000024</v>
      </c>
      <c r="G36" s="82">
        <f t="shared" si="1"/>
        <v>0.4488156000000002</v>
      </c>
      <c r="H36" s="82">
        <f t="shared" si="2"/>
        <v>7.3463779796579726E-2</v>
      </c>
      <c r="I36" s="82">
        <f t="shared" si="3"/>
        <v>0.5222793797965799</v>
      </c>
      <c r="K36" s="25"/>
      <c r="L36" s="7"/>
      <c r="M36" s="7"/>
      <c r="N36" s="7"/>
      <c r="O36" s="21"/>
      <c r="P36" s="85"/>
    </row>
    <row r="37" spans="1:16" s="1" customFormat="1" x14ac:dyDescent="0.25">
      <c r="A37" s="80">
        <v>12</v>
      </c>
      <c r="B37" s="16">
        <v>43441365</v>
      </c>
      <c r="C37" s="83">
        <v>100.2</v>
      </c>
      <c r="D37" s="8">
        <v>33.646000000000001</v>
      </c>
      <c r="E37" s="8">
        <v>35.243000000000002</v>
      </c>
      <c r="F37" s="8">
        <f t="shared" si="0"/>
        <v>1.5970000000000013</v>
      </c>
      <c r="G37" s="82">
        <f t="shared" si="1"/>
        <v>1.3731006000000012</v>
      </c>
      <c r="H37" s="82">
        <f t="shared" si="2"/>
        <v>0.13888812708711865</v>
      </c>
      <c r="I37" s="82">
        <f t="shared" si="3"/>
        <v>1.51198872708712</v>
      </c>
      <c r="K37" s="25"/>
      <c r="L37" s="7"/>
      <c r="M37" s="7"/>
      <c r="N37" s="7"/>
      <c r="O37" s="21"/>
      <c r="P37" s="85"/>
    </row>
    <row r="38" spans="1:16" s="5" customFormat="1" x14ac:dyDescent="0.25">
      <c r="A38" s="4">
        <v>13</v>
      </c>
      <c r="B38" s="17">
        <v>43441377</v>
      </c>
      <c r="C38" s="83">
        <v>112.4</v>
      </c>
      <c r="D38" s="8">
        <v>43.91</v>
      </c>
      <c r="E38" s="8">
        <v>45.438000000000002</v>
      </c>
      <c r="F38" s="8">
        <f t="shared" si="0"/>
        <v>1.5280000000000058</v>
      </c>
      <c r="G38" s="82">
        <f t="shared" si="1"/>
        <v>1.3137744000000049</v>
      </c>
      <c r="H38" s="82">
        <f t="shared" si="2"/>
        <v>0.15579865753085964</v>
      </c>
      <c r="I38" s="82">
        <f t="shared" si="3"/>
        <v>1.4695730575308645</v>
      </c>
      <c r="K38" s="25"/>
      <c r="L38" s="7"/>
      <c r="M38" s="14"/>
      <c r="N38" s="7"/>
      <c r="O38" s="21"/>
      <c r="P38" s="21"/>
    </row>
    <row r="39" spans="1:16" s="1" customFormat="1" x14ac:dyDescent="0.25">
      <c r="A39" s="80">
        <v>14</v>
      </c>
      <c r="B39" s="17">
        <v>43441370</v>
      </c>
      <c r="C39" s="83">
        <v>63.8</v>
      </c>
      <c r="D39" s="8">
        <v>47.412999999999997</v>
      </c>
      <c r="E39" s="8">
        <v>48.734000000000002</v>
      </c>
      <c r="F39" s="8">
        <f t="shared" si="0"/>
        <v>1.3210000000000051</v>
      </c>
      <c r="G39" s="82">
        <f t="shared" si="1"/>
        <v>1.1357958000000044</v>
      </c>
      <c r="H39" s="82">
        <f t="shared" si="2"/>
        <v>8.8433757566448792E-2</v>
      </c>
      <c r="I39" s="82">
        <f t="shared" si="3"/>
        <v>1.2242295575664532</v>
      </c>
      <c r="K39" s="25"/>
      <c r="L39" s="5"/>
      <c r="M39" s="5"/>
      <c r="N39" s="5"/>
      <c r="O39" s="21"/>
      <c r="P39" s="21"/>
    </row>
    <row r="40" spans="1:16" s="1" customFormat="1" x14ac:dyDescent="0.25">
      <c r="A40" s="80">
        <v>15</v>
      </c>
      <c r="B40" s="16">
        <v>43441369</v>
      </c>
      <c r="C40" s="83">
        <v>50.9</v>
      </c>
      <c r="D40" s="8">
        <v>23.681999999999999</v>
      </c>
      <c r="E40" s="8">
        <v>24.472999999999999</v>
      </c>
      <c r="F40" s="8">
        <f t="shared" si="0"/>
        <v>0.79100000000000037</v>
      </c>
      <c r="G40" s="82">
        <f t="shared" si="1"/>
        <v>0.68010180000000031</v>
      </c>
      <c r="H40" s="82">
        <f t="shared" si="2"/>
        <v>7.055295078577184E-2</v>
      </c>
      <c r="I40" s="82">
        <f t="shared" si="3"/>
        <v>0.75065475078577215</v>
      </c>
      <c r="K40" s="25"/>
      <c r="L40" s="5"/>
      <c r="M40" s="5"/>
      <c r="N40" s="5"/>
      <c r="O40" s="21"/>
      <c r="P40" s="21"/>
    </row>
    <row r="41" spans="1:16" s="5" customFormat="1" x14ac:dyDescent="0.25">
      <c r="A41" s="4">
        <v>16</v>
      </c>
      <c r="B41" s="16">
        <v>43441375</v>
      </c>
      <c r="C41" s="83">
        <v>52.4</v>
      </c>
      <c r="D41" s="8">
        <v>18.824000000000002</v>
      </c>
      <c r="E41" s="8">
        <v>19.632000000000001</v>
      </c>
      <c r="F41" s="8">
        <f t="shared" si="0"/>
        <v>0.80799999999999983</v>
      </c>
      <c r="G41" s="82">
        <f t="shared" si="1"/>
        <v>0.69471839999999985</v>
      </c>
      <c r="H41" s="82">
        <f t="shared" si="2"/>
        <v>7.2632114364920314E-2</v>
      </c>
      <c r="I41" s="82">
        <f t="shared" si="3"/>
        <v>0.76735051436492019</v>
      </c>
      <c r="K41" s="25"/>
      <c r="M41" s="14"/>
      <c r="O41" s="21"/>
      <c r="P41" s="21"/>
    </row>
    <row r="42" spans="1:16" s="1" customFormat="1" x14ac:dyDescent="0.25">
      <c r="A42" s="80">
        <v>17</v>
      </c>
      <c r="B42" s="16">
        <v>43441376</v>
      </c>
      <c r="C42" s="83">
        <v>53.3</v>
      </c>
      <c r="D42" s="8">
        <v>27.024999999999999</v>
      </c>
      <c r="E42" s="8">
        <v>28.766999999999999</v>
      </c>
      <c r="F42" s="8">
        <f t="shared" si="0"/>
        <v>1.7420000000000009</v>
      </c>
      <c r="G42" s="82">
        <f t="shared" si="1"/>
        <v>1.4977716000000008</v>
      </c>
      <c r="H42" s="82">
        <f t="shared" si="2"/>
        <v>7.3879612512409404E-2</v>
      </c>
      <c r="I42" s="82">
        <f t="shared" si="3"/>
        <v>1.5716512125124102</v>
      </c>
      <c r="K42" s="25"/>
      <c r="L42" s="5"/>
      <c r="M42" s="5"/>
      <c r="N42" s="5"/>
      <c r="O42" s="21"/>
      <c r="P42" s="21"/>
    </row>
    <row r="43" spans="1:16" s="5" customFormat="1" x14ac:dyDescent="0.25">
      <c r="A43" s="4">
        <v>18</v>
      </c>
      <c r="B43" s="16">
        <v>43441361</v>
      </c>
      <c r="C43" s="83">
        <v>100.6</v>
      </c>
      <c r="D43" s="8">
        <v>4.6040000000000001</v>
      </c>
      <c r="E43" s="8">
        <v>4.6040000000000001</v>
      </c>
      <c r="F43" s="8">
        <f t="shared" si="0"/>
        <v>0</v>
      </c>
      <c r="G43" s="82">
        <f t="shared" si="1"/>
        <v>0</v>
      </c>
      <c r="H43" s="82">
        <f t="shared" si="2"/>
        <v>0.13944257070822488</v>
      </c>
      <c r="I43" s="82">
        <f t="shared" si="3"/>
        <v>0.13944257070822488</v>
      </c>
      <c r="K43" s="25"/>
      <c r="O43" s="21"/>
      <c r="P43" s="21"/>
    </row>
    <row r="44" spans="1:16" s="5" customFormat="1" x14ac:dyDescent="0.25">
      <c r="A44" s="4">
        <v>19</v>
      </c>
      <c r="B44" s="16">
        <v>43441266</v>
      </c>
      <c r="C44" s="83">
        <v>112.4</v>
      </c>
      <c r="D44" s="8">
        <v>21.277999999999999</v>
      </c>
      <c r="E44" s="8">
        <v>22.863</v>
      </c>
      <c r="F44" s="8">
        <f t="shared" si="0"/>
        <v>1.5850000000000009</v>
      </c>
      <c r="G44" s="82">
        <f t="shared" si="1"/>
        <v>1.3627830000000007</v>
      </c>
      <c r="H44" s="82">
        <f t="shared" si="2"/>
        <v>0.15579865753085964</v>
      </c>
      <c r="I44" s="82">
        <f t="shared" si="3"/>
        <v>1.5185816575308604</v>
      </c>
      <c r="K44" s="25"/>
      <c r="M44" s="14"/>
      <c r="O44" s="21"/>
      <c r="P44" s="21"/>
    </row>
    <row r="45" spans="1:16" s="1" customFormat="1" x14ac:dyDescent="0.25">
      <c r="A45" s="80">
        <v>20</v>
      </c>
      <c r="B45" s="16">
        <v>43441271</v>
      </c>
      <c r="C45" s="83">
        <v>63</v>
      </c>
      <c r="D45" s="8">
        <v>15.144</v>
      </c>
      <c r="E45" s="8">
        <v>15.613</v>
      </c>
      <c r="F45" s="8">
        <f t="shared" si="0"/>
        <v>0.46899999999999942</v>
      </c>
      <c r="G45" s="82">
        <f t="shared" si="1"/>
        <v>0.4032461999999995</v>
      </c>
      <c r="H45" s="82">
        <f t="shared" si="2"/>
        <v>8.7324870324236276E-2</v>
      </c>
      <c r="I45" s="82">
        <f t="shared" si="3"/>
        <v>0.49057107032423575</v>
      </c>
      <c r="J45" s="5"/>
      <c r="K45" s="25"/>
      <c r="L45" s="5"/>
      <c r="M45" s="5"/>
      <c r="N45" s="5"/>
      <c r="O45" s="21"/>
      <c r="P45" s="21"/>
    </row>
    <row r="46" spans="1:16" s="1" customFormat="1" x14ac:dyDescent="0.25">
      <c r="A46" s="80">
        <v>21</v>
      </c>
      <c r="B46" s="16">
        <v>43441274</v>
      </c>
      <c r="C46" s="83">
        <v>50.5</v>
      </c>
      <c r="D46" s="8">
        <v>15.941000000000001</v>
      </c>
      <c r="E46" s="8">
        <v>17.032</v>
      </c>
      <c r="F46" s="8">
        <f t="shared" si="0"/>
        <v>1.0909999999999993</v>
      </c>
      <c r="G46" s="82">
        <f t="shared" si="1"/>
        <v>0.93804179999999937</v>
      </c>
      <c r="H46" s="82">
        <f t="shared" si="2"/>
        <v>6.9998507164665574E-2</v>
      </c>
      <c r="I46" s="82">
        <f t="shared" si="3"/>
        <v>1.0080403071646649</v>
      </c>
      <c r="J46" s="5"/>
      <c r="K46" s="25"/>
      <c r="L46" s="5"/>
      <c r="M46" s="5"/>
      <c r="N46" s="5"/>
      <c r="O46" s="21"/>
      <c r="P46" s="21"/>
    </row>
    <row r="47" spans="1:16" s="1" customFormat="1" x14ac:dyDescent="0.25">
      <c r="A47" s="80">
        <v>22</v>
      </c>
      <c r="B47" s="16">
        <v>43441273</v>
      </c>
      <c r="C47" s="83">
        <v>52.4</v>
      </c>
      <c r="D47" s="8">
        <v>23.303999999999998</v>
      </c>
      <c r="E47" s="8">
        <v>23.361000000000001</v>
      </c>
      <c r="F47" s="8">
        <f t="shared" si="0"/>
        <v>5.700000000000216E-2</v>
      </c>
      <c r="G47" s="82">
        <f t="shared" si="1"/>
        <v>4.9008600000001859E-2</v>
      </c>
      <c r="H47" s="82">
        <f t="shared" si="2"/>
        <v>7.2632114364920314E-2</v>
      </c>
      <c r="I47" s="82">
        <f t="shared" si="3"/>
        <v>0.12164071436492217</v>
      </c>
      <c r="J47" s="5"/>
      <c r="K47" s="25"/>
      <c r="L47" s="5"/>
      <c r="M47" s="5"/>
      <c r="N47" s="5"/>
      <c r="O47" s="21"/>
      <c r="P47" s="21"/>
    </row>
    <row r="48" spans="1:16" s="1" customFormat="1" x14ac:dyDescent="0.25">
      <c r="A48" s="4">
        <v>23</v>
      </c>
      <c r="B48" s="16">
        <v>43441371</v>
      </c>
      <c r="C48" s="83">
        <v>53.1</v>
      </c>
      <c r="D48" s="8">
        <v>9.4369999999999994</v>
      </c>
      <c r="E48" s="8">
        <v>9.891</v>
      </c>
      <c r="F48" s="8">
        <f t="shared" si="0"/>
        <v>0.45400000000000063</v>
      </c>
      <c r="G48" s="82">
        <f t="shared" si="1"/>
        <v>0.39034920000000056</v>
      </c>
      <c r="H48" s="82">
        <f t="shared" si="2"/>
        <v>7.3602390701856285E-2</v>
      </c>
      <c r="I48" s="82">
        <f t="shared" si="3"/>
        <v>0.46395159070185688</v>
      </c>
      <c r="J48" s="5"/>
      <c r="K48" s="25"/>
      <c r="L48" s="7"/>
      <c r="M48" s="7"/>
      <c r="N48" s="7"/>
      <c r="O48" s="21"/>
      <c r="P48" s="21"/>
    </row>
    <row r="49" spans="1:16" s="1" customFormat="1" x14ac:dyDescent="0.25">
      <c r="A49" s="80">
        <v>24</v>
      </c>
      <c r="B49" s="16">
        <v>43441374</v>
      </c>
      <c r="C49" s="83">
        <v>100.7</v>
      </c>
      <c r="D49" s="8">
        <v>49.997999999999998</v>
      </c>
      <c r="E49" s="8">
        <v>51.551000000000002</v>
      </c>
      <c r="F49" s="8">
        <f t="shared" si="0"/>
        <v>1.5530000000000044</v>
      </c>
      <c r="G49" s="82">
        <f t="shared" si="1"/>
        <v>1.3352694000000038</v>
      </c>
      <c r="H49" s="82">
        <f t="shared" si="2"/>
        <v>0.13958118161350147</v>
      </c>
      <c r="I49" s="82">
        <f t="shared" si="3"/>
        <v>1.4748505816135054</v>
      </c>
      <c r="K49" s="25"/>
      <c r="L49" s="7"/>
      <c r="M49" s="7"/>
      <c r="N49" s="7"/>
      <c r="O49" s="21"/>
      <c r="P49" s="21"/>
    </row>
    <row r="50" spans="1:16" s="1" customFormat="1" x14ac:dyDescent="0.25">
      <c r="A50" s="80">
        <v>25</v>
      </c>
      <c r="B50" s="16">
        <v>43441275</v>
      </c>
      <c r="C50" s="83">
        <v>112.5</v>
      </c>
      <c r="D50" s="8">
        <v>40.106000000000002</v>
      </c>
      <c r="E50" s="8">
        <v>41.357999999999997</v>
      </c>
      <c r="F50" s="8">
        <f t="shared" si="0"/>
        <v>1.2519999999999953</v>
      </c>
      <c r="G50" s="82">
        <f t="shared" si="1"/>
        <v>1.076469599999996</v>
      </c>
      <c r="H50" s="82">
        <f t="shared" si="2"/>
        <v>0.1559372684361362</v>
      </c>
      <c r="I50" s="82">
        <f t="shared" si="3"/>
        <v>1.2324068684361322</v>
      </c>
      <c r="K50" s="25"/>
      <c r="L50" s="7"/>
      <c r="M50" s="14"/>
      <c r="N50" s="7"/>
      <c r="O50" s="21"/>
      <c r="P50" s="21"/>
    </row>
    <row r="51" spans="1:16" s="1" customFormat="1" x14ac:dyDescent="0.25">
      <c r="A51" s="80">
        <v>26</v>
      </c>
      <c r="B51" s="16">
        <v>43441269</v>
      </c>
      <c r="C51" s="83">
        <v>62.5</v>
      </c>
      <c r="D51" s="8">
        <v>11.082000000000001</v>
      </c>
      <c r="E51" s="8">
        <v>11.082000000000001</v>
      </c>
      <c r="F51" s="8">
        <f t="shared" si="0"/>
        <v>0</v>
      </c>
      <c r="G51" s="82">
        <f t="shared" si="1"/>
        <v>0</v>
      </c>
      <c r="H51" s="82">
        <f t="shared" si="2"/>
        <v>8.6631815797853437E-2</v>
      </c>
      <c r="I51" s="82">
        <f t="shared" si="3"/>
        <v>8.6631815797853437E-2</v>
      </c>
      <c r="K51" s="25"/>
      <c r="L51" s="7"/>
      <c r="M51" s="7"/>
      <c r="N51" s="7"/>
      <c r="O51" s="21"/>
      <c r="P51" s="21"/>
    </row>
    <row r="52" spans="1:16" s="5" customFormat="1" x14ac:dyDescent="0.25">
      <c r="A52" s="4">
        <v>27</v>
      </c>
      <c r="B52" s="16">
        <v>43441270</v>
      </c>
      <c r="C52" s="83">
        <v>51.2</v>
      </c>
      <c r="D52" s="8">
        <v>1.0529999999999999</v>
      </c>
      <c r="E52" s="8">
        <v>1.0660000000000001</v>
      </c>
      <c r="F52" s="8">
        <f t="shared" si="0"/>
        <v>1.3000000000000123E-2</v>
      </c>
      <c r="G52" s="82">
        <f t="shared" si="1"/>
        <v>1.1177400000000106E-2</v>
      </c>
      <c r="H52" s="82">
        <f t="shared" si="2"/>
        <v>7.0968783501601546E-2</v>
      </c>
      <c r="I52" s="82">
        <f t="shared" si="3"/>
        <v>8.2146183501601647E-2</v>
      </c>
      <c r="K52" s="25"/>
      <c r="L52" s="7"/>
      <c r="M52" s="7"/>
      <c r="N52" s="7"/>
      <c r="O52" s="21"/>
      <c r="P52" s="21"/>
    </row>
    <row r="53" spans="1:16" s="1" customFormat="1" x14ac:dyDescent="0.25">
      <c r="A53" s="80">
        <v>28</v>
      </c>
      <c r="B53" s="16">
        <v>43441264</v>
      </c>
      <c r="C53" s="83">
        <v>52.5</v>
      </c>
      <c r="D53" s="8">
        <v>11.301</v>
      </c>
      <c r="E53" s="8">
        <v>11.823</v>
      </c>
      <c r="F53" s="8">
        <f t="shared" si="0"/>
        <v>0.52200000000000024</v>
      </c>
      <c r="G53" s="82">
        <f t="shared" si="1"/>
        <v>0.4488156000000002</v>
      </c>
      <c r="H53" s="82">
        <f t="shared" si="2"/>
        <v>7.2770725270196887E-2</v>
      </c>
      <c r="I53" s="82">
        <f t="shared" si="3"/>
        <v>0.5215863252701971</v>
      </c>
      <c r="K53" s="25"/>
      <c r="L53" s="7"/>
      <c r="M53" s="7"/>
      <c r="N53" s="7"/>
      <c r="O53" s="21"/>
      <c r="P53" s="21"/>
    </row>
    <row r="54" spans="1:16" s="5" customFormat="1" x14ac:dyDescent="0.25">
      <c r="A54" s="4">
        <v>29</v>
      </c>
      <c r="B54" s="16">
        <v>43441272</v>
      </c>
      <c r="C54" s="83">
        <v>52.8</v>
      </c>
      <c r="D54" s="8">
        <v>12.898</v>
      </c>
      <c r="E54" s="8">
        <v>13.624000000000001</v>
      </c>
      <c r="F54" s="8">
        <f t="shared" si="0"/>
        <v>0.72600000000000087</v>
      </c>
      <c r="G54" s="82">
        <f t="shared" si="1"/>
        <v>0.62421480000000074</v>
      </c>
      <c r="H54" s="82">
        <f t="shared" si="2"/>
        <v>7.3186557986026593E-2</v>
      </c>
      <c r="I54" s="82">
        <f t="shared" si="3"/>
        <v>0.69740135798602731</v>
      </c>
      <c r="K54" s="25"/>
      <c r="L54" s="7"/>
      <c r="M54" s="7"/>
      <c r="N54" s="7"/>
      <c r="O54" s="21"/>
      <c r="P54" s="21"/>
    </row>
    <row r="55" spans="1:16" s="1" customFormat="1" x14ac:dyDescent="0.25">
      <c r="A55" s="80">
        <v>30</v>
      </c>
      <c r="B55" s="16">
        <v>43441265</v>
      </c>
      <c r="C55" s="83">
        <v>101.4</v>
      </c>
      <c r="D55" s="8">
        <v>28.216000000000001</v>
      </c>
      <c r="E55" s="8">
        <v>28.478999999999999</v>
      </c>
      <c r="F55" s="8">
        <f t="shared" si="0"/>
        <v>0.26299999999999812</v>
      </c>
      <c r="G55" s="82">
        <f t="shared" si="1"/>
        <v>0.2261273999999984</v>
      </c>
      <c r="H55" s="82">
        <f t="shared" si="2"/>
        <v>0.14055145795043744</v>
      </c>
      <c r="I55" s="82">
        <f t="shared" si="3"/>
        <v>0.36667885795043587</v>
      </c>
      <c r="K55" s="25"/>
      <c r="L55" s="7"/>
      <c r="M55" s="7"/>
      <c r="N55" s="7"/>
      <c r="O55" s="21"/>
      <c r="P55" s="21"/>
    </row>
    <row r="56" spans="1:16" s="1" customFormat="1" x14ac:dyDescent="0.25">
      <c r="A56" s="80">
        <v>31</v>
      </c>
      <c r="B56" s="16">
        <v>43441277</v>
      </c>
      <c r="C56" s="83">
        <v>112.5</v>
      </c>
      <c r="D56" s="8">
        <v>48.886000000000003</v>
      </c>
      <c r="E56" s="8">
        <v>50.787999999999997</v>
      </c>
      <c r="F56" s="8">
        <f t="shared" si="0"/>
        <v>1.9019999999999939</v>
      </c>
      <c r="G56" s="82">
        <f t="shared" si="1"/>
        <v>1.6353395999999949</v>
      </c>
      <c r="H56" s="82">
        <f t="shared" si="2"/>
        <v>0.1559372684361362</v>
      </c>
      <c r="I56" s="82">
        <f t="shared" si="3"/>
        <v>1.7912768684361311</v>
      </c>
      <c r="J56" s="5"/>
      <c r="K56" s="25"/>
      <c r="L56" s="7"/>
      <c r="M56" s="7"/>
      <c r="N56" s="7"/>
      <c r="O56" s="21"/>
      <c r="P56" s="21"/>
    </row>
    <row r="57" spans="1:16" s="1" customFormat="1" x14ac:dyDescent="0.25">
      <c r="A57" s="80">
        <v>32</v>
      </c>
      <c r="B57" s="16">
        <v>43441276</v>
      </c>
      <c r="C57" s="83">
        <v>63.1</v>
      </c>
      <c r="D57" s="8">
        <v>35.950000000000003</v>
      </c>
      <c r="E57" s="8">
        <v>37.023000000000003</v>
      </c>
      <c r="F57" s="8">
        <f t="shared" si="0"/>
        <v>1.0730000000000004</v>
      </c>
      <c r="G57" s="82">
        <f t="shared" si="1"/>
        <v>0.92256540000000031</v>
      </c>
      <c r="H57" s="82">
        <f t="shared" si="2"/>
        <v>8.7463481229512835E-2</v>
      </c>
      <c r="I57" s="82">
        <f t="shared" si="3"/>
        <v>1.0100288812295131</v>
      </c>
      <c r="K57" s="25"/>
      <c r="L57" s="7"/>
      <c r="M57" s="7"/>
      <c r="N57" s="7"/>
      <c r="O57" s="21"/>
      <c r="P57" s="21"/>
    </row>
    <row r="58" spans="1:16" s="1" customFormat="1" x14ac:dyDescent="0.25">
      <c r="A58" s="80">
        <v>33</v>
      </c>
      <c r="B58" s="16">
        <v>43441279</v>
      </c>
      <c r="C58" s="81">
        <v>50.9</v>
      </c>
      <c r="D58" s="8">
        <v>29.37</v>
      </c>
      <c r="E58" s="8">
        <v>30.571000000000002</v>
      </c>
      <c r="F58" s="8">
        <f t="shared" si="0"/>
        <v>1.2010000000000005</v>
      </c>
      <c r="G58" s="82">
        <f t="shared" si="1"/>
        <v>1.0326198000000004</v>
      </c>
      <c r="H58" s="82">
        <f t="shared" si="2"/>
        <v>7.055295078577184E-2</v>
      </c>
      <c r="I58" s="82">
        <f t="shared" si="3"/>
        <v>1.1031727507857723</v>
      </c>
      <c r="K58" s="25"/>
      <c r="L58" s="7"/>
      <c r="M58" s="7"/>
      <c r="N58" s="7"/>
      <c r="O58" s="21"/>
      <c r="P58" s="21"/>
    </row>
    <row r="59" spans="1:16" s="1" customFormat="1" x14ac:dyDescent="0.25">
      <c r="A59" s="80">
        <v>34</v>
      </c>
      <c r="B59" s="16">
        <v>43441281</v>
      </c>
      <c r="C59" s="81">
        <v>52.2</v>
      </c>
      <c r="D59" s="8">
        <v>27.536999999999999</v>
      </c>
      <c r="E59" s="8">
        <v>28.361000000000001</v>
      </c>
      <c r="F59" s="8">
        <f t="shared" si="0"/>
        <v>0.82400000000000162</v>
      </c>
      <c r="G59" s="82">
        <f t="shared" si="1"/>
        <v>0.70847520000000141</v>
      </c>
      <c r="H59" s="82">
        <f t="shared" si="2"/>
        <v>7.2354892554367195E-2</v>
      </c>
      <c r="I59" s="82">
        <f t="shared" si="3"/>
        <v>0.78083009255436864</v>
      </c>
      <c r="K59" s="25"/>
      <c r="L59" s="7"/>
      <c r="M59" s="7"/>
      <c r="N59" s="7"/>
      <c r="O59" s="21"/>
      <c r="P59" s="21"/>
    </row>
    <row r="60" spans="1:16" s="1" customFormat="1" x14ac:dyDescent="0.25">
      <c r="A60" s="80">
        <v>35</v>
      </c>
      <c r="B60" s="16">
        <v>43441282</v>
      </c>
      <c r="C60" s="81">
        <v>53</v>
      </c>
      <c r="D60" s="8">
        <v>22.776</v>
      </c>
      <c r="E60" s="8">
        <v>24.009</v>
      </c>
      <c r="F60" s="8">
        <f t="shared" si="0"/>
        <v>1.2330000000000005</v>
      </c>
      <c r="G60" s="82">
        <f t="shared" si="1"/>
        <v>1.0601334000000004</v>
      </c>
      <c r="H60" s="82">
        <f t="shared" si="2"/>
        <v>7.3463779796579726E-2</v>
      </c>
      <c r="I60" s="82">
        <f t="shared" si="3"/>
        <v>1.1335971797965803</v>
      </c>
      <c r="K60" s="25"/>
      <c r="L60" s="7"/>
      <c r="M60" s="7"/>
      <c r="N60" s="7"/>
      <c r="O60" s="21"/>
      <c r="P60" s="21"/>
    </row>
    <row r="61" spans="1:16" s="1" customFormat="1" x14ac:dyDescent="0.25">
      <c r="A61" s="80">
        <v>36</v>
      </c>
      <c r="B61" s="16">
        <v>43441280</v>
      </c>
      <c r="C61" s="81">
        <v>103.1</v>
      </c>
      <c r="D61" s="8">
        <v>37.576000000000001</v>
      </c>
      <c r="E61" s="8">
        <v>38.94</v>
      </c>
      <c r="F61" s="8">
        <f t="shared" si="0"/>
        <v>1.3639999999999972</v>
      </c>
      <c r="G61" s="82">
        <f t="shared" si="1"/>
        <v>1.1727671999999976</v>
      </c>
      <c r="H61" s="82">
        <f t="shared" si="2"/>
        <v>0.14290784334013903</v>
      </c>
      <c r="I61" s="82">
        <f t="shared" si="3"/>
        <v>1.3156750433401365</v>
      </c>
      <c r="K61" s="25"/>
      <c r="L61" s="7"/>
      <c r="M61" s="7"/>
      <c r="N61" s="7"/>
      <c r="O61" s="21"/>
      <c r="P61" s="21"/>
    </row>
    <row r="62" spans="1:16" s="5" customFormat="1" x14ac:dyDescent="0.25">
      <c r="A62" s="4">
        <v>37</v>
      </c>
      <c r="B62" s="16">
        <v>43441346</v>
      </c>
      <c r="C62" s="81">
        <v>112.4</v>
      </c>
      <c r="D62" s="8">
        <v>23.92</v>
      </c>
      <c r="E62" s="8">
        <v>26.018000000000001</v>
      </c>
      <c r="F62" s="8">
        <f t="shared" si="0"/>
        <v>2.097999999999999</v>
      </c>
      <c r="G62" s="82">
        <f t="shared" si="1"/>
        <v>1.8038603999999991</v>
      </c>
      <c r="H62" s="82">
        <f t="shared" si="2"/>
        <v>0.15579865753085964</v>
      </c>
      <c r="I62" s="82">
        <f t="shared" si="3"/>
        <v>1.9596590575308588</v>
      </c>
      <c r="K62" s="25"/>
      <c r="L62" s="7"/>
      <c r="M62" s="7"/>
      <c r="N62" s="7"/>
      <c r="O62" s="21"/>
      <c r="P62" s="21"/>
    </row>
    <row r="63" spans="1:16" s="1" customFormat="1" x14ac:dyDescent="0.25">
      <c r="A63" s="80">
        <v>38</v>
      </c>
      <c r="B63" s="16">
        <v>43441344</v>
      </c>
      <c r="C63" s="81">
        <v>62.8</v>
      </c>
      <c r="D63" s="8">
        <v>16.001000000000001</v>
      </c>
      <c r="E63" s="8">
        <v>16.774000000000001</v>
      </c>
      <c r="F63" s="8">
        <f t="shared" si="0"/>
        <v>0.77299999999999969</v>
      </c>
      <c r="G63" s="82">
        <f t="shared" si="1"/>
        <v>0.6646253999999997</v>
      </c>
      <c r="H63" s="82">
        <f t="shared" si="2"/>
        <v>8.7047648513683143E-2</v>
      </c>
      <c r="I63" s="82">
        <f t="shared" si="3"/>
        <v>0.75167304851368288</v>
      </c>
      <c r="K63" s="25"/>
      <c r="L63" s="7"/>
      <c r="M63" s="7"/>
      <c r="N63" s="7"/>
      <c r="O63" s="21"/>
      <c r="P63" s="21"/>
    </row>
    <row r="64" spans="1:16" s="1" customFormat="1" x14ac:dyDescent="0.25">
      <c r="A64" s="80">
        <v>39</v>
      </c>
      <c r="B64" s="16">
        <v>43441341</v>
      </c>
      <c r="C64" s="83">
        <v>50.5</v>
      </c>
      <c r="D64" s="8">
        <v>1.661</v>
      </c>
      <c r="E64" s="8">
        <v>1.871</v>
      </c>
      <c r="F64" s="8">
        <f t="shared" si="0"/>
        <v>0.20999999999999996</v>
      </c>
      <c r="G64" s="34">
        <f t="shared" si="1"/>
        <v>0.18055799999999997</v>
      </c>
      <c r="H64" s="34">
        <f t="shared" si="2"/>
        <v>6.9998507164665574E-2</v>
      </c>
      <c r="I64" s="82">
        <f t="shared" si="3"/>
        <v>0.25055650716466554</v>
      </c>
      <c r="K64" s="25"/>
      <c r="L64" s="7"/>
      <c r="M64" s="7"/>
      <c r="N64" s="7"/>
      <c r="O64" s="21"/>
      <c r="P64" s="21"/>
    </row>
    <row r="65" spans="1:16" s="1" customFormat="1" x14ac:dyDescent="0.25">
      <c r="A65" s="80">
        <v>40</v>
      </c>
      <c r="B65" s="16">
        <v>43441347</v>
      </c>
      <c r="C65" s="83">
        <v>52.3</v>
      </c>
      <c r="D65" s="8">
        <v>7.1260000000000003</v>
      </c>
      <c r="E65" s="8">
        <v>7.2439999999999998</v>
      </c>
      <c r="F65" s="8">
        <f t="shared" si="0"/>
        <v>0.11799999999999944</v>
      </c>
      <c r="G65" s="34">
        <f t="shared" si="1"/>
        <v>0.10145639999999952</v>
      </c>
      <c r="H65" s="34">
        <f t="shared" si="2"/>
        <v>7.2493503459643754E-2</v>
      </c>
      <c r="I65" s="82">
        <f t="shared" si="3"/>
        <v>0.17394990345964328</v>
      </c>
      <c r="K65" s="25"/>
      <c r="L65" s="7"/>
      <c r="M65" s="7"/>
      <c r="N65" s="7"/>
      <c r="O65" s="21"/>
      <c r="P65" s="21"/>
    </row>
    <row r="66" spans="1:16" s="1" customFormat="1" x14ac:dyDescent="0.25">
      <c r="A66" s="80">
        <v>41</v>
      </c>
      <c r="B66" s="16">
        <v>43441283</v>
      </c>
      <c r="C66" s="83">
        <v>53</v>
      </c>
      <c r="D66" s="8">
        <v>9.8810000000000002</v>
      </c>
      <c r="E66" s="8">
        <f>9.881+0.464</f>
        <v>10.345000000000001</v>
      </c>
      <c r="F66" s="8">
        <f t="shared" si="0"/>
        <v>0.46400000000000041</v>
      </c>
      <c r="G66" s="34">
        <f t="shared" si="1"/>
        <v>0.39894720000000033</v>
      </c>
      <c r="H66" s="34">
        <f t="shared" si="2"/>
        <v>7.3463779796579726E-2</v>
      </c>
      <c r="I66" s="82">
        <f t="shared" si="3"/>
        <v>0.47241097979658009</v>
      </c>
      <c r="K66" s="25"/>
      <c r="L66" s="7"/>
      <c r="M66" s="7"/>
      <c r="N66" s="7"/>
      <c r="O66" s="21"/>
      <c r="P66" s="21"/>
    </row>
    <row r="67" spans="1:16" s="1" customFormat="1" x14ac:dyDescent="0.25">
      <c r="A67" s="80">
        <v>42</v>
      </c>
      <c r="B67" s="16">
        <v>43441284</v>
      </c>
      <c r="C67" s="83">
        <v>100.1</v>
      </c>
      <c r="D67" s="8">
        <v>37.332000000000001</v>
      </c>
      <c r="E67" s="8">
        <f>37.332+1.229</f>
        <v>38.561</v>
      </c>
      <c r="F67" s="8">
        <f t="shared" si="0"/>
        <v>1.2289999999999992</v>
      </c>
      <c r="G67" s="34">
        <f t="shared" si="1"/>
        <v>1.0566941999999993</v>
      </c>
      <c r="H67" s="34">
        <f t="shared" si="2"/>
        <v>0.13874951618184206</v>
      </c>
      <c r="I67" s="82">
        <f t="shared" si="3"/>
        <v>1.1954437161818414</v>
      </c>
      <c r="K67" s="25"/>
      <c r="L67" s="7"/>
      <c r="M67" s="7"/>
      <c r="N67" s="7"/>
      <c r="O67" s="21"/>
      <c r="P67" s="21"/>
    </row>
    <row r="68" spans="1:16" s="5" customFormat="1" x14ac:dyDescent="0.25">
      <c r="A68" s="4">
        <v>43</v>
      </c>
      <c r="B68" s="16">
        <v>43441342</v>
      </c>
      <c r="C68" s="83">
        <v>69.3</v>
      </c>
      <c r="D68" s="8">
        <v>7.0640000000000001</v>
      </c>
      <c r="E68" s="8">
        <v>7.0640000000000001</v>
      </c>
      <c r="F68" s="8">
        <f t="shared" si="0"/>
        <v>0</v>
      </c>
      <c r="G68" s="34">
        <f t="shared" si="1"/>
        <v>0</v>
      </c>
      <c r="H68" s="34">
        <f t="shared" si="2"/>
        <v>9.6057357356659892E-2</v>
      </c>
      <c r="I68" s="34">
        <f t="shared" si="3"/>
        <v>9.6057357356659892E-2</v>
      </c>
      <c r="K68" s="25"/>
      <c r="L68" s="7"/>
      <c r="M68" s="7"/>
      <c r="N68" s="7"/>
      <c r="O68" s="21"/>
      <c r="P68" s="21"/>
    </row>
    <row r="69" spans="1:16" s="1" customFormat="1" x14ac:dyDescent="0.25">
      <c r="A69" s="80">
        <v>44</v>
      </c>
      <c r="B69" s="16">
        <v>43441345</v>
      </c>
      <c r="C69" s="83">
        <v>53.3</v>
      </c>
      <c r="D69" s="8">
        <v>15.36</v>
      </c>
      <c r="E69" s="8">
        <v>15.63</v>
      </c>
      <c r="F69" s="8">
        <f t="shared" si="0"/>
        <v>0.27000000000000135</v>
      </c>
      <c r="G69" s="34">
        <f t="shared" si="1"/>
        <v>0.23214600000000116</v>
      </c>
      <c r="H69" s="34">
        <f t="shared" si="2"/>
        <v>7.3879612512409404E-2</v>
      </c>
      <c r="I69" s="82">
        <f>G69+H69</f>
        <v>0.30602561251241056</v>
      </c>
      <c r="K69" s="25"/>
      <c r="L69" s="7"/>
      <c r="M69" s="7"/>
      <c r="N69" s="7"/>
      <c r="O69" s="21"/>
      <c r="P69" s="21"/>
    </row>
    <row r="70" spans="1:16" s="1" customFormat="1" x14ac:dyDescent="0.25">
      <c r="A70" s="80">
        <v>45</v>
      </c>
      <c r="B70" s="16">
        <v>43441348</v>
      </c>
      <c r="C70" s="83">
        <v>52.9</v>
      </c>
      <c r="D70" s="8">
        <v>36.677</v>
      </c>
      <c r="E70" s="8">
        <v>38.124000000000002</v>
      </c>
      <c r="F70" s="8">
        <f t="shared" si="0"/>
        <v>1.4470000000000027</v>
      </c>
      <c r="G70" s="34">
        <f t="shared" si="1"/>
        <v>1.2441306000000023</v>
      </c>
      <c r="H70" s="34">
        <f t="shared" si="2"/>
        <v>7.3325168891303152E-2</v>
      </c>
      <c r="I70" s="82">
        <f t="shared" si="3"/>
        <v>1.3174557688913056</v>
      </c>
      <c r="K70" s="25"/>
      <c r="L70" s="7"/>
      <c r="M70" s="7"/>
      <c r="N70" s="7"/>
      <c r="O70" s="21"/>
      <c r="P70" s="21"/>
    </row>
    <row r="71" spans="1:16" s="1" customFormat="1" x14ac:dyDescent="0.25">
      <c r="A71" s="80">
        <v>46</v>
      </c>
      <c r="B71" s="16">
        <v>43441349</v>
      </c>
      <c r="C71" s="83">
        <v>100.9</v>
      </c>
      <c r="D71" s="8">
        <v>21.689</v>
      </c>
      <c r="E71" s="8">
        <v>22.332000000000001</v>
      </c>
      <c r="F71" s="8">
        <f t="shared" si="0"/>
        <v>0.64300000000000068</v>
      </c>
      <c r="G71" s="34">
        <f t="shared" si="1"/>
        <v>0.55285140000000055</v>
      </c>
      <c r="H71" s="34">
        <f t="shared" si="2"/>
        <v>0.13985840342405459</v>
      </c>
      <c r="I71" s="82">
        <f t="shared" si="3"/>
        <v>0.69270980342405508</v>
      </c>
      <c r="K71" s="25"/>
      <c r="L71" s="7"/>
      <c r="M71" s="24"/>
      <c r="N71" s="7"/>
      <c r="O71" s="5"/>
      <c r="P71" s="21"/>
    </row>
    <row r="72" spans="1:16" s="1" customFormat="1" x14ac:dyDescent="0.25">
      <c r="A72" s="4">
        <v>47</v>
      </c>
      <c r="B72" s="16">
        <v>43441351</v>
      </c>
      <c r="C72" s="78">
        <v>85.4</v>
      </c>
      <c r="D72" s="8">
        <v>26.7</v>
      </c>
      <c r="E72" s="8">
        <f>26.7+1.281</f>
        <v>27.980999999999998</v>
      </c>
      <c r="F72" s="8">
        <f>E72-D72</f>
        <v>1.2809999999999988</v>
      </c>
      <c r="G72" s="34">
        <f>F72*0.8598</f>
        <v>1.101403799999999</v>
      </c>
      <c r="H72" s="34">
        <f t="shared" si="2"/>
        <v>0.11837371310618695</v>
      </c>
      <c r="I72" s="82">
        <f t="shared" si="3"/>
        <v>1.2197775131061861</v>
      </c>
      <c r="K72" s="25"/>
      <c r="L72" s="24"/>
      <c r="M72" s="24"/>
      <c r="N72" s="14"/>
      <c r="O72" s="24"/>
      <c r="P72" s="24"/>
    </row>
    <row r="73" spans="1:16" s="1" customFormat="1" x14ac:dyDescent="0.25">
      <c r="A73" s="84">
        <v>48</v>
      </c>
      <c r="B73" s="16">
        <v>43441356</v>
      </c>
      <c r="C73" s="83">
        <v>53.2</v>
      </c>
      <c r="D73" s="8">
        <v>20.521000000000001</v>
      </c>
      <c r="E73" s="8">
        <v>21.88</v>
      </c>
      <c r="F73" s="8">
        <f t="shared" si="0"/>
        <v>1.3589999999999982</v>
      </c>
      <c r="G73" s="34">
        <f t="shared" si="1"/>
        <v>1.1684681999999984</v>
      </c>
      <c r="H73" s="34">
        <f t="shared" si="2"/>
        <v>7.3741001607132858E-2</v>
      </c>
      <c r="I73" s="82">
        <f t="shared" si="3"/>
        <v>1.2422092016071313</v>
      </c>
      <c r="K73" s="25"/>
      <c r="L73" s="7"/>
      <c r="M73" s="7"/>
      <c r="P73" s="21"/>
    </row>
    <row r="74" spans="1:16" s="1" customFormat="1" x14ac:dyDescent="0.25">
      <c r="A74" s="84">
        <v>49</v>
      </c>
      <c r="B74" s="16">
        <v>43441343</v>
      </c>
      <c r="C74" s="83">
        <v>53.3</v>
      </c>
      <c r="D74" s="8">
        <v>7.4039999999999999</v>
      </c>
      <c r="E74" s="8">
        <v>7.4279999999999999</v>
      </c>
      <c r="F74" s="8">
        <f t="shared" si="0"/>
        <v>2.4000000000000021E-2</v>
      </c>
      <c r="G74" s="34">
        <f t="shared" si="1"/>
        <v>2.063520000000002E-2</v>
      </c>
      <c r="H74" s="34">
        <f t="shared" si="2"/>
        <v>7.3879612512409404E-2</v>
      </c>
      <c r="I74" s="82">
        <f t="shared" si="3"/>
        <v>9.4514812512409424E-2</v>
      </c>
      <c r="J74" s="68"/>
      <c r="K74" s="25"/>
      <c r="L74" s="7"/>
      <c r="M74" s="7"/>
      <c r="N74" s="7"/>
      <c r="O74" s="21"/>
      <c r="P74" s="21"/>
    </row>
    <row r="75" spans="1:16" s="5" customFormat="1" x14ac:dyDescent="0.25">
      <c r="A75" s="4">
        <v>50</v>
      </c>
      <c r="B75" s="16">
        <v>43441352</v>
      </c>
      <c r="C75" s="78">
        <v>99.5</v>
      </c>
      <c r="D75" s="8">
        <v>56.033999999999999</v>
      </c>
      <c r="E75" s="8">
        <v>57.588999999999999</v>
      </c>
      <c r="F75" s="8">
        <f t="shared" si="0"/>
        <v>1.5549999999999997</v>
      </c>
      <c r="G75" s="34">
        <f t="shared" si="1"/>
        <v>1.3369889999999998</v>
      </c>
      <c r="H75" s="34">
        <f t="shared" si="2"/>
        <v>0.13791785075018267</v>
      </c>
      <c r="I75" s="82">
        <f t="shared" si="3"/>
        <v>1.4749068507501824</v>
      </c>
      <c r="J75" s="101"/>
      <c r="K75" s="25"/>
      <c r="L75" s="7"/>
      <c r="M75" s="7"/>
      <c r="N75" s="7"/>
    </row>
    <row r="76" spans="1:16" s="5" customFormat="1" x14ac:dyDescent="0.25">
      <c r="A76" s="4">
        <v>51</v>
      </c>
      <c r="B76" s="16">
        <v>43441357</v>
      </c>
      <c r="C76" s="78">
        <v>84.8</v>
      </c>
      <c r="D76" s="8">
        <v>71.099999999999994</v>
      </c>
      <c r="E76" s="8">
        <v>72.631</v>
      </c>
      <c r="F76" s="8">
        <f>E76-D76</f>
        <v>1.5310000000000059</v>
      </c>
      <c r="G76" s="34">
        <f t="shared" si="1"/>
        <v>1.316353800000005</v>
      </c>
      <c r="H76" s="34">
        <f t="shared" si="2"/>
        <v>0.11754204767452756</v>
      </c>
      <c r="I76" s="82">
        <f t="shared" si="3"/>
        <v>1.4338958476745325</v>
      </c>
      <c r="J76" s="101"/>
      <c r="K76" s="25"/>
      <c r="M76" s="111"/>
      <c r="N76" s="37"/>
    </row>
    <row r="77" spans="1:16" s="1" customFormat="1" x14ac:dyDescent="0.25">
      <c r="A77" s="84">
        <v>52</v>
      </c>
      <c r="B77" s="16">
        <v>43441355</v>
      </c>
      <c r="C77" s="83">
        <v>52.9</v>
      </c>
      <c r="D77" s="8">
        <v>30.597000000000001</v>
      </c>
      <c r="E77" s="8">
        <v>31.789000000000001</v>
      </c>
      <c r="F77" s="8">
        <f t="shared" si="0"/>
        <v>1.1920000000000002</v>
      </c>
      <c r="G77" s="34">
        <f>F77*0.8598</f>
        <v>1.0248816000000001</v>
      </c>
      <c r="H77" s="34">
        <f t="shared" si="2"/>
        <v>7.3325168891303152E-2</v>
      </c>
      <c r="I77" s="82">
        <f t="shared" si="3"/>
        <v>1.0982067688913033</v>
      </c>
      <c r="J77" s="68"/>
      <c r="K77" s="25"/>
      <c r="L77" s="24"/>
      <c r="M77" s="14"/>
      <c r="N77" s="7"/>
      <c r="O77" s="21"/>
      <c r="P77" s="21"/>
    </row>
    <row r="78" spans="1:16" s="1" customFormat="1" x14ac:dyDescent="0.25">
      <c r="A78" s="84">
        <v>53</v>
      </c>
      <c r="B78" s="16">
        <v>43441054</v>
      </c>
      <c r="C78" s="83">
        <v>52.8</v>
      </c>
      <c r="D78" s="8">
        <v>18.061</v>
      </c>
      <c r="E78" s="8">
        <v>18.065999999999999</v>
      </c>
      <c r="F78" s="8">
        <f t="shared" si="0"/>
        <v>4.9999999999990052E-3</v>
      </c>
      <c r="G78" s="34">
        <f t="shared" si="1"/>
        <v>4.2989999999991447E-3</v>
      </c>
      <c r="H78" s="34">
        <f t="shared" si="2"/>
        <v>7.3186557986026593E-2</v>
      </c>
      <c r="I78" s="82">
        <f t="shared" si="3"/>
        <v>7.7485557986025744E-2</v>
      </c>
      <c r="J78" s="68"/>
      <c r="K78" s="25"/>
      <c r="L78" s="24"/>
      <c r="M78" s="14"/>
      <c r="N78" s="7"/>
      <c r="O78" s="21"/>
      <c r="P78" s="21"/>
    </row>
    <row r="79" spans="1:16" s="1" customFormat="1" x14ac:dyDescent="0.25">
      <c r="A79" s="80">
        <v>54</v>
      </c>
      <c r="B79" s="16">
        <v>43441359</v>
      </c>
      <c r="C79" s="137">
        <v>101</v>
      </c>
      <c r="D79" s="8">
        <v>29.164999999999999</v>
      </c>
      <c r="E79" s="8">
        <v>30.423999999999999</v>
      </c>
      <c r="F79" s="8">
        <f t="shared" si="0"/>
        <v>1.2590000000000003</v>
      </c>
      <c r="G79" s="34">
        <f t="shared" si="1"/>
        <v>1.0824882000000002</v>
      </c>
      <c r="H79" s="34">
        <f t="shared" si="2"/>
        <v>0.13999701432933115</v>
      </c>
      <c r="I79" s="82">
        <f t="shared" si="3"/>
        <v>1.2224852143293314</v>
      </c>
      <c r="J79" s="68"/>
      <c r="K79" s="25"/>
      <c r="L79" s="24"/>
      <c r="M79" s="14"/>
      <c r="N79" s="7"/>
      <c r="O79" s="21"/>
      <c r="P79" s="21"/>
    </row>
    <row r="80" spans="1:16" s="1" customFormat="1" x14ac:dyDescent="0.25">
      <c r="A80" s="80">
        <v>55</v>
      </c>
      <c r="B80" s="16">
        <v>43441053</v>
      </c>
      <c r="C80" s="83">
        <v>85.2</v>
      </c>
      <c r="D80" s="8">
        <v>31.321999999999999</v>
      </c>
      <c r="E80" s="8">
        <f>31.322+0.966</f>
        <v>32.287999999999997</v>
      </c>
      <c r="F80" s="8">
        <f>E80-D80</f>
        <v>0.96599999999999753</v>
      </c>
      <c r="G80" s="34">
        <f t="shared" si="1"/>
        <v>0.83056679999999783</v>
      </c>
      <c r="H80" s="34">
        <f t="shared" si="2"/>
        <v>0.11809649129563382</v>
      </c>
      <c r="I80" s="82">
        <f t="shared" si="3"/>
        <v>0.94866329129563165</v>
      </c>
      <c r="J80" s="68"/>
      <c r="K80" s="25"/>
      <c r="L80" s="24"/>
      <c r="M80" s="24"/>
      <c r="O80" s="24"/>
      <c r="P80" s="24"/>
    </row>
    <row r="81" spans="1:16" s="1" customFormat="1" x14ac:dyDescent="0.25">
      <c r="A81" s="84">
        <v>56</v>
      </c>
      <c r="B81" s="16">
        <v>43441050</v>
      </c>
      <c r="C81" s="83">
        <v>52.5</v>
      </c>
      <c r="D81" s="8">
        <v>21.826000000000001</v>
      </c>
      <c r="E81" s="8">
        <v>22.995000000000001</v>
      </c>
      <c r="F81" s="8">
        <f t="shared" si="0"/>
        <v>1.1690000000000005</v>
      </c>
      <c r="G81" s="34">
        <f t="shared" si="1"/>
        <v>1.0051062000000004</v>
      </c>
      <c r="H81" s="34">
        <f t="shared" si="2"/>
        <v>7.2770725270196887E-2</v>
      </c>
      <c r="I81" s="82">
        <f t="shared" si="3"/>
        <v>1.0778769252701972</v>
      </c>
      <c r="J81" s="68"/>
      <c r="K81" s="25"/>
      <c r="L81" s="7"/>
      <c r="M81" s="7"/>
      <c r="N81" s="7"/>
      <c r="O81" s="21"/>
      <c r="P81" s="21"/>
    </row>
    <row r="82" spans="1:16" s="1" customFormat="1" x14ac:dyDescent="0.25">
      <c r="A82" s="80">
        <v>57</v>
      </c>
      <c r="B82" s="16">
        <v>43441051</v>
      </c>
      <c r="C82" s="83">
        <v>52.4</v>
      </c>
      <c r="D82" s="8">
        <v>23.206</v>
      </c>
      <c r="E82" s="8">
        <v>23.843</v>
      </c>
      <c r="F82" s="8">
        <f t="shared" si="0"/>
        <v>0.63700000000000045</v>
      </c>
      <c r="G82" s="34">
        <f t="shared" si="1"/>
        <v>0.54769260000000042</v>
      </c>
      <c r="H82" s="34">
        <f t="shared" si="2"/>
        <v>7.2632114364920314E-2</v>
      </c>
      <c r="I82" s="82">
        <f t="shared" si="3"/>
        <v>0.62032471436492076</v>
      </c>
      <c r="J82" s="68"/>
      <c r="K82" s="25"/>
      <c r="L82" s="7"/>
      <c r="M82" s="7"/>
      <c r="N82" s="7"/>
      <c r="O82" s="21"/>
      <c r="P82" s="21"/>
    </row>
    <row r="83" spans="1:16" s="1" customFormat="1" x14ac:dyDescent="0.25">
      <c r="A83" s="80">
        <v>58</v>
      </c>
      <c r="B83" s="16">
        <v>43441052</v>
      </c>
      <c r="C83" s="83">
        <v>101.3</v>
      </c>
      <c r="D83" s="8">
        <v>32.508000000000003</v>
      </c>
      <c r="E83" s="8">
        <v>33.615000000000002</v>
      </c>
      <c r="F83" s="8">
        <f t="shared" si="0"/>
        <v>1.1069999999999993</v>
      </c>
      <c r="G83" s="34">
        <f t="shared" si="1"/>
        <v>0.95179859999999938</v>
      </c>
      <c r="H83" s="34">
        <f t="shared" si="2"/>
        <v>0.14041284704516085</v>
      </c>
      <c r="I83" s="82">
        <f t="shared" si="3"/>
        <v>1.0922114470451603</v>
      </c>
      <c r="J83" s="68"/>
      <c r="K83" s="25"/>
      <c r="L83" s="7"/>
      <c r="M83" s="7"/>
      <c r="N83" s="7"/>
      <c r="O83" s="21"/>
      <c r="P83" s="21"/>
    </row>
    <row r="84" spans="1:16" s="1" customFormat="1" x14ac:dyDescent="0.25">
      <c r="A84" s="80">
        <v>59</v>
      </c>
      <c r="B84" s="16">
        <v>43441057</v>
      </c>
      <c r="C84" s="83">
        <v>85.3</v>
      </c>
      <c r="D84" s="8">
        <v>7.2009999999999996</v>
      </c>
      <c r="E84" s="8">
        <v>16.542999999999999</v>
      </c>
      <c r="F84" s="8">
        <f t="shared" si="0"/>
        <v>9.3419999999999987</v>
      </c>
      <c r="G84" s="34">
        <f t="shared" si="1"/>
        <v>8.0322515999999986</v>
      </c>
      <c r="H84" s="34">
        <f t="shared" si="2"/>
        <v>0.11823510220091038</v>
      </c>
      <c r="I84" s="82">
        <f t="shared" si="3"/>
        <v>8.1504867022009098</v>
      </c>
      <c r="J84" s="68"/>
      <c r="K84" s="25"/>
      <c r="L84" s="7"/>
      <c r="M84" s="7"/>
      <c r="N84" s="7"/>
      <c r="O84" s="21"/>
      <c r="P84" s="21"/>
    </row>
    <row r="85" spans="1:16" s="1" customFormat="1" x14ac:dyDescent="0.25">
      <c r="A85" s="80">
        <v>60</v>
      </c>
      <c r="B85" s="16">
        <v>43441058</v>
      </c>
      <c r="C85" s="83">
        <v>52.5</v>
      </c>
      <c r="D85" s="8">
        <v>3.2509999999999999</v>
      </c>
      <c r="E85" s="8">
        <v>3.2509999999999999</v>
      </c>
      <c r="F85" s="8">
        <f t="shared" si="0"/>
        <v>0</v>
      </c>
      <c r="G85" s="34">
        <f t="shared" si="1"/>
        <v>0</v>
      </c>
      <c r="H85" s="34">
        <f t="shared" si="2"/>
        <v>7.2770725270196887E-2</v>
      </c>
      <c r="I85" s="82">
        <f t="shared" si="3"/>
        <v>7.2770725270196887E-2</v>
      </c>
      <c r="K85" s="25"/>
      <c r="L85" s="7"/>
      <c r="M85" s="7"/>
      <c r="N85" s="7"/>
      <c r="O85" s="21"/>
      <c r="P85" s="21"/>
    </row>
    <row r="86" spans="1:16" s="1" customFormat="1" x14ac:dyDescent="0.25">
      <c r="A86" s="80">
        <v>61</v>
      </c>
      <c r="B86" s="16">
        <v>43441358</v>
      </c>
      <c r="C86" s="83">
        <v>52.3</v>
      </c>
      <c r="D86" s="8">
        <v>10.35</v>
      </c>
      <c r="E86" s="8">
        <v>10.586</v>
      </c>
      <c r="F86" s="8">
        <f t="shared" si="0"/>
        <v>0.23600000000000065</v>
      </c>
      <c r="G86" s="34">
        <f t="shared" si="1"/>
        <v>0.20291280000000056</v>
      </c>
      <c r="H86" s="34">
        <f t="shared" si="2"/>
        <v>7.2493503459643754E-2</v>
      </c>
      <c r="I86" s="82">
        <f t="shared" si="3"/>
        <v>0.27540630345964434</v>
      </c>
      <c r="K86" s="25"/>
      <c r="L86" s="7"/>
      <c r="M86" s="7"/>
      <c r="N86" s="7"/>
      <c r="O86" s="21"/>
      <c r="P86" s="21"/>
    </row>
    <row r="87" spans="1:16" s="1" customFormat="1" x14ac:dyDescent="0.25">
      <c r="A87" s="80">
        <v>62</v>
      </c>
      <c r="B87" s="16">
        <v>43441056</v>
      </c>
      <c r="C87" s="83">
        <v>100.5</v>
      </c>
      <c r="D87" s="8">
        <v>26.332999999999998</v>
      </c>
      <c r="E87" s="8">
        <v>26.934000000000001</v>
      </c>
      <c r="F87" s="8">
        <f t="shared" si="0"/>
        <v>0.60100000000000264</v>
      </c>
      <c r="G87" s="34">
        <f t="shared" si="1"/>
        <v>0.5167398000000023</v>
      </c>
      <c r="H87" s="34">
        <f t="shared" si="2"/>
        <v>0.13930395980294832</v>
      </c>
      <c r="I87" s="82">
        <f t="shared" si="3"/>
        <v>0.6560437598029506</v>
      </c>
      <c r="K87" s="25"/>
      <c r="L87" s="7"/>
      <c r="M87" s="7"/>
      <c r="N87" s="7"/>
      <c r="O87" s="21"/>
      <c r="P87" s="21"/>
    </row>
    <row r="88" spans="1:16" s="1" customFormat="1" x14ac:dyDescent="0.25">
      <c r="A88" s="80">
        <v>63</v>
      </c>
      <c r="B88" s="16">
        <v>43441064</v>
      </c>
      <c r="C88" s="83">
        <v>85.2</v>
      </c>
      <c r="D88" s="8">
        <v>14.218</v>
      </c>
      <c r="E88" s="8">
        <v>15.601000000000001</v>
      </c>
      <c r="F88" s="8">
        <f t="shared" si="0"/>
        <v>1.3830000000000009</v>
      </c>
      <c r="G88" s="34">
        <f t="shared" si="1"/>
        <v>1.1891034000000007</v>
      </c>
      <c r="H88" s="34">
        <f t="shared" si="2"/>
        <v>0.11809649129563382</v>
      </c>
      <c r="I88" s="82">
        <f t="shared" si="3"/>
        <v>1.3071998912956344</v>
      </c>
      <c r="K88" s="25"/>
      <c r="L88" s="7"/>
      <c r="M88" s="7"/>
      <c r="N88" s="7"/>
      <c r="O88" s="21"/>
      <c r="P88" s="21"/>
    </row>
    <row r="89" spans="1:16" s="5" customFormat="1" x14ac:dyDescent="0.25">
      <c r="A89" s="4">
        <v>64</v>
      </c>
      <c r="B89" s="16">
        <v>43441061</v>
      </c>
      <c r="C89" s="83">
        <v>52.7</v>
      </c>
      <c r="D89" s="8">
        <v>18.843</v>
      </c>
      <c r="E89" s="8">
        <v>19.119</v>
      </c>
      <c r="F89" s="8">
        <f t="shared" si="0"/>
        <v>0.2759999999999998</v>
      </c>
      <c r="G89" s="34">
        <f t="shared" si="1"/>
        <v>0.23730479999999984</v>
      </c>
      <c r="H89" s="34">
        <f t="shared" si="2"/>
        <v>7.304794708075002E-2</v>
      </c>
      <c r="I89" s="82">
        <f t="shared" si="3"/>
        <v>0.31035274708074989</v>
      </c>
      <c r="K89" s="25"/>
      <c r="L89" s="7"/>
      <c r="M89" s="7"/>
      <c r="N89" s="7"/>
      <c r="O89" s="21"/>
      <c r="P89" s="21"/>
    </row>
    <row r="90" spans="1:16" s="1" customFormat="1" x14ac:dyDescent="0.25">
      <c r="A90" s="80">
        <v>65</v>
      </c>
      <c r="B90" s="16">
        <v>43441055</v>
      </c>
      <c r="C90" s="83">
        <v>53.1</v>
      </c>
      <c r="D90" s="8">
        <v>15.82</v>
      </c>
      <c r="E90" s="8">
        <v>16.085999999999999</v>
      </c>
      <c r="F90" s="8">
        <f t="shared" ref="F90:F153" si="4">E90-D90</f>
        <v>0.26599999999999824</v>
      </c>
      <c r="G90" s="34">
        <f t="shared" si="1"/>
        <v>0.22870679999999849</v>
      </c>
      <c r="H90" s="34">
        <f t="shared" si="2"/>
        <v>7.3602390701856285E-2</v>
      </c>
      <c r="I90" s="82">
        <f t="shared" si="3"/>
        <v>0.3023091907018548</v>
      </c>
      <c r="K90" s="25"/>
      <c r="L90" s="7"/>
      <c r="M90" s="7"/>
      <c r="N90" s="7"/>
      <c r="O90" s="21"/>
      <c r="P90" s="21"/>
    </row>
    <row r="91" spans="1:16" s="5" customFormat="1" x14ac:dyDescent="0.25">
      <c r="A91" s="4">
        <v>66</v>
      </c>
      <c r="B91" s="16">
        <v>43441063</v>
      </c>
      <c r="C91" s="83">
        <v>101.1</v>
      </c>
      <c r="D91" s="8">
        <v>7.6</v>
      </c>
      <c r="E91" s="8">
        <v>7.6</v>
      </c>
      <c r="F91" s="8">
        <f t="shared" si="4"/>
        <v>0</v>
      </c>
      <c r="G91" s="34">
        <f t="shared" ref="G91:G105" si="5">F91*0.8598</f>
        <v>0</v>
      </c>
      <c r="H91" s="34">
        <f t="shared" ref="H91:H99" si="6">C91/5338.7*$H$10</f>
        <v>0.14013562523460774</v>
      </c>
      <c r="I91" s="82">
        <f t="shared" ref="I91:I154" si="7">G91+H91</f>
        <v>0.14013562523460774</v>
      </c>
      <c r="K91" s="25"/>
      <c r="L91" s="7"/>
      <c r="M91" s="7"/>
      <c r="N91" s="7"/>
      <c r="O91" s="21"/>
      <c r="P91" s="21"/>
    </row>
    <row r="92" spans="1:16" s="1" customFormat="1" x14ac:dyDescent="0.25">
      <c r="A92" s="80">
        <v>67</v>
      </c>
      <c r="B92" s="16">
        <v>43441067</v>
      </c>
      <c r="C92" s="83">
        <v>84.7</v>
      </c>
      <c r="D92" s="8">
        <v>9.7449999999999992</v>
      </c>
      <c r="E92" s="8">
        <v>11.509</v>
      </c>
      <c r="F92" s="8">
        <f t="shared" si="4"/>
        <v>1.7640000000000011</v>
      </c>
      <c r="G92" s="34">
        <f t="shared" si="5"/>
        <v>1.5166872000000009</v>
      </c>
      <c r="H92" s="34">
        <f t="shared" si="6"/>
        <v>0.11740343676925098</v>
      </c>
      <c r="I92" s="82">
        <f t="shared" si="7"/>
        <v>1.6340906367692518</v>
      </c>
      <c r="K92" s="25"/>
      <c r="L92" s="7"/>
      <c r="M92" s="7"/>
      <c r="N92" s="7"/>
      <c r="O92" s="21"/>
      <c r="P92" s="21"/>
    </row>
    <row r="93" spans="1:16" s="1" customFormat="1" x14ac:dyDescent="0.25">
      <c r="A93" s="80">
        <v>68</v>
      </c>
      <c r="B93" s="16">
        <v>43441065</v>
      </c>
      <c r="C93" s="83">
        <v>52.7</v>
      </c>
      <c r="D93" s="8">
        <v>17.093</v>
      </c>
      <c r="E93" s="8">
        <v>17.902999999999999</v>
      </c>
      <c r="F93" s="8">
        <f t="shared" si="4"/>
        <v>0.80999999999999872</v>
      </c>
      <c r="G93" s="34">
        <f t="shared" si="5"/>
        <v>0.69643799999999889</v>
      </c>
      <c r="H93" s="34">
        <f t="shared" si="6"/>
        <v>7.304794708075002E-2</v>
      </c>
      <c r="I93" s="82">
        <f t="shared" si="7"/>
        <v>0.76948594708074891</v>
      </c>
      <c r="J93" s="5"/>
      <c r="K93" s="25"/>
      <c r="L93" s="24"/>
      <c r="M93" s="24"/>
      <c r="N93" s="24"/>
      <c r="O93" s="24"/>
      <c r="P93" s="24"/>
    </row>
    <row r="94" spans="1:16" s="1" customFormat="1" x14ac:dyDescent="0.25">
      <c r="A94" s="80">
        <v>69</v>
      </c>
      <c r="B94" s="16">
        <v>43441060</v>
      </c>
      <c r="C94" s="83">
        <v>53.3</v>
      </c>
      <c r="D94" s="8">
        <v>16.042000000000002</v>
      </c>
      <c r="E94" s="8">
        <v>16.885000000000002</v>
      </c>
      <c r="F94" s="8">
        <f t="shared" si="4"/>
        <v>0.84299999999999997</v>
      </c>
      <c r="G94" s="34">
        <f t="shared" si="5"/>
        <v>0.72481139999999999</v>
      </c>
      <c r="H94" s="34">
        <f t="shared" si="6"/>
        <v>7.3879612512409404E-2</v>
      </c>
      <c r="I94" s="82">
        <f t="shared" si="7"/>
        <v>0.79869101251240937</v>
      </c>
      <c r="K94" s="25"/>
      <c r="L94" s="7"/>
      <c r="M94" s="7"/>
      <c r="N94" s="7"/>
      <c r="O94" s="21"/>
      <c r="P94" s="21"/>
    </row>
    <row r="95" spans="1:16" s="1" customFormat="1" x14ac:dyDescent="0.25">
      <c r="A95" s="80">
        <v>70</v>
      </c>
      <c r="B95" s="16">
        <v>43441066</v>
      </c>
      <c r="C95" s="83">
        <v>101.3</v>
      </c>
      <c r="D95" s="8">
        <v>44.1</v>
      </c>
      <c r="E95" s="8">
        <v>45.283000000000001</v>
      </c>
      <c r="F95" s="8">
        <f t="shared" si="4"/>
        <v>1.1829999999999998</v>
      </c>
      <c r="G95" s="34">
        <f t="shared" si="5"/>
        <v>1.0171433999999999</v>
      </c>
      <c r="H95" s="34">
        <f t="shared" si="6"/>
        <v>0.14041284704516085</v>
      </c>
      <c r="I95" s="82">
        <f t="shared" si="7"/>
        <v>1.1575562470451608</v>
      </c>
      <c r="K95" s="25"/>
      <c r="L95" s="7"/>
      <c r="M95" s="24"/>
      <c r="N95" s="7"/>
      <c r="O95" s="5"/>
      <c r="P95" s="21"/>
    </row>
    <row r="96" spans="1:16" s="1" customFormat="1" x14ac:dyDescent="0.25">
      <c r="A96" s="80">
        <v>71</v>
      </c>
      <c r="B96" s="16">
        <v>43441350</v>
      </c>
      <c r="C96" s="83">
        <v>85.7</v>
      </c>
      <c r="D96" s="8">
        <v>50.54</v>
      </c>
      <c r="E96" s="8">
        <f>50.54+1.348</f>
        <v>51.887999999999998</v>
      </c>
      <c r="F96" s="8">
        <f t="shared" si="4"/>
        <v>1.347999999999999</v>
      </c>
      <c r="G96" s="34">
        <f t="shared" si="5"/>
        <v>1.1590103999999992</v>
      </c>
      <c r="H96" s="34">
        <f t="shared" si="6"/>
        <v>0.11878954582201665</v>
      </c>
      <c r="I96" s="82">
        <f t="shared" si="7"/>
        <v>1.2777999458220159</v>
      </c>
      <c r="K96" s="25"/>
      <c r="L96" s="14"/>
      <c r="M96" s="14"/>
      <c r="N96" s="14"/>
      <c r="O96" s="106"/>
      <c r="P96" s="21"/>
    </row>
    <row r="97" spans="1:16" s="1" customFormat="1" x14ac:dyDescent="0.25">
      <c r="A97" s="80">
        <v>72</v>
      </c>
      <c r="B97" s="16">
        <v>43441353</v>
      </c>
      <c r="C97" s="83">
        <v>52.8</v>
      </c>
      <c r="D97" s="8">
        <v>16.013000000000002</v>
      </c>
      <c r="E97" s="8">
        <v>16.859000000000002</v>
      </c>
      <c r="F97" s="8">
        <f t="shared" si="4"/>
        <v>0.84600000000000009</v>
      </c>
      <c r="G97" s="34">
        <f t="shared" si="5"/>
        <v>0.72739080000000012</v>
      </c>
      <c r="H97" s="34">
        <f t="shared" si="6"/>
        <v>7.3186557986026593E-2</v>
      </c>
      <c r="I97" s="82">
        <f t="shared" si="7"/>
        <v>0.80057735798602669</v>
      </c>
      <c r="K97" s="25"/>
      <c r="L97" s="7"/>
      <c r="M97" s="7"/>
      <c r="N97" s="7"/>
      <c r="O97" s="21"/>
      <c r="P97" s="21"/>
    </row>
    <row r="98" spans="1:16" s="1" customFormat="1" x14ac:dyDescent="0.25">
      <c r="A98" s="80">
        <v>73</v>
      </c>
      <c r="B98" s="16">
        <v>43441062</v>
      </c>
      <c r="C98" s="83">
        <v>52.8</v>
      </c>
      <c r="D98" s="8">
        <v>7.61</v>
      </c>
      <c r="E98" s="8">
        <v>7.702</v>
      </c>
      <c r="F98" s="8">
        <f t="shared" si="4"/>
        <v>9.1999999999999638E-2</v>
      </c>
      <c r="G98" s="34">
        <f t="shared" si="5"/>
        <v>7.9101599999999689E-2</v>
      </c>
      <c r="H98" s="34">
        <f t="shared" si="6"/>
        <v>7.3186557986026593E-2</v>
      </c>
      <c r="I98" s="82">
        <f t="shared" si="7"/>
        <v>0.1522881579860263</v>
      </c>
      <c r="K98" s="25"/>
      <c r="L98" s="7"/>
      <c r="M98" s="7"/>
      <c r="N98" s="7"/>
      <c r="O98" s="21"/>
      <c r="P98" s="21"/>
    </row>
    <row r="99" spans="1:16" s="5" customFormat="1" ht="15.75" thickBot="1" x14ac:dyDescent="0.3">
      <c r="A99" s="33">
        <v>74</v>
      </c>
      <c r="B99" s="20">
        <v>43441059</v>
      </c>
      <c r="C99" s="87">
        <v>100.6</v>
      </c>
      <c r="D99" s="12">
        <v>27.241</v>
      </c>
      <c r="E99" s="12">
        <v>28.408999999999999</v>
      </c>
      <c r="F99" s="12">
        <f t="shared" si="4"/>
        <v>1.1679999999999993</v>
      </c>
      <c r="G99" s="88">
        <f t="shared" si="5"/>
        <v>1.0042463999999993</v>
      </c>
      <c r="H99" s="88">
        <f t="shared" si="6"/>
        <v>0.13944257070822488</v>
      </c>
      <c r="I99" s="88">
        <f t="shared" si="7"/>
        <v>1.1436889707082243</v>
      </c>
      <c r="K99" s="25"/>
      <c r="L99" s="14"/>
      <c r="M99" s="7"/>
      <c r="N99" s="7"/>
      <c r="O99" s="21"/>
      <c r="P99" s="21"/>
    </row>
    <row r="100" spans="1:16" s="1" customFormat="1" x14ac:dyDescent="0.25">
      <c r="A100" s="89">
        <v>75</v>
      </c>
      <c r="B100" s="19">
        <v>43441332</v>
      </c>
      <c r="C100" s="90">
        <v>85</v>
      </c>
      <c r="D100" s="9">
        <v>46.466000000000001</v>
      </c>
      <c r="E100" s="9">
        <v>48.11</v>
      </c>
      <c r="F100" s="9">
        <f t="shared" si="4"/>
        <v>1.6439999999999984</v>
      </c>
      <c r="G100" s="91">
        <f t="shared" si="5"/>
        <v>1.4135111999999985</v>
      </c>
      <c r="H100" s="91">
        <f t="shared" ref="H100:H155" si="8">C100/3919*$H$13</f>
        <v>0.32809609594284261</v>
      </c>
      <c r="I100" s="91">
        <f t="shared" si="7"/>
        <v>1.741607295942841</v>
      </c>
      <c r="K100" s="25"/>
      <c r="L100" s="7"/>
      <c r="M100" s="7"/>
      <c r="N100" s="7"/>
      <c r="O100" s="21"/>
      <c r="P100" s="21"/>
    </row>
    <row r="101" spans="1:16" s="1" customFormat="1" x14ac:dyDescent="0.25">
      <c r="A101" s="80">
        <v>76</v>
      </c>
      <c r="B101" s="16">
        <v>43441335</v>
      </c>
      <c r="C101" s="81">
        <v>58.3</v>
      </c>
      <c r="D101" s="8">
        <v>25.974</v>
      </c>
      <c r="E101" s="8">
        <v>26.667999999999999</v>
      </c>
      <c r="F101" s="8">
        <f t="shared" si="4"/>
        <v>0.69399999999999906</v>
      </c>
      <c r="G101" s="82">
        <f t="shared" si="5"/>
        <v>0.59670119999999915</v>
      </c>
      <c r="H101" s="91">
        <f t="shared" si="8"/>
        <v>0.22503532227609088</v>
      </c>
      <c r="I101" s="82">
        <f t="shared" si="7"/>
        <v>0.82173652227609006</v>
      </c>
      <c r="K101" s="25"/>
      <c r="L101" s="7"/>
      <c r="M101" s="7"/>
      <c r="N101" s="7"/>
      <c r="O101" s="21"/>
      <c r="P101" s="21"/>
    </row>
    <row r="102" spans="1:16" s="5" customFormat="1" x14ac:dyDescent="0.25">
      <c r="A102" s="4">
        <v>77</v>
      </c>
      <c r="B102" s="16">
        <v>43441338</v>
      </c>
      <c r="C102" s="81">
        <v>58.5</v>
      </c>
      <c r="D102" s="8">
        <v>36.439</v>
      </c>
      <c r="E102" s="8">
        <v>37.515999999999998</v>
      </c>
      <c r="F102" s="8">
        <f t="shared" si="4"/>
        <v>1.0769999999999982</v>
      </c>
      <c r="G102" s="34">
        <f t="shared" si="5"/>
        <v>0.9260045999999984</v>
      </c>
      <c r="H102" s="40">
        <f t="shared" si="8"/>
        <v>0.22580731309007404</v>
      </c>
      <c r="I102" s="34">
        <f t="shared" si="7"/>
        <v>1.1518119130900724</v>
      </c>
      <c r="K102" s="25"/>
      <c r="L102" s="7"/>
      <c r="M102" s="7"/>
      <c r="N102" s="7"/>
      <c r="O102" s="21"/>
      <c r="P102" s="21"/>
    </row>
    <row r="103" spans="1:16" s="5" customFormat="1" x14ac:dyDescent="0.25">
      <c r="A103" s="4">
        <v>78</v>
      </c>
      <c r="B103" s="16">
        <v>43441333</v>
      </c>
      <c r="C103" s="81">
        <v>76.599999999999994</v>
      </c>
      <c r="D103" s="8">
        <v>33.176000000000002</v>
      </c>
      <c r="E103" s="8">
        <v>34.161000000000001</v>
      </c>
      <c r="F103" s="8">
        <f t="shared" si="4"/>
        <v>0.98499999999999943</v>
      </c>
      <c r="G103" s="82">
        <f t="shared" si="5"/>
        <v>0.84690299999999952</v>
      </c>
      <c r="H103" s="91">
        <f t="shared" si="8"/>
        <v>0.29567248175554994</v>
      </c>
      <c r="I103" s="82">
        <f t="shared" si="7"/>
        <v>1.1425754817555496</v>
      </c>
      <c r="K103" s="25"/>
      <c r="L103" s="7"/>
      <c r="M103" s="7"/>
      <c r="N103" s="7"/>
      <c r="O103" s="21"/>
      <c r="P103" s="21"/>
    </row>
    <row r="104" spans="1:16" s="1" customFormat="1" x14ac:dyDescent="0.25">
      <c r="A104" s="80">
        <v>79</v>
      </c>
      <c r="B104" s="16">
        <v>43441336</v>
      </c>
      <c r="C104" s="81">
        <v>85.7</v>
      </c>
      <c r="D104" s="8">
        <v>13.997999999999999</v>
      </c>
      <c r="E104" s="8">
        <v>14.657999999999999</v>
      </c>
      <c r="F104" s="8">
        <f t="shared" si="4"/>
        <v>0.66000000000000014</v>
      </c>
      <c r="G104" s="82">
        <f t="shared" si="5"/>
        <v>0.56746800000000008</v>
      </c>
      <c r="H104" s="91">
        <f t="shared" si="8"/>
        <v>0.33079806379178367</v>
      </c>
      <c r="I104" s="82">
        <f t="shared" si="7"/>
        <v>0.89826606379178375</v>
      </c>
      <c r="J104" s="5"/>
      <c r="K104" s="25"/>
      <c r="L104" s="7"/>
      <c r="M104" s="7"/>
      <c r="N104" s="7"/>
      <c r="O104" s="21"/>
      <c r="P104" s="21"/>
    </row>
    <row r="105" spans="1:16" s="1" customFormat="1" x14ac:dyDescent="0.25">
      <c r="A105" s="80">
        <v>80</v>
      </c>
      <c r="B105" s="16">
        <v>43441339</v>
      </c>
      <c r="C105" s="81">
        <v>58.3</v>
      </c>
      <c r="D105" s="8">
        <v>25.792999999999999</v>
      </c>
      <c r="E105" s="8">
        <v>26.923999999999999</v>
      </c>
      <c r="F105" s="8">
        <f t="shared" si="4"/>
        <v>1.1310000000000002</v>
      </c>
      <c r="G105" s="82">
        <f t="shared" si="5"/>
        <v>0.97243380000000024</v>
      </c>
      <c r="H105" s="91">
        <f t="shared" si="8"/>
        <v>0.22503532227609088</v>
      </c>
      <c r="I105" s="82">
        <f t="shared" si="7"/>
        <v>1.1974691222760911</v>
      </c>
      <c r="J105" s="5"/>
      <c r="K105" s="25"/>
      <c r="L105" s="7"/>
      <c r="M105" s="7"/>
      <c r="N105" s="7"/>
      <c r="O105" s="21"/>
      <c r="P105" s="21"/>
    </row>
    <row r="106" spans="1:16" s="1" customFormat="1" x14ac:dyDescent="0.25">
      <c r="A106" s="80">
        <v>81</v>
      </c>
      <c r="B106" s="16">
        <v>43441337</v>
      </c>
      <c r="C106" s="83">
        <v>58.4</v>
      </c>
      <c r="D106" s="8">
        <v>18.504000000000001</v>
      </c>
      <c r="E106" s="8">
        <v>18.548999999999999</v>
      </c>
      <c r="F106" s="8">
        <f t="shared" si="4"/>
        <v>4.4999999999998153E-2</v>
      </c>
      <c r="G106" s="34">
        <f>F106*0.8598</f>
        <v>3.8690999999998414E-2</v>
      </c>
      <c r="H106" s="91">
        <f t="shared" si="8"/>
        <v>0.22542131768308246</v>
      </c>
      <c r="I106" s="82">
        <f t="shared" si="7"/>
        <v>0.26411231768308085</v>
      </c>
      <c r="J106" s="5"/>
      <c r="K106" s="25"/>
      <c r="L106" s="7"/>
      <c r="M106" s="7"/>
      <c r="N106" s="7"/>
      <c r="O106" s="21"/>
      <c r="P106" s="21"/>
    </row>
    <row r="107" spans="1:16" s="1" customFormat="1" x14ac:dyDescent="0.25">
      <c r="A107" s="80">
        <v>82</v>
      </c>
      <c r="B107" s="16">
        <v>43441334</v>
      </c>
      <c r="C107" s="83">
        <v>76.400000000000006</v>
      </c>
      <c r="D107" s="8">
        <v>7.7649999999999997</v>
      </c>
      <c r="E107" s="8">
        <v>7.7839999999999998</v>
      </c>
      <c r="F107" s="8">
        <f t="shared" si="4"/>
        <v>1.9000000000000128E-2</v>
      </c>
      <c r="G107" s="34">
        <f t="shared" ref="G107:G135" si="9">F107*0.8598</f>
        <v>1.633620000000011E-2</v>
      </c>
      <c r="H107" s="91">
        <f t="shared" si="8"/>
        <v>0.29490049094156678</v>
      </c>
      <c r="I107" s="82">
        <f t="shared" si="7"/>
        <v>0.31123669094156692</v>
      </c>
      <c r="J107" s="5"/>
      <c r="K107" s="25"/>
      <c r="L107" s="7"/>
      <c r="M107" s="7"/>
      <c r="N107" s="7"/>
      <c r="O107" s="21"/>
      <c r="P107" s="21"/>
    </row>
    <row r="108" spans="1:16" s="1" customFormat="1" x14ac:dyDescent="0.25">
      <c r="A108" s="80">
        <v>83</v>
      </c>
      <c r="B108" s="16">
        <v>43441340</v>
      </c>
      <c r="C108" s="83">
        <v>85.5</v>
      </c>
      <c r="D108" s="8">
        <v>34.868000000000002</v>
      </c>
      <c r="E108" s="8">
        <v>36.347999999999999</v>
      </c>
      <c r="F108" s="8">
        <f t="shared" si="4"/>
        <v>1.4799999999999969</v>
      </c>
      <c r="G108" s="34">
        <f t="shared" si="9"/>
        <v>1.2725039999999974</v>
      </c>
      <c r="H108" s="91">
        <f t="shared" si="8"/>
        <v>0.33002607297780051</v>
      </c>
      <c r="I108" s="82">
        <f t="shared" si="7"/>
        <v>1.6025300729777978</v>
      </c>
      <c r="J108" s="5"/>
      <c r="K108" s="25"/>
      <c r="L108" s="7"/>
      <c r="M108" s="7"/>
      <c r="N108" s="7"/>
      <c r="O108" s="21"/>
      <c r="P108" s="21"/>
    </row>
    <row r="109" spans="1:16" s="1" customFormat="1" x14ac:dyDescent="0.25">
      <c r="A109" s="80">
        <v>84</v>
      </c>
      <c r="B109" s="16">
        <v>43441326</v>
      </c>
      <c r="C109" s="83">
        <v>58.6</v>
      </c>
      <c r="D109" s="8">
        <v>6.22</v>
      </c>
      <c r="E109" s="8">
        <v>6.22</v>
      </c>
      <c r="F109" s="8">
        <f t="shared" si="4"/>
        <v>0</v>
      </c>
      <c r="G109" s="34">
        <f t="shared" si="9"/>
        <v>0</v>
      </c>
      <c r="H109" s="91">
        <f t="shared" si="8"/>
        <v>0.22619330849706562</v>
      </c>
      <c r="I109" s="82">
        <f t="shared" si="7"/>
        <v>0.22619330849706562</v>
      </c>
      <c r="K109" s="25"/>
      <c r="L109" s="7"/>
      <c r="M109" s="7"/>
      <c r="N109" s="7"/>
      <c r="O109" s="21"/>
      <c r="P109" s="21"/>
    </row>
    <row r="110" spans="1:16" s="5" customFormat="1" x14ac:dyDescent="0.25">
      <c r="A110" s="4">
        <v>85</v>
      </c>
      <c r="B110" s="16">
        <v>43441323</v>
      </c>
      <c r="C110" s="83">
        <v>59.6</v>
      </c>
      <c r="D110" s="8">
        <v>13.013999999999999</v>
      </c>
      <c r="E110" s="8">
        <v>14.211</v>
      </c>
      <c r="F110" s="8">
        <f t="shared" si="4"/>
        <v>1.197000000000001</v>
      </c>
      <c r="G110" s="34">
        <f t="shared" si="9"/>
        <v>1.0291806000000008</v>
      </c>
      <c r="H110" s="91">
        <f t="shared" si="8"/>
        <v>0.23005326256698144</v>
      </c>
      <c r="I110" s="82">
        <f t="shared" si="7"/>
        <v>1.2592338625669823</v>
      </c>
      <c r="K110" s="25"/>
      <c r="L110" s="7"/>
      <c r="M110" s="7"/>
      <c r="N110" s="7"/>
      <c r="O110" s="21"/>
      <c r="P110" s="21"/>
    </row>
    <row r="111" spans="1:16" s="1" customFormat="1" x14ac:dyDescent="0.25">
      <c r="A111" s="80">
        <v>86</v>
      </c>
      <c r="B111" s="16">
        <v>43441329</v>
      </c>
      <c r="C111" s="83">
        <v>76.5</v>
      </c>
      <c r="D111" s="8">
        <v>7.4379999999999997</v>
      </c>
      <c r="E111" s="8">
        <v>7.4379999999999997</v>
      </c>
      <c r="F111" s="8">
        <f t="shared" si="4"/>
        <v>0</v>
      </c>
      <c r="G111" s="34">
        <f t="shared" si="9"/>
        <v>0</v>
      </c>
      <c r="H111" s="91">
        <f>C111/3919*$H$13</f>
        <v>0.29528648634855836</v>
      </c>
      <c r="I111" s="82">
        <f t="shared" si="7"/>
        <v>0.29528648634855836</v>
      </c>
      <c r="J111" s="5"/>
      <c r="K111" s="25"/>
      <c r="L111" s="7"/>
      <c r="M111" s="7"/>
      <c r="N111" s="7"/>
      <c r="O111" s="21"/>
      <c r="P111" s="21"/>
    </row>
    <row r="112" spans="1:16" s="1" customFormat="1" x14ac:dyDescent="0.25">
      <c r="A112" s="80">
        <v>87</v>
      </c>
      <c r="B112" s="16">
        <v>43441330</v>
      </c>
      <c r="C112" s="83">
        <v>85.1</v>
      </c>
      <c r="D112" s="8">
        <v>33.247999999999998</v>
      </c>
      <c r="E112" s="8">
        <v>34.314</v>
      </c>
      <c r="F112" s="8">
        <f t="shared" si="4"/>
        <v>1.0660000000000025</v>
      </c>
      <c r="G112" s="34">
        <f t="shared" si="9"/>
        <v>0.9165468000000021</v>
      </c>
      <c r="H112" s="91">
        <f t="shared" si="8"/>
        <v>0.32848209134983419</v>
      </c>
      <c r="I112" s="82">
        <f t="shared" si="7"/>
        <v>1.2450288913498362</v>
      </c>
      <c r="J112" s="5"/>
      <c r="K112" s="25"/>
      <c r="L112" s="7"/>
      <c r="M112" s="7"/>
      <c r="N112" s="7"/>
      <c r="O112" s="21"/>
      <c r="P112" s="21"/>
    </row>
    <row r="113" spans="1:25" s="1" customFormat="1" x14ac:dyDescent="0.25">
      <c r="A113" s="80">
        <v>88</v>
      </c>
      <c r="B113" s="16">
        <v>43441327</v>
      </c>
      <c r="C113" s="83">
        <v>58.4</v>
      </c>
      <c r="D113" s="8">
        <v>19.684000000000001</v>
      </c>
      <c r="E113" s="8">
        <v>20.257000000000001</v>
      </c>
      <c r="F113" s="8">
        <f t="shared" si="4"/>
        <v>0.5730000000000004</v>
      </c>
      <c r="G113" s="34">
        <f t="shared" si="9"/>
        <v>0.49266540000000036</v>
      </c>
      <c r="H113" s="91">
        <f t="shared" si="8"/>
        <v>0.22542131768308246</v>
      </c>
      <c r="I113" s="82">
        <f t="shared" si="7"/>
        <v>0.71808671768308285</v>
      </c>
      <c r="J113" s="5"/>
      <c r="K113" s="25"/>
      <c r="L113" s="7"/>
      <c r="M113" s="7"/>
      <c r="N113" s="7"/>
      <c r="O113" s="21"/>
      <c r="P113" s="21"/>
    </row>
    <row r="114" spans="1:25" s="1" customFormat="1" x14ac:dyDescent="0.25">
      <c r="A114" s="80">
        <v>89</v>
      </c>
      <c r="B114" s="16">
        <v>43441324</v>
      </c>
      <c r="C114" s="83">
        <v>58.7</v>
      </c>
      <c r="D114" s="8">
        <v>16.010000000000002</v>
      </c>
      <c r="E114" s="8">
        <v>16.032</v>
      </c>
      <c r="F114" s="8">
        <f t="shared" si="4"/>
        <v>2.1999999999998465E-2</v>
      </c>
      <c r="G114" s="34">
        <f t="shared" si="9"/>
        <v>1.8915599999998679E-2</v>
      </c>
      <c r="H114" s="91">
        <f t="shared" si="8"/>
        <v>0.22657930390405723</v>
      </c>
      <c r="I114" s="82">
        <f t="shared" si="7"/>
        <v>0.2454949039040559</v>
      </c>
      <c r="K114" s="25"/>
      <c r="L114" s="7"/>
      <c r="M114" s="7"/>
      <c r="N114" s="7"/>
      <c r="O114" s="5"/>
      <c r="P114" s="5"/>
      <c r="Q114" s="5"/>
      <c r="R114" s="5"/>
      <c r="S114" s="5"/>
      <c r="T114" s="5"/>
      <c r="U114" s="5"/>
      <c r="V114" s="5"/>
      <c r="W114" s="5"/>
      <c r="X114" s="21"/>
      <c r="Y114" s="21"/>
    </row>
    <row r="115" spans="1:25" s="1" customFormat="1" x14ac:dyDescent="0.25">
      <c r="A115" s="80">
        <v>90</v>
      </c>
      <c r="B115" s="16">
        <v>43441325</v>
      </c>
      <c r="C115" s="83">
        <v>77.7</v>
      </c>
      <c r="D115" s="8">
        <v>26.334</v>
      </c>
      <c r="E115" s="8">
        <v>27.125</v>
      </c>
      <c r="F115" s="8">
        <f t="shared" si="4"/>
        <v>0.79100000000000037</v>
      </c>
      <c r="G115" s="34">
        <f t="shared" si="9"/>
        <v>0.68010180000000031</v>
      </c>
      <c r="H115" s="91">
        <f t="shared" si="8"/>
        <v>0.29991843123245737</v>
      </c>
      <c r="I115" s="82">
        <f t="shared" si="7"/>
        <v>0.98002023123245774</v>
      </c>
      <c r="K115" s="25"/>
      <c r="L115" s="7"/>
      <c r="M115" s="7"/>
      <c r="N115" s="7"/>
      <c r="O115" s="5"/>
      <c r="P115" s="5"/>
      <c r="Q115" s="5"/>
      <c r="R115" s="5"/>
      <c r="S115" s="5"/>
      <c r="T115" s="5"/>
      <c r="U115" s="5"/>
      <c r="V115" s="5"/>
      <c r="W115" s="5"/>
      <c r="X115" s="21"/>
      <c r="Y115" s="21"/>
    </row>
    <row r="116" spans="1:25" s="5" customFormat="1" x14ac:dyDescent="0.25">
      <c r="A116" s="4">
        <v>91</v>
      </c>
      <c r="B116" s="16">
        <v>43441328</v>
      </c>
      <c r="C116" s="83">
        <v>85.3</v>
      </c>
      <c r="D116" s="8">
        <v>14.432</v>
      </c>
      <c r="E116" s="8">
        <v>14.432</v>
      </c>
      <c r="F116" s="8">
        <f t="shared" si="4"/>
        <v>0</v>
      </c>
      <c r="G116" s="34">
        <f t="shared" si="9"/>
        <v>0</v>
      </c>
      <c r="H116" s="40">
        <f t="shared" si="8"/>
        <v>0.32925408216381735</v>
      </c>
      <c r="I116" s="34">
        <f t="shared" si="7"/>
        <v>0.32925408216381735</v>
      </c>
      <c r="K116" s="25"/>
      <c r="L116" s="7"/>
      <c r="M116" s="7"/>
      <c r="N116" s="7"/>
      <c r="X116" s="21"/>
      <c r="Y116" s="21"/>
    </row>
    <row r="117" spans="1:25" s="1" customFormat="1" x14ac:dyDescent="0.25">
      <c r="A117" s="80">
        <v>92</v>
      </c>
      <c r="B117" s="16">
        <v>43441331</v>
      </c>
      <c r="C117" s="83">
        <v>58.5</v>
      </c>
      <c r="D117" s="8">
        <v>27.641999999999999</v>
      </c>
      <c r="E117" s="8">
        <v>28.536999999999999</v>
      </c>
      <c r="F117" s="8">
        <f t="shared" si="4"/>
        <v>0.89499999999999957</v>
      </c>
      <c r="G117" s="34">
        <f t="shared" si="9"/>
        <v>0.76952099999999968</v>
      </c>
      <c r="H117" s="91">
        <f t="shared" si="8"/>
        <v>0.22580731309007404</v>
      </c>
      <c r="I117" s="82">
        <f t="shared" si="7"/>
        <v>0.99532831309007375</v>
      </c>
      <c r="K117" s="25"/>
      <c r="L117" s="7"/>
      <c r="M117" s="7"/>
      <c r="N117" s="7"/>
      <c r="O117" s="5"/>
      <c r="P117" s="5"/>
      <c r="Q117" s="5"/>
      <c r="R117" s="5"/>
      <c r="S117" s="5"/>
      <c r="T117" s="5"/>
      <c r="U117" s="5"/>
      <c r="V117" s="5"/>
      <c r="W117" s="5"/>
      <c r="X117" s="21"/>
      <c r="Y117" s="21"/>
    </row>
    <row r="118" spans="1:25" s="5" customFormat="1" x14ac:dyDescent="0.25">
      <c r="A118" s="4">
        <v>93</v>
      </c>
      <c r="B118" s="16">
        <v>34242164</v>
      </c>
      <c r="C118" s="83">
        <v>59.3</v>
      </c>
      <c r="D118" s="8">
        <v>16.027999999999999</v>
      </c>
      <c r="E118" s="8">
        <v>16.457999999999998</v>
      </c>
      <c r="F118" s="8">
        <f t="shared" si="4"/>
        <v>0.42999999999999972</v>
      </c>
      <c r="G118" s="34">
        <f t="shared" si="9"/>
        <v>0.36971399999999977</v>
      </c>
      <c r="H118" s="91">
        <f t="shared" si="8"/>
        <v>0.22889527634600668</v>
      </c>
      <c r="I118" s="82">
        <f t="shared" si="7"/>
        <v>0.59860927634600647</v>
      </c>
      <c r="K118" s="25"/>
      <c r="L118" s="7"/>
      <c r="M118" s="7"/>
      <c r="N118" s="7"/>
      <c r="X118" s="21"/>
      <c r="Y118" s="21"/>
    </row>
    <row r="119" spans="1:25" s="1" customFormat="1" x14ac:dyDescent="0.25">
      <c r="A119" s="80">
        <v>94</v>
      </c>
      <c r="B119" s="16">
        <v>34242158</v>
      </c>
      <c r="C119" s="83">
        <v>76.8</v>
      </c>
      <c r="D119" s="8">
        <v>21.713999999999999</v>
      </c>
      <c r="E119" s="8">
        <v>22.38</v>
      </c>
      <c r="F119" s="8">
        <f t="shared" si="4"/>
        <v>0.66600000000000037</v>
      </c>
      <c r="G119" s="34">
        <f t="shared" si="9"/>
        <v>0.57262680000000032</v>
      </c>
      <c r="H119" s="91">
        <f t="shared" si="8"/>
        <v>0.2964444725695331</v>
      </c>
      <c r="I119" s="82">
        <f t="shared" si="7"/>
        <v>0.86907127256953343</v>
      </c>
      <c r="K119" s="25"/>
      <c r="L119" s="7"/>
      <c r="M119" s="7"/>
      <c r="N119" s="7"/>
      <c r="O119" s="5"/>
      <c r="P119" s="5"/>
      <c r="Q119" s="5"/>
      <c r="R119" s="5"/>
      <c r="S119" s="5"/>
      <c r="T119" s="5"/>
      <c r="U119" s="5"/>
      <c r="V119" s="5"/>
      <c r="W119" s="5"/>
      <c r="X119" s="21"/>
      <c r="Y119" s="21"/>
    </row>
    <row r="120" spans="1:25" s="1" customFormat="1" x14ac:dyDescent="0.25">
      <c r="A120" s="80">
        <v>95</v>
      </c>
      <c r="B120" s="16">
        <v>34242124</v>
      </c>
      <c r="C120" s="83">
        <v>85.2</v>
      </c>
      <c r="D120" s="8">
        <v>29.126999999999999</v>
      </c>
      <c r="E120" s="8">
        <v>30.968</v>
      </c>
      <c r="F120" s="8">
        <f t="shared" si="4"/>
        <v>1.8410000000000011</v>
      </c>
      <c r="G120" s="34">
        <f t="shared" si="9"/>
        <v>1.582891800000001</v>
      </c>
      <c r="H120" s="91">
        <f t="shared" si="8"/>
        <v>0.32886808675682577</v>
      </c>
      <c r="I120" s="82">
        <f t="shared" si="7"/>
        <v>1.9117598867568266</v>
      </c>
      <c r="J120" s="5"/>
      <c r="K120" s="25"/>
      <c r="L120" s="7"/>
      <c r="M120" s="7"/>
      <c r="N120" s="7"/>
      <c r="O120" s="5"/>
      <c r="P120" s="5"/>
      <c r="Q120" s="5"/>
      <c r="R120" s="5"/>
      <c r="S120" s="5"/>
      <c r="T120" s="5"/>
      <c r="U120" s="5"/>
      <c r="V120" s="5"/>
      <c r="W120" s="5"/>
      <c r="X120" s="21"/>
      <c r="Y120" s="21"/>
    </row>
    <row r="121" spans="1:25" s="1" customFormat="1" x14ac:dyDescent="0.25">
      <c r="A121" s="4">
        <v>96</v>
      </c>
      <c r="B121" s="16">
        <v>34242122</v>
      </c>
      <c r="C121" s="83">
        <v>58.1</v>
      </c>
      <c r="D121" s="8">
        <v>8.4290000000000003</v>
      </c>
      <c r="E121" s="8">
        <v>8.4290000000000003</v>
      </c>
      <c r="F121" s="8">
        <f t="shared" si="4"/>
        <v>0</v>
      </c>
      <c r="G121" s="34">
        <f t="shared" si="9"/>
        <v>0</v>
      </c>
      <c r="H121" s="40">
        <f t="shared" si="8"/>
        <v>0.22426333146210772</v>
      </c>
      <c r="I121" s="34">
        <f t="shared" si="7"/>
        <v>0.22426333146210772</v>
      </c>
      <c r="K121" s="25"/>
      <c r="L121" s="7"/>
      <c r="M121" s="7"/>
      <c r="N121" s="7"/>
      <c r="O121" s="5"/>
      <c r="P121" s="5"/>
      <c r="Q121" s="5"/>
      <c r="R121" s="5"/>
      <c r="S121" s="5"/>
      <c r="T121" s="5"/>
      <c r="U121" s="5"/>
      <c r="V121" s="5"/>
      <c r="W121" s="5"/>
      <c r="X121" s="21"/>
      <c r="Y121" s="21"/>
    </row>
    <row r="122" spans="1:25" s="5" customFormat="1" x14ac:dyDescent="0.25">
      <c r="A122" s="4">
        <v>97</v>
      </c>
      <c r="B122" s="16">
        <v>34242128</v>
      </c>
      <c r="C122" s="83">
        <v>57.5</v>
      </c>
      <c r="D122" s="8">
        <v>27.334</v>
      </c>
      <c r="E122" s="8">
        <v>28.393999999999998</v>
      </c>
      <c r="F122" s="8">
        <f t="shared" si="4"/>
        <v>1.0599999999999987</v>
      </c>
      <c r="G122" s="34">
        <f t="shared" si="9"/>
        <v>0.91138799999999887</v>
      </c>
      <c r="H122" s="91">
        <f t="shared" si="8"/>
        <v>0.22194735902015827</v>
      </c>
      <c r="I122" s="82">
        <f t="shared" si="7"/>
        <v>1.1333353590201571</v>
      </c>
      <c r="K122" s="25"/>
      <c r="L122" s="7"/>
      <c r="M122" s="7"/>
      <c r="N122" s="7"/>
      <c r="X122" s="21"/>
      <c r="Y122" s="21"/>
    </row>
    <row r="123" spans="1:25" s="1" customFormat="1" x14ac:dyDescent="0.25">
      <c r="A123" s="80">
        <v>98</v>
      </c>
      <c r="B123" s="16">
        <v>34242159</v>
      </c>
      <c r="C123" s="83">
        <v>77</v>
      </c>
      <c r="D123" s="8">
        <v>25.231999999999999</v>
      </c>
      <c r="E123" s="8">
        <v>26.300999999999998</v>
      </c>
      <c r="F123" s="8">
        <f t="shared" si="4"/>
        <v>1.0689999999999991</v>
      </c>
      <c r="G123" s="34">
        <f t="shared" si="9"/>
        <v>0.91912619999999923</v>
      </c>
      <c r="H123" s="91">
        <f t="shared" si="8"/>
        <v>0.29721646338351626</v>
      </c>
      <c r="I123" s="82">
        <f t="shared" si="7"/>
        <v>1.2163426633835155</v>
      </c>
      <c r="K123" s="25"/>
      <c r="L123" s="7"/>
      <c r="M123" s="7"/>
      <c r="N123" s="7"/>
      <c r="O123" s="5"/>
      <c r="P123" s="5"/>
      <c r="Q123" s="5"/>
      <c r="R123" s="5"/>
      <c r="S123" s="5"/>
      <c r="T123" s="5"/>
      <c r="U123" s="5"/>
      <c r="V123" s="5"/>
      <c r="W123" s="5"/>
      <c r="X123" s="21"/>
      <c r="Y123" s="21"/>
    </row>
    <row r="124" spans="1:25" s="5" customFormat="1" x14ac:dyDescent="0.25">
      <c r="A124" s="4">
        <v>99</v>
      </c>
      <c r="B124" s="16">
        <v>34242441</v>
      </c>
      <c r="C124" s="83">
        <v>85.4</v>
      </c>
      <c r="D124" s="8">
        <v>13.282999999999999</v>
      </c>
      <c r="E124" s="8">
        <v>13.282999999999999</v>
      </c>
      <c r="F124" s="8">
        <f t="shared" si="4"/>
        <v>0</v>
      </c>
      <c r="G124" s="34">
        <f t="shared" si="9"/>
        <v>0</v>
      </c>
      <c r="H124" s="91">
        <f t="shared" si="8"/>
        <v>0.32964007757080893</v>
      </c>
      <c r="I124" s="82">
        <f t="shared" si="7"/>
        <v>0.32964007757080893</v>
      </c>
      <c r="K124" s="25"/>
      <c r="L124" s="7"/>
      <c r="M124" s="7"/>
      <c r="N124" s="7"/>
      <c r="X124" s="21"/>
      <c r="Y124" s="21"/>
    </row>
    <row r="125" spans="1:25" s="1" customFormat="1" x14ac:dyDescent="0.25">
      <c r="A125" s="4">
        <v>100</v>
      </c>
      <c r="B125" s="16">
        <v>34242395</v>
      </c>
      <c r="C125" s="78">
        <v>58.2</v>
      </c>
      <c r="D125" s="8">
        <v>15.445</v>
      </c>
      <c r="E125" s="8">
        <v>16.515999999999998</v>
      </c>
      <c r="F125" s="8">
        <f t="shared" si="4"/>
        <v>1.070999999999998</v>
      </c>
      <c r="G125" s="34">
        <f t="shared" si="9"/>
        <v>0.92084579999999827</v>
      </c>
      <c r="H125" s="40">
        <f t="shared" si="8"/>
        <v>0.2246493268690993</v>
      </c>
      <c r="I125" s="34">
        <f t="shared" si="7"/>
        <v>1.1454951268690976</v>
      </c>
      <c r="K125" s="25"/>
      <c r="L125" s="7"/>
      <c r="M125" s="7"/>
      <c r="N125" s="7"/>
      <c r="O125" s="5"/>
      <c r="P125" s="5"/>
      <c r="Q125" s="5"/>
      <c r="R125" s="5"/>
      <c r="S125" s="5"/>
      <c r="T125" s="5"/>
      <c r="U125" s="5"/>
      <c r="V125" s="5"/>
      <c r="W125" s="5"/>
      <c r="X125" s="21"/>
      <c r="Y125" s="21"/>
    </row>
    <row r="126" spans="1:25" s="5" customFormat="1" x14ac:dyDescent="0.25">
      <c r="A126" s="4">
        <v>101</v>
      </c>
      <c r="B126" s="16">
        <v>34242120</v>
      </c>
      <c r="C126" s="83">
        <v>59</v>
      </c>
      <c r="D126" s="8">
        <v>16.791</v>
      </c>
      <c r="E126" s="8">
        <v>16.904</v>
      </c>
      <c r="F126" s="8">
        <f t="shared" si="4"/>
        <v>0.11299999999999955</v>
      </c>
      <c r="G126" s="34">
        <f t="shared" si="9"/>
        <v>9.7157399999999616E-2</v>
      </c>
      <c r="H126" s="91">
        <f t="shared" si="8"/>
        <v>0.22773729012503194</v>
      </c>
      <c r="I126" s="82">
        <f t="shared" si="7"/>
        <v>0.32489469012503158</v>
      </c>
      <c r="K126" s="25"/>
      <c r="L126" s="7"/>
      <c r="M126" s="7"/>
      <c r="N126" s="7"/>
      <c r="X126" s="21"/>
      <c r="Y126" s="21"/>
    </row>
    <row r="127" spans="1:25" s="1" customFormat="1" x14ac:dyDescent="0.25">
      <c r="A127" s="80">
        <v>102</v>
      </c>
      <c r="B127" s="16">
        <v>34242123</v>
      </c>
      <c r="C127" s="83">
        <v>77.599999999999994</v>
      </c>
      <c r="D127" s="8">
        <v>13.026</v>
      </c>
      <c r="E127" s="8">
        <v>13.321999999999999</v>
      </c>
      <c r="F127" s="8">
        <f t="shared" si="4"/>
        <v>0.29599999999999937</v>
      </c>
      <c r="G127" s="34">
        <f t="shared" si="9"/>
        <v>0.25450079999999947</v>
      </c>
      <c r="H127" s="91">
        <f t="shared" si="8"/>
        <v>0.29953243582546574</v>
      </c>
      <c r="I127" s="82">
        <f t="shared" si="7"/>
        <v>0.55403323582546515</v>
      </c>
      <c r="K127" s="25"/>
      <c r="L127" s="7"/>
      <c r="M127" s="7"/>
      <c r="N127" s="7"/>
      <c r="O127" s="5"/>
      <c r="P127" s="5"/>
      <c r="Q127" s="5"/>
      <c r="R127" s="5"/>
      <c r="S127" s="5"/>
      <c r="T127" s="5"/>
      <c r="U127" s="5"/>
      <c r="V127" s="5"/>
      <c r="W127" s="5"/>
      <c r="X127" s="21"/>
      <c r="Y127" s="21"/>
    </row>
    <row r="128" spans="1:25" s="85" customFormat="1" x14ac:dyDescent="0.25">
      <c r="A128" s="4">
        <v>103</v>
      </c>
      <c r="B128" s="16">
        <v>34242126</v>
      </c>
      <c r="C128" s="78">
        <v>85.4</v>
      </c>
      <c r="D128" s="8">
        <v>36.576999999999998</v>
      </c>
      <c r="E128" s="8">
        <v>37.585999999999999</v>
      </c>
      <c r="F128" s="8">
        <f t="shared" si="4"/>
        <v>1.0090000000000003</v>
      </c>
      <c r="G128" s="34">
        <f t="shared" si="9"/>
        <v>0.86753820000000026</v>
      </c>
      <c r="H128" s="40">
        <f t="shared" si="8"/>
        <v>0.32964007757080893</v>
      </c>
      <c r="I128" s="34">
        <f t="shared" si="7"/>
        <v>1.1971782775708091</v>
      </c>
      <c r="J128" s="5"/>
      <c r="K128" s="25"/>
      <c r="L128" s="24"/>
      <c r="M128" s="24"/>
      <c r="N128" s="24"/>
      <c r="O128" s="24"/>
      <c r="P128" s="24"/>
    </row>
    <row r="129" spans="1:25" s="85" customFormat="1" x14ac:dyDescent="0.25">
      <c r="A129" s="4">
        <v>104</v>
      </c>
      <c r="B129" s="18">
        <v>34242116</v>
      </c>
      <c r="C129" s="79">
        <v>58.8</v>
      </c>
      <c r="D129" s="8">
        <f>43.238+0.882</f>
        <v>44.12</v>
      </c>
      <c r="E129" s="8">
        <v>45.505000000000003</v>
      </c>
      <c r="F129" s="8">
        <f t="shared" si="4"/>
        <v>1.3850000000000051</v>
      </c>
      <c r="G129" s="34">
        <f t="shared" si="9"/>
        <v>1.1908230000000044</v>
      </c>
      <c r="H129" s="40">
        <f t="shared" si="8"/>
        <v>0.22696529931104878</v>
      </c>
      <c r="I129" s="34">
        <f t="shared" si="7"/>
        <v>1.4177882993110531</v>
      </c>
      <c r="J129" s="5"/>
      <c r="K129" s="25"/>
      <c r="L129" s="92"/>
      <c r="M129" s="24"/>
      <c r="N129" s="106"/>
    </row>
    <row r="130" spans="1:25" s="1" customFormat="1" x14ac:dyDescent="0.25">
      <c r="A130" s="4">
        <v>105</v>
      </c>
      <c r="B130" s="16">
        <v>34242113</v>
      </c>
      <c r="C130" s="78">
        <v>59.2</v>
      </c>
      <c r="D130" s="8">
        <v>21.315000000000001</v>
      </c>
      <c r="E130" s="8">
        <v>22.257999999999999</v>
      </c>
      <c r="F130" s="8">
        <f t="shared" si="4"/>
        <v>0.94299999999999784</v>
      </c>
      <c r="G130" s="34">
        <f t="shared" si="9"/>
        <v>0.81079139999999816</v>
      </c>
      <c r="H130" s="40">
        <f t="shared" si="8"/>
        <v>0.22850928093901512</v>
      </c>
      <c r="I130" s="34">
        <f t="shared" si="7"/>
        <v>1.0393006809390133</v>
      </c>
      <c r="J130" s="5"/>
      <c r="K130" s="25"/>
      <c r="L130" s="7"/>
      <c r="M130" s="24"/>
      <c r="N130" s="106"/>
      <c r="O130" s="5"/>
      <c r="P130" s="5"/>
      <c r="Q130" s="5"/>
      <c r="R130" s="5"/>
      <c r="S130" s="5"/>
      <c r="T130" s="5"/>
      <c r="U130" s="5"/>
      <c r="V130" s="5"/>
      <c r="W130" s="5"/>
      <c r="X130" s="21"/>
      <c r="Y130" s="21"/>
    </row>
    <row r="131" spans="1:25" s="1" customFormat="1" x14ac:dyDescent="0.25">
      <c r="A131" s="4">
        <v>106</v>
      </c>
      <c r="B131" s="17">
        <v>34242119</v>
      </c>
      <c r="C131" s="78">
        <v>76.8</v>
      </c>
      <c r="D131" s="8">
        <v>32.637999999999998</v>
      </c>
      <c r="E131" s="8">
        <v>33.823</v>
      </c>
      <c r="F131" s="8">
        <f t="shared" si="4"/>
        <v>1.1850000000000023</v>
      </c>
      <c r="G131" s="34">
        <f t="shared" si="9"/>
        <v>1.0188630000000021</v>
      </c>
      <c r="H131" s="40">
        <f t="shared" si="8"/>
        <v>0.2964444725695331</v>
      </c>
      <c r="I131" s="34">
        <f t="shared" si="7"/>
        <v>1.3153074725695353</v>
      </c>
      <c r="J131" s="101"/>
      <c r="K131" s="25"/>
      <c r="L131" s="24"/>
      <c r="M131" s="24"/>
      <c r="N131" s="24"/>
      <c r="O131" s="24"/>
      <c r="P131" s="24"/>
      <c r="Q131" s="5"/>
      <c r="R131" s="5"/>
      <c r="S131" s="5"/>
      <c r="T131" s="5"/>
      <c r="U131" s="5"/>
      <c r="V131" s="5"/>
      <c r="W131" s="5"/>
      <c r="X131" s="21"/>
      <c r="Y131" s="21"/>
    </row>
    <row r="132" spans="1:25" s="5" customFormat="1" x14ac:dyDescent="0.25">
      <c r="A132" s="4">
        <v>107</v>
      </c>
      <c r="B132" s="16">
        <v>34242112</v>
      </c>
      <c r="C132" s="78">
        <v>85.1</v>
      </c>
      <c r="D132" s="8">
        <v>24.885000000000002</v>
      </c>
      <c r="E132" s="8">
        <v>26.193999999999999</v>
      </c>
      <c r="F132" s="8">
        <f t="shared" si="4"/>
        <v>1.3089999999999975</v>
      </c>
      <c r="G132" s="34">
        <f t="shared" si="9"/>
        <v>1.1254781999999979</v>
      </c>
      <c r="H132" s="91">
        <f t="shared" si="8"/>
        <v>0.32848209134983419</v>
      </c>
      <c r="I132" s="82">
        <f t="shared" si="7"/>
        <v>1.4539602913498322</v>
      </c>
      <c r="K132" s="25"/>
      <c r="X132" s="21"/>
      <c r="Y132" s="21"/>
    </row>
    <row r="133" spans="1:25" s="1" customFormat="1" x14ac:dyDescent="0.25">
      <c r="A133" s="80">
        <v>108</v>
      </c>
      <c r="B133" s="16">
        <v>34242115</v>
      </c>
      <c r="C133" s="78">
        <v>58.5</v>
      </c>
      <c r="D133" s="8">
        <v>13.38</v>
      </c>
      <c r="E133" s="8">
        <v>13.698</v>
      </c>
      <c r="F133" s="8">
        <f t="shared" si="4"/>
        <v>0.31799999999999962</v>
      </c>
      <c r="G133" s="34">
        <f t="shared" si="9"/>
        <v>0.27341639999999967</v>
      </c>
      <c r="H133" s="91">
        <f t="shared" si="8"/>
        <v>0.22580731309007404</v>
      </c>
      <c r="I133" s="82">
        <f t="shared" si="7"/>
        <v>0.49922371309007374</v>
      </c>
      <c r="J133" s="68"/>
      <c r="K133" s="25"/>
      <c r="L133" s="7"/>
      <c r="M133" s="7"/>
      <c r="N133" s="7"/>
      <c r="O133" s="5"/>
      <c r="P133" s="5"/>
      <c r="Q133" s="5"/>
      <c r="R133" s="5"/>
      <c r="S133" s="5"/>
      <c r="T133" s="5"/>
      <c r="U133" s="5"/>
      <c r="V133" s="5"/>
      <c r="W133" s="5"/>
      <c r="X133" s="21"/>
      <c r="Y133" s="21"/>
    </row>
    <row r="134" spans="1:25" s="5" customFormat="1" ht="15.75" x14ac:dyDescent="0.25">
      <c r="A134" s="4">
        <v>109</v>
      </c>
      <c r="B134" s="16">
        <v>34242118</v>
      </c>
      <c r="C134" s="83">
        <v>59.1</v>
      </c>
      <c r="D134" s="8">
        <v>26.523</v>
      </c>
      <c r="E134" s="8">
        <v>27.611000000000001</v>
      </c>
      <c r="F134" s="8">
        <f t="shared" si="4"/>
        <v>1.088000000000001</v>
      </c>
      <c r="G134" s="34">
        <f t="shared" si="9"/>
        <v>0.9354624000000008</v>
      </c>
      <c r="H134" s="91">
        <f t="shared" si="8"/>
        <v>0.22812328553202355</v>
      </c>
      <c r="I134" s="82">
        <f t="shared" si="7"/>
        <v>1.1635856855320243</v>
      </c>
      <c r="K134" s="25"/>
      <c r="L134" s="7"/>
      <c r="M134" s="215"/>
      <c r="N134" s="7"/>
      <c r="X134" s="21"/>
      <c r="Y134" s="21"/>
    </row>
    <row r="135" spans="1:25" s="5" customFormat="1" ht="15.75" x14ac:dyDescent="0.25">
      <c r="A135" s="4">
        <v>110</v>
      </c>
      <c r="B135" s="16">
        <v>34242111</v>
      </c>
      <c r="C135" s="78">
        <v>77.099999999999994</v>
      </c>
      <c r="D135" s="8">
        <v>14.747999999999999</v>
      </c>
      <c r="E135" s="8">
        <v>14.755000000000001</v>
      </c>
      <c r="F135" s="8">
        <f t="shared" si="4"/>
        <v>7.0000000000014495E-3</v>
      </c>
      <c r="G135" s="34">
        <f t="shared" si="9"/>
        <v>6.0186000000012462E-3</v>
      </c>
      <c r="H135" s="91">
        <f t="shared" si="8"/>
        <v>0.29760245879050784</v>
      </c>
      <c r="I135" s="82">
        <f t="shared" si="7"/>
        <v>0.3036210587905091</v>
      </c>
      <c r="K135" s="25"/>
      <c r="L135" s="7"/>
      <c r="M135" s="215"/>
      <c r="N135" s="7"/>
      <c r="X135" s="21"/>
      <c r="Y135" s="21"/>
    </row>
    <row r="136" spans="1:25" s="1" customFormat="1" x14ac:dyDescent="0.25">
      <c r="A136" s="80">
        <v>111</v>
      </c>
      <c r="B136" s="16">
        <v>34242114</v>
      </c>
      <c r="C136" s="83">
        <v>85.1</v>
      </c>
      <c r="D136" s="8">
        <v>29.600999999999999</v>
      </c>
      <c r="E136" s="8">
        <v>30.344999999999999</v>
      </c>
      <c r="F136" s="8">
        <f t="shared" si="4"/>
        <v>0.74399999999999977</v>
      </c>
      <c r="G136" s="34">
        <f>F136*0.8598</f>
        <v>0.63969119999999979</v>
      </c>
      <c r="H136" s="91">
        <f t="shared" si="8"/>
        <v>0.32848209134983419</v>
      </c>
      <c r="I136" s="82">
        <f t="shared" si="7"/>
        <v>0.96817329134983399</v>
      </c>
      <c r="J136" s="5"/>
      <c r="K136" s="25"/>
      <c r="L136" s="7"/>
      <c r="M136" s="7"/>
      <c r="N136" s="7"/>
      <c r="O136" s="5"/>
      <c r="P136" s="5"/>
      <c r="Q136" s="5"/>
      <c r="R136" s="5"/>
      <c r="S136" s="5"/>
      <c r="T136" s="5"/>
      <c r="U136" s="5"/>
      <c r="V136" s="5"/>
      <c r="W136" s="5"/>
      <c r="X136" s="21"/>
      <c r="Y136" s="21"/>
    </row>
    <row r="137" spans="1:25" s="1" customFormat="1" x14ac:dyDescent="0.25">
      <c r="A137" s="80">
        <v>112</v>
      </c>
      <c r="B137" s="16">
        <v>34242117</v>
      </c>
      <c r="C137" s="83">
        <v>57.5</v>
      </c>
      <c r="D137" s="8">
        <v>8.9559999999999995</v>
      </c>
      <c r="E137" s="8">
        <v>10.773999999999999</v>
      </c>
      <c r="F137" s="8">
        <f t="shared" si="4"/>
        <v>1.8179999999999996</v>
      </c>
      <c r="G137" s="34">
        <f t="shared" ref="G137:G165" si="10">F137*0.8598</f>
        <v>1.5631163999999997</v>
      </c>
      <c r="H137" s="91">
        <f t="shared" si="8"/>
        <v>0.22194735902015827</v>
      </c>
      <c r="I137" s="82">
        <f t="shared" si="7"/>
        <v>1.7850637590201579</v>
      </c>
      <c r="J137" s="5"/>
      <c r="K137" s="25"/>
      <c r="L137" s="7"/>
      <c r="M137" s="7"/>
      <c r="N137" s="7"/>
      <c r="O137" s="5"/>
      <c r="P137" s="5"/>
      <c r="Q137" s="5"/>
      <c r="R137" s="5"/>
      <c r="S137" s="5"/>
      <c r="T137" s="5"/>
      <c r="U137" s="5"/>
      <c r="V137" s="5"/>
      <c r="W137" s="5"/>
      <c r="X137" s="21"/>
      <c r="Y137" s="21"/>
    </row>
    <row r="138" spans="1:25" s="1" customFormat="1" x14ac:dyDescent="0.25">
      <c r="A138" s="80">
        <v>113</v>
      </c>
      <c r="B138" s="16">
        <v>34242125</v>
      </c>
      <c r="C138" s="83">
        <v>58.9</v>
      </c>
      <c r="D138" s="8">
        <v>16.440000000000001</v>
      </c>
      <c r="E138" s="8">
        <v>16.934999999999999</v>
      </c>
      <c r="F138" s="8">
        <f t="shared" si="4"/>
        <v>0.49499999999999744</v>
      </c>
      <c r="G138" s="34">
        <f t="shared" si="10"/>
        <v>0.42560099999999779</v>
      </c>
      <c r="H138" s="91">
        <f t="shared" si="8"/>
        <v>0.22735129471804036</v>
      </c>
      <c r="I138" s="82">
        <f t="shared" si="7"/>
        <v>0.65295229471803817</v>
      </c>
      <c r="J138" s="5"/>
      <c r="K138" s="25"/>
      <c r="L138" s="7"/>
      <c r="M138" s="7"/>
      <c r="N138" s="7"/>
      <c r="O138" s="5"/>
      <c r="P138" s="5"/>
      <c r="Q138" s="5"/>
      <c r="R138" s="5"/>
      <c r="S138" s="5"/>
      <c r="T138" s="5"/>
      <c r="U138" s="5"/>
      <c r="V138" s="5"/>
      <c r="W138" s="5"/>
      <c r="X138" s="21"/>
      <c r="Y138" s="21"/>
    </row>
    <row r="139" spans="1:25" s="5" customFormat="1" x14ac:dyDescent="0.25">
      <c r="A139" s="4">
        <v>114</v>
      </c>
      <c r="B139" s="16">
        <v>34242154</v>
      </c>
      <c r="C139" s="83">
        <v>77.099999999999994</v>
      </c>
      <c r="D139" s="8">
        <v>6.423</v>
      </c>
      <c r="E139" s="8">
        <v>6.423</v>
      </c>
      <c r="F139" s="8">
        <f t="shared" si="4"/>
        <v>0</v>
      </c>
      <c r="G139" s="34">
        <f t="shared" si="10"/>
        <v>0</v>
      </c>
      <c r="H139" s="91">
        <f t="shared" si="8"/>
        <v>0.29760245879050784</v>
      </c>
      <c r="I139" s="82">
        <f t="shared" si="7"/>
        <v>0.29760245879050784</v>
      </c>
      <c r="K139" s="25"/>
      <c r="L139" s="7"/>
      <c r="M139" s="7"/>
      <c r="N139" s="7"/>
      <c r="X139" s="21"/>
      <c r="Y139" s="21"/>
    </row>
    <row r="140" spans="1:25" s="5" customFormat="1" x14ac:dyDescent="0.25">
      <c r="A140" s="4">
        <v>115</v>
      </c>
      <c r="B140" s="16">
        <v>34242149</v>
      </c>
      <c r="C140" s="83">
        <v>85.3</v>
      </c>
      <c r="D140" s="8">
        <v>18.545000000000002</v>
      </c>
      <c r="E140" s="8">
        <v>20.001999999999999</v>
      </c>
      <c r="F140" s="8">
        <f t="shared" si="4"/>
        <v>1.4569999999999972</v>
      </c>
      <c r="G140" s="34">
        <f t="shared" si="10"/>
        <v>1.2527285999999975</v>
      </c>
      <c r="H140" s="91">
        <f t="shared" si="8"/>
        <v>0.32925408216381735</v>
      </c>
      <c r="I140" s="82">
        <f t="shared" si="7"/>
        <v>1.5819826821638148</v>
      </c>
      <c r="K140" s="25"/>
      <c r="L140" s="7"/>
      <c r="M140" s="7"/>
      <c r="N140" s="7"/>
      <c r="X140" s="21"/>
      <c r="Y140" s="21"/>
    </row>
    <row r="141" spans="1:25" s="1" customFormat="1" x14ac:dyDescent="0.25">
      <c r="A141" s="80">
        <v>116</v>
      </c>
      <c r="B141" s="16">
        <v>34242157</v>
      </c>
      <c r="C141" s="83">
        <v>59.6</v>
      </c>
      <c r="D141" s="8">
        <v>17.975000000000001</v>
      </c>
      <c r="E141" s="8">
        <v>18.52</v>
      </c>
      <c r="F141" s="8">
        <f t="shared" si="4"/>
        <v>0.54499999999999815</v>
      </c>
      <c r="G141" s="34">
        <f t="shared" si="10"/>
        <v>0.46859099999999843</v>
      </c>
      <c r="H141" s="91">
        <f t="shared" si="8"/>
        <v>0.23005326256698144</v>
      </c>
      <c r="I141" s="82">
        <f t="shared" si="7"/>
        <v>0.69864426256697987</v>
      </c>
      <c r="J141" s="5"/>
      <c r="K141" s="25"/>
      <c r="L141" s="7"/>
      <c r="M141" s="7"/>
      <c r="N141" s="7"/>
      <c r="O141" s="5"/>
      <c r="P141" s="5"/>
      <c r="Q141" s="5"/>
      <c r="R141" s="5"/>
      <c r="S141" s="5"/>
      <c r="T141" s="5"/>
      <c r="U141" s="5"/>
      <c r="V141" s="5"/>
      <c r="W141" s="5"/>
      <c r="X141" s="21"/>
      <c r="Y141" s="21"/>
    </row>
    <row r="142" spans="1:25" s="1" customFormat="1" x14ac:dyDescent="0.25">
      <c r="A142" s="80">
        <v>117</v>
      </c>
      <c r="B142" s="16">
        <v>41341239</v>
      </c>
      <c r="C142" s="83">
        <v>59</v>
      </c>
      <c r="D142" s="8">
        <v>7.8239999999999998</v>
      </c>
      <c r="E142" s="8">
        <v>8.01</v>
      </c>
      <c r="F142" s="8">
        <f t="shared" si="4"/>
        <v>0.18599999999999994</v>
      </c>
      <c r="G142" s="34">
        <f t="shared" si="10"/>
        <v>0.15992279999999995</v>
      </c>
      <c r="H142" s="91">
        <f t="shared" si="8"/>
        <v>0.22773729012503194</v>
      </c>
      <c r="I142" s="82">
        <f t="shared" si="7"/>
        <v>0.38766009012503189</v>
      </c>
      <c r="K142" s="25"/>
      <c r="L142" s="7"/>
      <c r="M142" s="7"/>
      <c r="N142" s="7"/>
      <c r="O142" s="5"/>
      <c r="P142" s="5"/>
      <c r="Q142" s="5"/>
      <c r="R142" s="5"/>
      <c r="S142" s="5"/>
      <c r="T142" s="5"/>
      <c r="U142" s="5"/>
      <c r="V142" s="5"/>
      <c r="W142" s="5"/>
      <c r="X142" s="21"/>
      <c r="Y142" s="21"/>
    </row>
    <row r="143" spans="1:25" s="1" customFormat="1" x14ac:dyDescent="0.25">
      <c r="A143" s="80">
        <v>118</v>
      </c>
      <c r="B143" s="16">
        <v>34242156</v>
      </c>
      <c r="C143" s="83">
        <v>78</v>
      </c>
      <c r="D143" s="8">
        <v>8.6590000000000007</v>
      </c>
      <c r="E143" s="8">
        <v>8.6590000000000007</v>
      </c>
      <c r="F143" s="8">
        <f t="shared" si="4"/>
        <v>0</v>
      </c>
      <c r="G143" s="34">
        <f t="shared" si="10"/>
        <v>0</v>
      </c>
      <c r="H143" s="40">
        <f t="shared" si="8"/>
        <v>0.30107641745343205</v>
      </c>
      <c r="I143" s="34">
        <f t="shared" si="7"/>
        <v>0.30107641745343205</v>
      </c>
      <c r="J143" s="5"/>
      <c r="K143" s="25"/>
      <c r="L143" s="7"/>
      <c r="M143" s="7"/>
      <c r="N143" s="7"/>
      <c r="O143" s="5"/>
      <c r="P143" s="5"/>
      <c r="Q143" s="5"/>
      <c r="R143" s="5"/>
      <c r="S143" s="5"/>
      <c r="T143" s="5"/>
      <c r="U143" s="5"/>
      <c r="V143" s="5"/>
      <c r="W143" s="5"/>
      <c r="X143" s="21"/>
      <c r="Y143" s="21"/>
    </row>
    <row r="144" spans="1:25" s="1" customFormat="1" x14ac:dyDescent="0.25">
      <c r="A144" s="80">
        <v>119</v>
      </c>
      <c r="B144" s="16">
        <v>34242162</v>
      </c>
      <c r="C144" s="83">
        <v>85.5</v>
      </c>
      <c r="D144" s="8">
        <v>25.998999999999999</v>
      </c>
      <c r="E144" s="8">
        <v>26.506</v>
      </c>
      <c r="F144" s="8">
        <f t="shared" si="4"/>
        <v>0.50700000000000145</v>
      </c>
      <c r="G144" s="34">
        <f t="shared" si="10"/>
        <v>0.43591860000000127</v>
      </c>
      <c r="H144" s="91">
        <f t="shared" si="8"/>
        <v>0.33002607297780051</v>
      </c>
      <c r="I144" s="82">
        <f t="shared" si="7"/>
        <v>0.76594467297780178</v>
      </c>
      <c r="K144" s="25"/>
      <c r="L144" s="7"/>
      <c r="M144" s="7"/>
      <c r="N144" s="7"/>
      <c r="O144" s="5"/>
      <c r="P144" s="5"/>
      <c r="Q144" s="5"/>
      <c r="R144" s="5"/>
      <c r="S144" s="5"/>
      <c r="T144" s="5"/>
      <c r="U144" s="5"/>
      <c r="V144" s="5"/>
      <c r="W144" s="5"/>
      <c r="X144" s="21"/>
      <c r="Y144" s="21"/>
    </row>
    <row r="145" spans="1:25" s="5" customFormat="1" x14ac:dyDescent="0.25">
      <c r="A145" s="4">
        <v>120</v>
      </c>
      <c r="B145" s="16">
        <v>20140179</v>
      </c>
      <c r="C145" s="83">
        <v>58.9</v>
      </c>
      <c r="D145" s="8">
        <v>20.530999999999999</v>
      </c>
      <c r="E145" s="8">
        <v>21.334</v>
      </c>
      <c r="F145" s="8">
        <f t="shared" si="4"/>
        <v>0.80300000000000082</v>
      </c>
      <c r="G145" s="34">
        <f t="shared" si="10"/>
        <v>0.69041940000000068</v>
      </c>
      <c r="H145" s="91">
        <f t="shared" si="8"/>
        <v>0.22735129471804036</v>
      </c>
      <c r="I145" s="82">
        <f t="shared" si="7"/>
        <v>0.91777069471804107</v>
      </c>
      <c r="K145" s="25"/>
      <c r="L145" s="7"/>
      <c r="M145" s="7"/>
      <c r="N145" s="7"/>
      <c r="X145" s="21"/>
      <c r="Y145" s="21"/>
    </row>
    <row r="146" spans="1:25" s="1" customFormat="1" x14ac:dyDescent="0.25">
      <c r="A146" s="80">
        <v>121</v>
      </c>
      <c r="B146" s="16">
        <v>34242161</v>
      </c>
      <c r="C146" s="83">
        <v>59.2</v>
      </c>
      <c r="D146" s="8">
        <v>21.495999999999999</v>
      </c>
      <c r="E146" s="8">
        <v>22.588000000000001</v>
      </c>
      <c r="F146" s="8">
        <f t="shared" si="4"/>
        <v>1.0920000000000023</v>
      </c>
      <c r="G146" s="34">
        <f t="shared" si="10"/>
        <v>0.938901600000002</v>
      </c>
      <c r="H146" s="91">
        <f t="shared" si="8"/>
        <v>0.22850928093901512</v>
      </c>
      <c r="I146" s="82">
        <f t="shared" si="7"/>
        <v>1.1674108809390171</v>
      </c>
      <c r="K146" s="25"/>
      <c r="L146" s="7"/>
      <c r="M146" s="7"/>
      <c r="N146" s="7"/>
      <c r="O146" s="5"/>
      <c r="P146" s="5"/>
      <c r="Q146" s="5"/>
      <c r="R146" s="5"/>
      <c r="S146" s="5"/>
      <c r="T146" s="5"/>
      <c r="U146" s="5"/>
      <c r="V146" s="5"/>
      <c r="W146" s="5"/>
      <c r="X146" s="21"/>
      <c r="Y146" s="21"/>
    </row>
    <row r="147" spans="1:25" s="1" customFormat="1" x14ac:dyDescent="0.25">
      <c r="A147" s="80">
        <v>122</v>
      </c>
      <c r="B147" s="16">
        <v>34242151</v>
      </c>
      <c r="C147" s="83">
        <v>78.099999999999994</v>
      </c>
      <c r="D147" s="8">
        <v>13.391</v>
      </c>
      <c r="E147" s="8">
        <v>14.596</v>
      </c>
      <c r="F147" s="8">
        <f t="shared" si="4"/>
        <v>1.2050000000000001</v>
      </c>
      <c r="G147" s="34">
        <f t="shared" si="10"/>
        <v>1.0360590000000001</v>
      </c>
      <c r="H147" s="91">
        <f t="shared" si="8"/>
        <v>0.30146241286042363</v>
      </c>
      <c r="I147" s="82">
        <f t="shared" si="7"/>
        <v>1.3375214128604238</v>
      </c>
      <c r="J147" s="5"/>
      <c r="K147" s="25"/>
      <c r="L147" s="7"/>
      <c r="M147" s="7"/>
      <c r="N147" s="7"/>
      <c r="O147" s="5"/>
      <c r="P147" s="5"/>
      <c r="Q147" s="5"/>
      <c r="R147" s="5"/>
      <c r="S147" s="5"/>
      <c r="T147" s="5"/>
      <c r="U147" s="5"/>
      <c r="V147" s="5"/>
      <c r="W147" s="5"/>
      <c r="X147" s="21"/>
      <c r="Y147" s="21"/>
    </row>
    <row r="148" spans="1:25" s="5" customFormat="1" x14ac:dyDescent="0.25">
      <c r="A148" s="4">
        <v>123</v>
      </c>
      <c r="B148" s="16">
        <v>34242148</v>
      </c>
      <c r="C148" s="83">
        <v>85.2</v>
      </c>
      <c r="D148" s="8">
        <v>11.23</v>
      </c>
      <c r="E148" s="8">
        <v>11.462</v>
      </c>
      <c r="F148" s="8">
        <f>E148-D148</f>
        <v>0.23199999999999932</v>
      </c>
      <c r="G148" s="34">
        <f t="shared" si="10"/>
        <v>0.19947359999999942</v>
      </c>
      <c r="H148" s="91">
        <f>C148/3919*$H$13</f>
        <v>0.32886808675682577</v>
      </c>
      <c r="I148" s="82">
        <f t="shared" si="7"/>
        <v>0.52834168675682514</v>
      </c>
      <c r="K148" s="25"/>
      <c r="L148" s="7"/>
      <c r="M148" s="7"/>
      <c r="N148" s="7"/>
      <c r="X148" s="21"/>
      <c r="Y148" s="21"/>
    </row>
    <row r="149" spans="1:25" s="1" customFormat="1" x14ac:dyDescent="0.25">
      <c r="A149" s="80">
        <v>124</v>
      </c>
      <c r="B149" s="16">
        <v>34242163</v>
      </c>
      <c r="C149" s="83">
        <v>59.3</v>
      </c>
      <c r="D149" s="8">
        <v>25.088999999999999</v>
      </c>
      <c r="E149" s="8">
        <v>25.556000000000001</v>
      </c>
      <c r="F149" s="8">
        <f>E149-D149</f>
        <v>0.4670000000000023</v>
      </c>
      <c r="G149" s="34">
        <f t="shared" si="10"/>
        <v>0.40152660000000201</v>
      </c>
      <c r="H149" s="91">
        <f t="shared" si="8"/>
        <v>0.22889527634600668</v>
      </c>
      <c r="I149" s="82">
        <f t="shared" si="7"/>
        <v>0.63042187634600866</v>
      </c>
      <c r="K149" s="25"/>
      <c r="L149" s="7"/>
      <c r="M149" s="7"/>
      <c r="N149" s="7"/>
      <c r="O149" s="5"/>
      <c r="P149" s="5"/>
      <c r="Q149" s="5"/>
      <c r="R149" s="5"/>
      <c r="S149" s="5"/>
      <c r="T149" s="5"/>
      <c r="U149" s="5"/>
      <c r="V149" s="5"/>
      <c r="W149" s="5"/>
      <c r="X149" s="21"/>
      <c r="Y149" s="21"/>
    </row>
    <row r="150" spans="1:25" s="1" customFormat="1" x14ac:dyDescent="0.25">
      <c r="A150" s="80">
        <v>125</v>
      </c>
      <c r="B150" s="16">
        <v>34242153</v>
      </c>
      <c r="C150" s="83">
        <v>59.2</v>
      </c>
      <c r="D150" s="8">
        <v>26.058</v>
      </c>
      <c r="E150" s="8">
        <v>27.524999999999999</v>
      </c>
      <c r="F150" s="8">
        <f>E150-D150</f>
        <v>1.4669999999999987</v>
      </c>
      <c r="G150" s="34">
        <f t="shared" si="10"/>
        <v>1.261326599999999</v>
      </c>
      <c r="H150" s="40">
        <f>C150/3919*$H$13</f>
        <v>0.22850928093901512</v>
      </c>
      <c r="I150" s="34">
        <f t="shared" si="7"/>
        <v>1.489835880939014</v>
      </c>
      <c r="K150" s="25"/>
      <c r="L150" s="24"/>
      <c r="M150" s="24"/>
      <c r="O150" s="24"/>
      <c r="P150" s="24"/>
      <c r="Q150" s="5"/>
      <c r="R150" s="5"/>
      <c r="S150" s="5"/>
      <c r="T150" s="5"/>
      <c r="U150" s="5"/>
      <c r="V150" s="5"/>
      <c r="W150" s="5"/>
      <c r="X150" s="21"/>
      <c r="Y150" s="21"/>
    </row>
    <row r="151" spans="1:25" s="1" customFormat="1" x14ac:dyDescent="0.25">
      <c r="A151" s="80">
        <v>126</v>
      </c>
      <c r="B151" s="16">
        <v>20140213</v>
      </c>
      <c r="C151" s="83">
        <v>77.599999999999994</v>
      </c>
      <c r="D151" s="8">
        <v>6.8150000000000004</v>
      </c>
      <c r="E151" s="8">
        <v>6.8150000000000004</v>
      </c>
      <c r="F151" s="8">
        <f>E151-D151</f>
        <v>0</v>
      </c>
      <c r="G151" s="34">
        <f t="shared" si="10"/>
        <v>0</v>
      </c>
      <c r="H151" s="91">
        <f t="shared" si="8"/>
        <v>0.29953243582546574</v>
      </c>
      <c r="I151" s="82">
        <f t="shared" si="7"/>
        <v>0.29953243582546574</v>
      </c>
      <c r="K151" s="25"/>
      <c r="L151" s="7"/>
      <c r="M151" s="7"/>
      <c r="N151" s="7"/>
      <c r="O151" s="5"/>
      <c r="P151" s="5"/>
      <c r="Q151" s="5"/>
      <c r="R151" s="5"/>
      <c r="S151" s="5"/>
      <c r="T151" s="5"/>
      <c r="U151" s="5"/>
      <c r="V151" s="5"/>
      <c r="W151" s="5"/>
      <c r="X151" s="21"/>
      <c r="Y151" s="21"/>
    </row>
    <row r="152" spans="1:25" s="5" customFormat="1" x14ac:dyDescent="0.25">
      <c r="A152" s="4">
        <v>127</v>
      </c>
      <c r="B152" s="16">
        <v>34242152</v>
      </c>
      <c r="C152" s="83">
        <v>85.2</v>
      </c>
      <c r="D152" s="8">
        <v>53.716000000000001</v>
      </c>
      <c r="E152" s="8">
        <v>55.337000000000003</v>
      </c>
      <c r="F152" s="8">
        <f t="shared" si="4"/>
        <v>1.6210000000000022</v>
      </c>
      <c r="G152" s="34">
        <f t="shared" si="10"/>
        <v>1.393735800000002</v>
      </c>
      <c r="H152" s="91">
        <f t="shared" si="8"/>
        <v>0.32886808675682577</v>
      </c>
      <c r="I152" s="82">
        <f t="shared" si="7"/>
        <v>1.7226038867568279</v>
      </c>
      <c r="K152" s="25"/>
      <c r="L152" s="7"/>
      <c r="M152" s="7"/>
      <c r="N152" s="7"/>
      <c r="X152" s="21"/>
      <c r="Y152" s="21"/>
    </row>
    <row r="153" spans="1:25" s="5" customFormat="1" x14ac:dyDescent="0.25">
      <c r="A153" s="4">
        <v>128</v>
      </c>
      <c r="B153" s="16">
        <v>34242147</v>
      </c>
      <c r="C153" s="83">
        <v>58.9</v>
      </c>
      <c r="D153" s="8">
        <v>16.044</v>
      </c>
      <c r="E153" s="8">
        <v>16.715</v>
      </c>
      <c r="F153" s="8">
        <f t="shared" si="4"/>
        <v>0.67099999999999937</v>
      </c>
      <c r="G153" s="34">
        <f t="shared" si="10"/>
        <v>0.57692579999999949</v>
      </c>
      <c r="H153" s="91">
        <f t="shared" si="8"/>
        <v>0.22735129471804036</v>
      </c>
      <c r="I153" s="82">
        <f t="shared" si="7"/>
        <v>0.80427709471803988</v>
      </c>
      <c r="K153" s="25"/>
      <c r="L153" s="7"/>
      <c r="M153" s="14"/>
      <c r="N153" s="7"/>
      <c r="X153" s="21"/>
      <c r="Y153" s="21"/>
    </row>
    <row r="154" spans="1:25" s="1" customFormat="1" x14ac:dyDescent="0.25">
      <c r="A154" s="80">
        <v>129</v>
      </c>
      <c r="B154" s="16">
        <v>34242155</v>
      </c>
      <c r="C154" s="81">
        <v>58.6</v>
      </c>
      <c r="D154" s="8">
        <v>22.619</v>
      </c>
      <c r="E154" s="8">
        <v>24.04</v>
      </c>
      <c r="F154" s="8">
        <f t="shared" ref="F154:F217" si="11">E154-D154</f>
        <v>1.4209999999999994</v>
      </c>
      <c r="G154" s="82">
        <f t="shared" si="10"/>
        <v>1.2217757999999994</v>
      </c>
      <c r="H154" s="91">
        <f t="shared" si="8"/>
        <v>0.22619330849706562</v>
      </c>
      <c r="I154" s="82">
        <f t="shared" si="7"/>
        <v>1.4479691084970649</v>
      </c>
      <c r="K154" s="25"/>
      <c r="L154" s="7"/>
      <c r="M154" s="7"/>
      <c r="N154" s="7"/>
      <c r="O154" s="5"/>
      <c r="P154" s="5"/>
      <c r="Q154" s="5"/>
      <c r="R154" s="5"/>
      <c r="S154" s="5"/>
      <c r="T154" s="5"/>
      <c r="U154" s="5"/>
      <c r="V154" s="5"/>
      <c r="W154" s="5"/>
      <c r="X154" s="21"/>
      <c r="Y154" s="21"/>
    </row>
    <row r="155" spans="1:25" s="1" customFormat="1" ht="15.75" thickBot="1" x14ac:dyDescent="0.3">
      <c r="A155" s="93">
        <v>130</v>
      </c>
      <c r="B155" s="20">
        <v>34242150</v>
      </c>
      <c r="C155" s="87">
        <v>77.599999999999994</v>
      </c>
      <c r="D155" s="12">
        <v>6.7809999999999997</v>
      </c>
      <c r="E155" s="12">
        <v>6.7809999999999997</v>
      </c>
      <c r="F155" s="12">
        <f t="shared" si="11"/>
        <v>0</v>
      </c>
      <c r="G155" s="88">
        <f t="shared" si="10"/>
        <v>0</v>
      </c>
      <c r="H155" s="88">
        <f t="shared" si="8"/>
        <v>0.29953243582546574</v>
      </c>
      <c r="I155" s="88">
        <f t="shared" ref="I155:I218" si="12">G155+H155</f>
        <v>0.29953243582546574</v>
      </c>
      <c r="K155" s="25"/>
      <c r="L155" s="14"/>
      <c r="M155" s="7"/>
      <c r="N155" s="7"/>
      <c r="O155" s="5"/>
      <c r="P155" s="5"/>
      <c r="Q155" s="5"/>
      <c r="R155" s="5"/>
      <c r="S155" s="5"/>
      <c r="T155" s="5"/>
      <c r="U155" s="5"/>
      <c r="V155" s="5"/>
      <c r="W155" s="5"/>
      <c r="X155" s="21"/>
      <c r="Y155" s="21"/>
    </row>
    <row r="156" spans="1:25" s="1" customFormat="1" x14ac:dyDescent="0.25">
      <c r="A156" s="89">
        <v>131</v>
      </c>
      <c r="B156" s="19">
        <v>20442446</v>
      </c>
      <c r="C156" s="112">
        <v>84.1</v>
      </c>
      <c r="D156" s="9">
        <v>44.8</v>
      </c>
      <c r="E156" s="9">
        <v>46.039000000000001</v>
      </c>
      <c r="F156" s="94">
        <f t="shared" si="11"/>
        <v>1.2390000000000043</v>
      </c>
      <c r="G156" s="91">
        <f>F156*0.8598</f>
        <v>1.0652922000000038</v>
      </c>
      <c r="H156" s="91">
        <f t="shared" ref="H156:H207" si="13">C156/3672.6*$H$16</f>
        <v>0.26474404750313135</v>
      </c>
      <c r="I156" s="91">
        <f t="shared" si="12"/>
        <v>1.3300362475031351</v>
      </c>
      <c r="K156" s="25"/>
      <c r="L156" s="7"/>
      <c r="M156" s="7"/>
      <c r="N156" s="7"/>
      <c r="O156" s="5"/>
      <c r="P156" s="5"/>
      <c r="Q156" s="5"/>
      <c r="R156" s="5"/>
      <c r="S156" s="5"/>
      <c r="T156" s="5"/>
      <c r="U156" s="5"/>
      <c r="V156" s="5"/>
      <c r="W156" s="5"/>
      <c r="X156" s="21"/>
      <c r="Y156" s="21"/>
    </row>
    <row r="157" spans="1:25" s="1" customFormat="1" x14ac:dyDescent="0.25">
      <c r="A157" s="80">
        <v>132</v>
      </c>
      <c r="B157" s="16">
        <v>43242256</v>
      </c>
      <c r="C157" s="83">
        <v>56.3</v>
      </c>
      <c r="D157" s="8">
        <v>22.2</v>
      </c>
      <c r="E157" s="8">
        <v>23.056000000000001</v>
      </c>
      <c r="F157" s="72">
        <f t="shared" si="11"/>
        <v>0.85600000000000165</v>
      </c>
      <c r="G157" s="82">
        <f t="shared" si="10"/>
        <v>0.73598880000000144</v>
      </c>
      <c r="H157" s="91">
        <f t="shared" si="13"/>
        <v>0.17723055736535429</v>
      </c>
      <c r="I157" s="82">
        <f t="shared" si="12"/>
        <v>0.91321935736535576</v>
      </c>
      <c r="K157" s="25"/>
      <c r="L157" s="7"/>
      <c r="M157" s="7"/>
      <c r="N157" s="7"/>
      <c r="O157" s="5"/>
      <c r="P157" s="5"/>
      <c r="Q157" s="5"/>
      <c r="R157" s="5"/>
      <c r="S157" s="5"/>
      <c r="T157" s="5"/>
      <c r="U157" s="5"/>
      <c r="V157" s="5"/>
      <c r="W157" s="5"/>
      <c r="X157" s="21"/>
      <c r="Y157" s="21"/>
    </row>
    <row r="158" spans="1:25" s="1" customFormat="1" x14ac:dyDescent="0.25">
      <c r="A158" s="80">
        <v>133</v>
      </c>
      <c r="B158" s="16">
        <v>43242235</v>
      </c>
      <c r="C158" s="83">
        <v>56.1</v>
      </c>
      <c r="D158" s="8">
        <v>12.7</v>
      </c>
      <c r="E158" s="8">
        <v>12.906000000000001</v>
      </c>
      <c r="F158" s="72">
        <f t="shared" si="11"/>
        <v>0.20600000000000129</v>
      </c>
      <c r="G158" s="82">
        <f t="shared" si="10"/>
        <v>0.1771188000000011</v>
      </c>
      <c r="H158" s="91">
        <f t="shared" si="13"/>
        <v>0.17660096391112567</v>
      </c>
      <c r="I158" s="82">
        <f t="shared" si="12"/>
        <v>0.35371976391112681</v>
      </c>
      <c r="K158" s="25"/>
      <c r="L158" s="7"/>
      <c r="M158" s="7"/>
      <c r="N158" s="7"/>
      <c r="O158" s="5"/>
      <c r="P158" s="5"/>
      <c r="Q158" s="5"/>
      <c r="R158" s="5"/>
      <c r="S158" s="5"/>
      <c r="T158" s="5"/>
      <c r="U158" s="5"/>
      <c r="V158" s="5"/>
      <c r="W158" s="5"/>
      <c r="X158" s="21"/>
      <c r="Y158" s="21"/>
    </row>
    <row r="159" spans="1:25" s="1" customFormat="1" x14ac:dyDescent="0.25">
      <c r="A159" s="80">
        <v>134</v>
      </c>
      <c r="B159" s="16">
        <v>43242250</v>
      </c>
      <c r="C159" s="83">
        <v>85.2</v>
      </c>
      <c r="D159" s="8">
        <v>22.491</v>
      </c>
      <c r="E159" s="8">
        <v>23.363</v>
      </c>
      <c r="F159" s="72">
        <f t="shared" si="11"/>
        <v>0.87199999999999989</v>
      </c>
      <c r="G159" s="82">
        <f t="shared" si="10"/>
        <v>0.7497455999999999</v>
      </c>
      <c r="H159" s="91">
        <f t="shared" si="13"/>
        <v>0.26820681150138875</v>
      </c>
      <c r="I159" s="82">
        <f t="shared" si="12"/>
        <v>1.0179524115013887</v>
      </c>
      <c r="K159" s="25"/>
      <c r="L159" s="7"/>
      <c r="M159" s="7"/>
      <c r="N159" s="7"/>
      <c r="O159" s="5"/>
      <c r="P159" s="5"/>
      <c r="Q159" s="5"/>
      <c r="R159" s="5"/>
      <c r="S159" s="5"/>
      <c r="T159" s="5"/>
      <c r="U159" s="5"/>
      <c r="V159" s="5"/>
      <c r="W159" s="5"/>
      <c r="X159" s="21"/>
      <c r="Y159" s="21"/>
    </row>
    <row r="160" spans="1:25" s="5" customFormat="1" x14ac:dyDescent="0.25">
      <c r="A160" s="4">
        <v>135</v>
      </c>
      <c r="B160" s="16">
        <v>34242382</v>
      </c>
      <c r="C160" s="83">
        <v>84.4</v>
      </c>
      <c r="D160" s="8">
        <v>39.512</v>
      </c>
      <c r="E160" s="8">
        <v>40.956000000000003</v>
      </c>
      <c r="F160" s="72">
        <f t="shared" si="11"/>
        <v>1.4440000000000026</v>
      </c>
      <c r="G160" s="82">
        <f t="shared" si="10"/>
        <v>1.2415512000000022</v>
      </c>
      <c r="H160" s="91">
        <f t="shared" si="13"/>
        <v>0.26568843768447425</v>
      </c>
      <c r="I160" s="82">
        <f t="shared" si="12"/>
        <v>1.5072396376844766</v>
      </c>
      <c r="K160" s="25"/>
      <c r="L160" s="7"/>
      <c r="M160" s="7"/>
      <c r="N160" s="7"/>
      <c r="X160" s="21"/>
      <c r="Y160" s="21"/>
    </row>
    <row r="161" spans="1:25" s="1" customFormat="1" x14ac:dyDescent="0.25">
      <c r="A161" s="80">
        <v>136</v>
      </c>
      <c r="B161" s="16">
        <v>43242379</v>
      </c>
      <c r="C161" s="83">
        <v>56.2</v>
      </c>
      <c r="D161" s="8">
        <v>28.181999999999999</v>
      </c>
      <c r="E161" s="8">
        <v>28.939</v>
      </c>
      <c r="F161" s="72">
        <f t="shared" si="11"/>
        <v>0.75700000000000145</v>
      </c>
      <c r="G161" s="82">
        <f t="shared" si="10"/>
        <v>0.65086860000000124</v>
      </c>
      <c r="H161" s="91">
        <f t="shared" si="13"/>
        <v>0.17691576063823999</v>
      </c>
      <c r="I161" s="82">
        <f t="shared" si="12"/>
        <v>0.82778436063824123</v>
      </c>
      <c r="K161" s="25"/>
      <c r="L161" s="7"/>
      <c r="M161" s="7"/>
      <c r="N161" s="7"/>
      <c r="O161" s="5"/>
      <c r="P161" s="5"/>
      <c r="Q161" s="5"/>
      <c r="R161" s="5"/>
      <c r="S161" s="5"/>
      <c r="T161" s="5"/>
      <c r="U161" s="5"/>
      <c r="V161" s="5"/>
      <c r="W161" s="5"/>
      <c r="X161" s="21"/>
      <c r="Y161" s="21"/>
    </row>
    <row r="162" spans="1:25" s="1" customFormat="1" x14ac:dyDescent="0.25">
      <c r="A162" s="80">
        <v>137</v>
      </c>
      <c r="B162" s="16">
        <v>43242240</v>
      </c>
      <c r="C162" s="83">
        <v>55.7</v>
      </c>
      <c r="D162" s="8">
        <v>18.646999999999998</v>
      </c>
      <c r="E162" s="8">
        <v>19.36</v>
      </c>
      <c r="F162" s="72">
        <f t="shared" si="11"/>
        <v>0.71300000000000097</v>
      </c>
      <c r="G162" s="82">
        <f t="shared" si="10"/>
        <v>0.61303740000000084</v>
      </c>
      <c r="H162" s="91">
        <f t="shared" si="13"/>
        <v>0.17534177700266848</v>
      </c>
      <c r="I162" s="82">
        <f t="shared" si="12"/>
        <v>0.78837917700266935</v>
      </c>
      <c r="K162" s="25"/>
      <c r="L162" s="7"/>
      <c r="M162" s="7"/>
      <c r="N162" s="7"/>
      <c r="O162" s="5"/>
      <c r="P162" s="5"/>
      <c r="Q162" s="5"/>
      <c r="R162" s="5"/>
      <c r="S162" s="5"/>
      <c r="T162" s="5"/>
      <c r="U162" s="5"/>
      <c r="V162" s="5"/>
      <c r="W162" s="5"/>
      <c r="X162" s="21"/>
      <c r="Y162" s="21"/>
    </row>
    <row r="163" spans="1:25" s="1" customFormat="1" x14ac:dyDescent="0.25">
      <c r="A163" s="80">
        <v>138</v>
      </c>
      <c r="B163" s="16">
        <v>43242241</v>
      </c>
      <c r="C163" s="83">
        <v>84.3</v>
      </c>
      <c r="D163" s="8">
        <v>39.569000000000003</v>
      </c>
      <c r="E163" s="8">
        <v>40.707999999999998</v>
      </c>
      <c r="F163" s="72">
        <f t="shared" si="11"/>
        <v>1.1389999999999958</v>
      </c>
      <c r="G163" s="82">
        <f t="shared" si="10"/>
        <v>0.97931219999999641</v>
      </c>
      <c r="H163" s="91">
        <f t="shared" si="13"/>
        <v>0.26537364095735994</v>
      </c>
      <c r="I163" s="82">
        <f t="shared" si="12"/>
        <v>1.2446858409573562</v>
      </c>
      <c r="K163" s="25"/>
      <c r="L163" s="7"/>
      <c r="M163" s="7"/>
      <c r="N163" s="7"/>
      <c r="O163" s="5"/>
      <c r="P163" s="5"/>
      <c r="Q163" s="5"/>
      <c r="R163" s="5"/>
      <c r="S163" s="5"/>
      <c r="T163" s="5"/>
      <c r="U163" s="5"/>
      <c r="V163" s="5"/>
      <c r="W163" s="5"/>
      <c r="X163" s="21"/>
      <c r="Y163" s="21"/>
    </row>
    <row r="164" spans="1:25" s="1" customFormat="1" x14ac:dyDescent="0.25">
      <c r="A164" s="4">
        <v>139</v>
      </c>
      <c r="B164" s="16">
        <v>34242385</v>
      </c>
      <c r="C164" s="83">
        <v>84</v>
      </c>
      <c r="D164" s="8">
        <v>10.362</v>
      </c>
      <c r="E164" s="8">
        <v>10.362</v>
      </c>
      <c r="F164" s="72">
        <f t="shared" si="11"/>
        <v>0</v>
      </c>
      <c r="G164" s="82">
        <f t="shared" si="10"/>
        <v>0</v>
      </c>
      <c r="H164" s="91">
        <f t="shared" si="13"/>
        <v>0.26442925077601709</v>
      </c>
      <c r="I164" s="82">
        <f t="shared" si="12"/>
        <v>0.26442925077601709</v>
      </c>
      <c r="K164" s="25"/>
      <c r="L164" s="7"/>
      <c r="M164" s="7"/>
      <c r="N164" s="7"/>
      <c r="O164" s="5"/>
      <c r="P164" s="5"/>
      <c r="Q164" s="5"/>
      <c r="R164" s="5"/>
      <c r="S164" s="5"/>
      <c r="T164" s="5"/>
      <c r="U164" s="5"/>
      <c r="V164" s="5"/>
      <c r="W164" s="5"/>
      <c r="X164" s="21"/>
      <c r="Y164" s="21"/>
    </row>
    <row r="165" spans="1:25" s="1" customFormat="1" x14ac:dyDescent="0.25">
      <c r="A165" s="80">
        <v>140</v>
      </c>
      <c r="B165" s="16">
        <v>34242381</v>
      </c>
      <c r="C165" s="83">
        <v>55.6</v>
      </c>
      <c r="D165" s="8">
        <v>20.684999999999999</v>
      </c>
      <c r="E165" s="8">
        <v>21.614000000000001</v>
      </c>
      <c r="F165" s="72">
        <f t="shared" si="11"/>
        <v>0.92900000000000205</v>
      </c>
      <c r="G165" s="82">
        <f t="shared" si="10"/>
        <v>0.79875420000000175</v>
      </c>
      <c r="H165" s="91">
        <f t="shared" si="13"/>
        <v>0.17502698027555416</v>
      </c>
      <c r="I165" s="82">
        <f t="shared" si="12"/>
        <v>0.97378118027555594</v>
      </c>
      <c r="K165" s="25"/>
      <c r="L165" s="7"/>
      <c r="M165" s="7"/>
      <c r="N165" s="7"/>
      <c r="O165" s="5"/>
      <c r="P165" s="5"/>
      <c r="Q165" s="5"/>
      <c r="R165" s="5"/>
      <c r="S165" s="5"/>
      <c r="T165" s="5"/>
      <c r="U165" s="5"/>
      <c r="V165" s="5"/>
      <c r="W165" s="5"/>
      <c r="X165" s="21"/>
      <c r="Y165" s="21"/>
    </row>
    <row r="166" spans="1:25" s="1" customFormat="1" x14ac:dyDescent="0.25">
      <c r="A166" s="80">
        <v>141</v>
      </c>
      <c r="B166" s="16">
        <v>34242390</v>
      </c>
      <c r="C166" s="83">
        <v>56.4</v>
      </c>
      <c r="D166" s="8">
        <v>12.936999999999999</v>
      </c>
      <c r="E166" s="8">
        <v>13.358000000000001</v>
      </c>
      <c r="F166" s="72">
        <f t="shared" si="11"/>
        <v>0.42100000000000115</v>
      </c>
      <c r="G166" s="82">
        <f>F166*0.8598</f>
        <v>0.36197580000000101</v>
      </c>
      <c r="H166" s="91">
        <f t="shared" si="13"/>
        <v>0.17754535409246858</v>
      </c>
      <c r="I166" s="82">
        <f t="shared" si="12"/>
        <v>0.53952115409246959</v>
      </c>
      <c r="K166" s="25"/>
      <c r="L166" s="7"/>
      <c r="M166" s="7"/>
      <c r="N166" s="7"/>
      <c r="O166" s="5"/>
      <c r="P166" s="5"/>
      <c r="Q166" s="5"/>
      <c r="R166" s="5"/>
      <c r="S166" s="5"/>
      <c r="T166" s="5"/>
      <c r="U166" s="5"/>
      <c r="V166" s="5"/>
      <c r="W166" s="5"/>
      <c r="X166" s="21"/>
      <c r="Y166" s="21"/>
    </row>
    <row r="167" spans="1:25" s="1" customFormat="1" x14ac:dyDescent="0.25">
      <c r="A167" s="80">
        <v>142</v>
      </c>
      <c r="B167" s="16">
        <v>34242387</v>
      </c>
      <c r="C167" s="83">
        <v>84.1</v>
      </c>
      <c r="D167" s="8">
        <v>23.446999999999999</v>
      </c>
      <c r="E167" s="8">
        <v>24.459</v>
      </c>
      <c r="F167" s="72">
        <f t="shared" si="11"/>
        <v>1.0120000000000005</v>
      </c>
      <c r="G167" s="82">
        <f t="shared" ref="G167:G196" si="14">F167*0.8598</f>
        <v>0.87011760000000038</v>
      </c>
      <c r="H167" s="91">
        <f t="shared" si="13"/>
        <v>0.26474404750313135</v>
      </c>
      <c r="I167" s="82">
        <f t="shared" si="12"/>
        <v>1.1348616475031317</v>
      </c>
      <c r="K167" s="25"/>
      <c r="L167" s="7"/>
      <c r="M167" s="7"/>
      <c r="N167" s="7"/>
      <c r="O167" s="5"/>
      <c r="P167" s="5"/>
      <c r="Q167" s="5"/>
      <c r="R167" s="5"/>
      <c r="S167" s="5"/>
      <c r="T167" s="5"/>
      <c r="U167" s="5"/>
      <c r="V167" s="5"/>
      <c r="W167" s="5"/>
      <c r="X167" s="21"/>
      <c r="Y167" s="21"/>
    </row>
    <row r="168" spans="1:25" s="1" customFormat="1" x14ac:dyDescent="0.25">
      <c r="A168" s="4">
        <v>143</v>
      </c>
      <c r="B168" s="16">
        <v>34242383</v>
      </c>
      <c r="C168" s="83">
        <v>83.5</v>
      </c>
      <c r="D168" s="8">
        <v>21.141999999999999</v>
      </c>
      <c r="E168" s="8">
        <v>21.666</v>
      </c>
      <c r="F168" s="72">
        <f t="shared" si="11"/>
        <v>0.52400000000000091</v>
      </c>
      <c r="G168" s="82">
        <f t="shared" si="14"/>
        <v>0.4505352000000008</v>
      </c>
      <c r="H168" s="91">
        <f t="shared" si="13"/>
        <v>0.26285526714044555</v>
      </c>
      <c r="I168" s="82">
        <f t="shared" si="12"/>
        <v>0.71339046714044629</v>
      </c>
      <c r="K168" s="25"/>
      <c r="L168" s="7"/>
      <c r="M168" s="7"/>
      <c r="N168" s="7"/>
      <c r="O168" s="5"/>
      <c r="P168" s="5"/>
      <c r="Q168" s="5"/>
      <c r="R168" s="5"/>
      <c r="S168" s="5"/>
      <c r="T168" s="5"/>
      <c r="U168" s="5"/>
      <c r="V168" s="5"/>
      <c r="W168" s="5"/>
      <c r="X168" s="21"/>
      <c r="Y168" s="21"/>
    </row>
    <row r="169" spans="1:25" s="1" customFormat="1" x14ac:dyDescent="0.25">
      <c r="A169" s="4">
        <v>144</v>
      </c>
      <c r="B169" s="16">
        <v>34242379</v>
      </c>
      <c r="C169" s="83">
        <v>56.3</v>
      </c>
      <c r="D169" s="8">
        <v>11.092000000000001</v>
      </c>
      <c r="E169" s="8">
        <v>11.682</v>
      </c>
      <c r="F169" s="72">
        <f t="shared" si="11"/>
        <v>0.58999999999999986</v>
      </c>
      <c r="G169" s="82">
        <f t="shared" si="14"/>
        <v>0.5072819999999999</v>
      </c>
      <c r="H169" s="91">
        <f t="shared" si="13"/>
        <v>0.17723055736535429</v>
      </c>
      <c r="I169" s="82">
        <f t="shared" si="12"/>
        <v>0.68451255736535421</v>
      </c>
      <c r="K169" s="25"/>
      <c r="L169" s="7"/>
      <c r="M169" s="25"/>
      <c r="N169" s="7"/>
      <c r="O169" s="5"/>
      <c r="P169" s="5"/>
      <c r="Q169" s="5"/>
      <c r="R169" s="5"/>
      <c r="S169" s="5"/>
      <c r="T169" s="5"/>
      <c r="U169" s="5"/>
      <c r="V169" s="5"/>
      <c r="W169" s="5"/>
      <c r="X169" s="21"/>
      <c r="Y169" s="21"/>
    </row>
    <row r="170" spans="1:25" s="1" customFormat="1" x14ac:dyDescent="0.25">
      <c r="A170" s="80">
        <v>145</v>
      </c>
      <c r="B170" s="16">
        <v>34242386</v>
      </c>
      <c r="C170" s="83">
        <v>56.6</v>
      </c>
      <c r="D170" s="8">
        <v>11.178000000000001</v>
      </c>
      <c r="E170" s="8">
        <v>11.831</v>
      </c>
      <c r="F170" s="72">
        <f t="shared" si="11"/>
        <v>0.65299999999999869</v>
      </c>
      <c r="G170" s="82">
        <f t="shared" si="14"/>
        <v>0.56144939999999888</v>
      </c>
      <c r="H170" s="91">
        <f t="shared" si="13"/>
        <v>0.17817494754669722</v>
      </c>
      <c r="I170" s="82">
        <f t="shared" si="12"/>
        <v>0.73962434754669615</v>
      </c>
      <c r="K170" s="25"/>
      <c r="L170" s="7"/>
      <c r="M170" s="7"/>
      <c r="N170" s="7"/>
      <c r="O170" s="5"/>
      <c r="P170" s="5"/>
      <c r="Q170" s="5"/>
      <c r="R170" s="5"/>
      <c r="S170" s="5"/>
      <c r="T170" s="5"/>
      <c r="U170" s="5"/>
      <c r="V170" s="5"/>
      <c r="W170" s="5"/>
      <c r="X170" s="21"/>
      <c r="Y170" s="21"/>
    </row>
    <row r="171" spans="1:25" s="1" customFormat="1" x14ac:dyDescent="0.25">
      <c r="A171" s="80">
        <v>146</v>
      </c>
      <c r="B171" s="16">
        <v>34242384</v>
      </c>
      <c r="C171" s="83">
        <v>84.3</v>
      </c>
      <c r="D171" s="8">
        <v>14.147</v>
      </c>
      <c r="E171" s="8">
        <v>14.147</v>
      </c>
      <c r="F171" s="72">
        <f t="shared" si="11"/>
        <v>0</v>
      </c>
      <c r="G171" s="82">
        <f t="shared" si="14"/>
        <v>0</v>
      </c>
      <c r="H171" s="91">
        <f t="shared" si="13"/>
        <v>0.26537364095735994</v>
      </c>
      <c r="I171" s="82">
        <f t="shared" si="12"/>
        <v>0.26537364095735994</v>
      </c>
      <c r="K171" s="25"/>
      <c r="L171" s="7"/>
      <c r="M171" s="7"/>
      <c r="N171" s="7"/>
      <c r="O171" s="5"/>
      <c r="P171" s="5"/>
      <c r="Q171" s="5"/>
      <c r="R171" s="5"/>
      <c r="S171" s="5"/>
      <c r="T171" s="5"/>
      <c r="U171" s="5"/>
      <c r="V171" s="5"/>
      <c r="W171" s="5"/>
      <c r="X171" s="21"/>
      <c r="Y171" s="21"/>
    </row>
    <row r="172" spans="1:25" s="1" customFormat="1" x14ac:dyDescent="0.25">
      <c r="A172" s="4">
        <v>147</v>
      </c>
      <c r="B172" s="16">
        <v>34242301</v>
      </c>
      <c r="C172" s="81">
        <v>84.7</v>
      </c>
      <c r="D172" s="9">
        <v>18.981000000000002</v>
      </c>
      <c r="E172" s="9">
        <v>19.890999999999998</v>
      </c>
      <c r="F172" s="8">
        <f t="shared" si="11"/>
        <v>0.90999999999999659</v>
      </c>
      <c r="G172" s="82">
        <f t="shared" si="14"/>
        <v>0.78241799999999706</v>
      </c>
      <c r="H172" s="91">
        <f t="shared" si="13"/>
        <v>0.26663282786581721</v>
      </c>
      <c r="I172" s="82">
        <f t="shared" si="12"/>
        <v>1.0490508278658144</v>
      </c>
      <c r="K172" s="25"/>
      <c r="L172" s="7"/>
      <c r="M172" s="7"/>
      <c r="N172" s="7"/>
      <c r="O172" s="5"/>
      <c r="P172" s="5"/>
      <c r="Q172" s="5"/>
      <c r="R172" s="5"/>
      <c r="S172" s="5"/>
      <c r="T172" s="5"/>
      <c r="U172" s="5"/>
      <c r="V172" s="5"/>
      <c r="W172" s="5"/>
      <c r="X172" s="21"/>
      <c r="Y172" s="21"/>
    </row>
    <row r="173" spans="1:25" s="1" customFormat="1" x14ac:dyDescent="0.25">
      <c r="A173" s="80">
        <v>148</v>
      </c>
      <c r="B173" s="16">
        <v>34242298</v>
      </c>
      <c r="C173" s="81">
        <v>56.4</v>
      </c>
      <c r="D173" s="8">
        <v>12.925000000000001</v>
      </c>
      <c r="E173" s="8">
        <v>13.534000000000001</v>
      </c>
      <c r="F173" s="8">
        <f t="shared" si="11"/>
        <v>0.60899999999999999</v>
      </c>
      <c r="G173" s="82">
        <f t="shared" si="14"/>
        <v>0.52361820000000003</v>
      </c>
      <c r="H173" s="91">
        <f t="shared" si="13"/>
        <v>0.17754535409246858</v>
      </c>
      <c r="I173" s="82">
        <f t="shared" si="12"/>
        <v>0.70116355409246856</v>
      </c>
      <c r="K173" s="25"/>
      <c r="L173" s="7"/>
      <c r="M173" s="7"/>
      <c r="N173" s="7"/>
      <c r="O173" s="5"/>
      <c r="P173" s="5"/>
      <c r="Q173" s="5"/>
      <c r="R173" s="5"/>
      <c r="S173" s="5"/>
      <c r="T173" s="5"/>
      <c r="U173" s="5"/>
      <c r="V173" s="5"/>
      <c r="W173" s="5"/>
      <c r="X173" s="21"/>
      <c r="Y173" s="21"/>
    </row>
    <row r="174" spans="1:25" s="1" customFormat="1" x14ac:dyDescent="0.25">
      <c r="A174" s="80">
        <v>149</v>
      </c>
      <c r="B174" s="16">
        <v>34242302</v>
      </c>
      <c r="C174" s="81">
        <v>56.7</v>
      </c>
      <c r="D174" s="8">
        <v>18.096</v>
      </c>
      <c r="E174" s="8">
        <v>18.215</v>
      </c>
      <c r="F174" s="8">
        <f t="shared" si="11"/>
        <v>0.11899999999999977</v>
      </c>
      <c r="G174" s="82">
        <f t="shared" si="14"/>
        <v>0.1023161999999998</v>
      </c>
      <c r="H174" s="91">
        <f t="shared" si="13"/>
        <v>0.17848974427381153</v>
      </c>
      <c r="I174" s="82">
        <f t="shared" si="12"/>
        <v>0.28080594427381134</v>
      </c>
      <c r="K174" s="25"/>
      <c r="L174" s="7"/>
      <c r="M174" s="7"/>
      <c r="N174" s="7"/>
      <c r="O174" s="5"/>
      <c r="P174" s="5"/>
      <c r="Q174" s="5"/>
      <c r="R174" s="5"/>
      <c r="S174" s="5"/>
      <c r="T174" s="5"/>
      <c r="U174" s="5"/>
      <c r="V174" s="5"/>
      <c r="W174" s="5"/>
      <c r="X174" s="21"/>
      <c r="Y174" s="21"/>
    </row>
    <row r="175" spans="1:25" s="1" customFormat="1" x14ac:dyDescent="0.25">
      <c r="A175" s="80">
        <v>150</v>
      </c>
      <c r="B175" s="16">
        <v>34242299</v>
      </c>
      <c r="C175" s="81">
        <v>84.6</v>
      </c>
      <c r="D175" s="8">
        <v>17.085999999999999</v>
      </c>
      <c r="E175" s="8">
        <v>17.224</v>
      </c>
      <c r="F175" s="8">
        <f t="shared" si="11"/>
        <v>0.13800000000000168</v>
      </c>
      <c r="G175" s="82">
        <f t="shared" si="14"/>
        <v>0.11865240000000145</v>
      </c>
      <c r="H175" s="91">
        <f t="shared" si="13"/>
        <v>0.26631803113870284</v>
      </c>
      <c r="I175" s="82">
        <f t="shared" si="12"/>
        <v>0.38497043113870427</v>
      </c>
      <c r="K175" s="25"/>
      <c r="L175" s="7"/>
      <c r="M175" s="7"/>
      <c r="N175" s="7"/>
      <c r="O175" s="5"/>
      <c r="P175" s="5"/>
      <c r="Q175" s="5"/>
      <c r="R175" s="5"/>
      <c r="S175" s="5"/>
      <c r="T175" s="5"/>
      <c r="U175" s="5"/>
      <c r="V175" s="5"/>
      <c r="W175" s="5"/>
      <c r="X175" s="21"/>
      <c r="Y175" s="21"/>
    </row>
    <row r="176" spans="1:25" s="1" customFormat="1" x14ac:dyDescent="0.25">
      <c r="A176" s="4">
        <v>151</v>
      </c>
      <c r="B176" s="16">
        <v>34242300</v>
      </c>
      <c r="C176" s="75">
        <v>84.6</v>
      </c>
      <c r="D176" s="8">
        <v>25.524999999999999</v>
      </c>
      <c r="E176" s="8">
        <v>26.367000000000001</v>
      </c>
      <c r="F176" s="8">
        <f t="shared" si="11"/>
        <v>0.8420000000000023</v>
      </c>
      <c r="G176" s="34">
        <f t="shared" si="14"/>
        <v>0.72395160000000203</v>
      </c>
      <c r="H176" s="40">
        <f t="shared" si="13"/>
        <v>0.26631803113870284</v>
      </c>
      <c r="I176" s="34">
        <f t="shared" si="12"/>
        <v>0.99026963113870492</v>
      </c>
      <c r="K176" s="25"/>
      <c r="L176" s="7"/>
      <c r="M176" s="7"/>
      <c r="N176" s="7"/>
      <c r="O176" s="5"/>
      <c r="P176" s="5"/>
      <c r="Q176" s="5"/>
      <c r="R176" s="5"/>
      <c r="S176" s="5"/>
      <c r="T176" s="5"/>
      <c r="U176" s="5"/>
      <c r="V176" s="5"/>
      <c r="W176" s="5"/>
      <c r="X176" s="21"/>
      <c r="Y176" s="21"/>
    </row>
    <row r="177" spans="1:25" s="1" customFormat="1" x14ac:dyDescent="0.25">
      <c r="A177" s="80">
        <v>152</v>
      </c>
      <c r="B177" s="16">
        <v>34242303</v>
      </c>
      <c r="C177" s="81">
        <v>56.3</v>
      </c>
      <c r="D177" s="8">
        <v>3.76</v>
      </c>
      <c r="E177" s="8">
        <v>3.84</v>
      </c>
      <c r="F177" s="8">
        <f t="shared" si="11"/>
        <v>8.0000000000000071E-2</v>
      </c>
      <c r="G177" s="82">
        <f t="shared" si="14"/>
        <v>6.8784000000000067E-2</v>
      </c>
      <c r="H177" s="91">
        <f t="shared" si="13"/>
        <v>0.17723055736535429</v>
      </c>
      <c r="I177" s="82">
        <f t="shared" si="12"/>
        <v>0.24601455736535435</v>
      </c>
      <c r="K177" s="25"/>
      <c r="L177" s="7"/>
      <c r="M177" s="7"/>
      <c r="N177" s="7"/>
      <c r="O177" s="5"/>
      <c r="P177" s="5"/>
      <c r="Q177" s="5"/>
      <c r="R177" s="5"/>
      <c r="S177" s="5"/>
      <c r="T177" s="5"/>
      <c r="U177" s="5"/>
      <c r="V177" s="5"/>
      <c r="W177" s="5"/>
      <c r="X177" s="21"/>
      <c r="Y177" s="21"/>
    </row>
    <row r="178" spans="1:25" s="1" customFormat="1" x14ac:dyDescent="0.25">
      <c r="A178" s="80">
        <v>153</v>
      </c>
      <c r="B178" s="16">
        <v>34242306</v>
      </c>
      <c r="C178" s="81">
        <v>56.9</v>
      </c>
      <c r="D178" s="8">
        <v>16.754000000000001</v>
      </c>
      <c r="E178" s="8">
        <v>17.195</v>
      </c>
      <c r="F178" s="8">
        <f t="shared" si="11"/>
        <v>0.44099999999999895</v>
      </c>
      <c r="G178" s="82">
        <f t="shared" si="14"/>
        <v>0.37917179999999912</v>
      </c>
      <c r="H178" s="91">
        <f t="shared" si="13"/>
        <v>0.17911933772804012</v>
      </c>
      <c r="I178" s="82">
        <f t="shared" si="12"/>
        <v>0.55829113772803929</v>
      </c>
      <c r="K178" s="25"/>
      <c r="L178" s="7"/>
      <c r="M178" s="7"/>
      <c r="N178" s="7"/>
      <c r="O178" s="5"/>
      <c r="P178" s="5"/>
      <c r="Q178" s="5"/>
      <c r="R178" s="5"/>
      <c r="S178" s="5"/>
      <c r="T178" s="5"/>
      <c r="U178" s="5"/>
      <c r="V178" s="5"/>
      <c r="W178" s="5"/>
      <c r="X178" s="21"/>
      <c r="Y178" s="21"/>
    </row>
    <row r="179" spans="1:25" s="1" customFormat="1" x14ac:dyDescent="0.25">
      <c r="A179" s="80">
        <v>154</v>
      </c>
      <c r="B179" s="16">
        <v>34242305</v>
      </c>
      <c r="C179" s="81">
        <v>85.7</v>
      </c>
      <c r="D179" s="8">
        <v>27.76</v>
      </c>
      <c r="E179" s="8">
        <v>27.905000000000001</v>
      </c>
      <c r="F179" s="8">
        <f t="shared" si="11"/>
        <v>0.14499999999999957</v>
      </c>
      <c r="G179" s="82">
        <f t="shared" si="14"/>
        <v>0.12467099999999963</v>
      </c>
      <c r="H179" s="91">
        <f t="shared" si="13"/>
        <v>0.26978079513696029</v>
      </c>
      <c r="I179" s="82">
        <f t="shared" si="12"/>
        <v>0.39445179513695994</v>
      </c>
      <c r="K179" s="25"/>
      <c r="L179" s="7"/>
      <c r="M179" s="7"/>
      <c r="N179" s="7"/>
      <c r="O179" s="5"/>
      <c r="P179" s="5"/>
      <c r="Q179" s="5"/>
      <c r="R179" s="5"/>
      <c r="S179" s="5"/>
      <c r="T179" s="5"/>
      <c r="U179" s="5"/>
      <c r="V179" s="5"/>
      <c r="W179" s="5"/>
      <c r="X179" s="21"/>
      <c r="Y179" s="21"/>
    </row>
    <row r="180" spans="1:25" s="1" customFormat="1" x14ac:dyDescent="0.25">
      <c r="A180" s="4">
        <v>155</v>
      </c>
      <c r="B180" s="16">
        <v>34242323</v>
      </c>
      <c r="C180" s="75">
        <v>84.9</v>
      </c>
      <c r="D180" s="8">
        <v>37.863999999999997</v>
      </c>
      <c r="E180" s="8">
        <v>39.128999999999998</v>
      </c>
      <c r="F180" s="8">
        <f t="shared" si="11"/>
        <v>1.2650000000000006</v>
      </c>
      <c r="G180" s="34">
        <f t="shared" si="14"/>
        <v>1.0876470000000005</v>
      </c>
      <c r="H180" s="34">
        <f t="shared" si="13"/>
        <v>0.2672624213200458</v>
      </c>
      <c r="I180" s="34">
        <f t="shared" si="12"/>
        <v>1.3549094213200463</v>
      </c>
      <c r="K180" s="25"/>
      <c r="L180" s="24"/>
      <c r="M180" s="24"/>
      <c r="N180" s="24"/>
      <c r="O180" s="24"/>
      <c r="P180" s="24"/>
      <c r="Q180" s="5"/>
      <c r="R180" s="5"/>
      <c r="S180" s="5"/>
      <c r="T180" s="5"/>
      <c r="U180" s="5"/>
      <c r="V180" s="5"/>
      <c r="W180" s="5"/>
      <c r="X180" s="21"/>
      <c r="Y180" s="21"/>
    </row>
    <row r="181" spans="1:25" s="1" customFormat="1" x14ac:dyDescent="0.25">
      <c r="A181" s="4">
        <v>156</v>
      </c>
      <c r="B181" s="16">
        <v>34242320</v>
      </c>
      <c r="C181" s="75">
        <v>56.8</v>
      </c>
      <c r="D181" s="8">
        <v>27.936</v>
      </c>
      <c r="E181" s="8">
        <v>28.751000000000001</v>
      </c>
      <c r="F181" s="8">
        <f t="shared" si="11"/>
        <v>0.81500000000000128</v>
      </c>
      <c r="G181" s="34">
        <f t="shared" si="14"/>
        <v>0.70073700000000105</v>
      </c>
      <c r="H181" s="34">
        <f t="shared" si="13"/>
        <v>0.17880454100092583</v>
      </c>
      <c r="I181" s="34">
        <f t="shared" si="12"/>
        <v>0.87954154100092685</v>
      </c>
      <c r="K181" s="25"/>
      <c r="L181" s="24"/>
      <c r="M181" s="24"/>
      <c r="N181" s="24"/>
      <c r="O181" s="24"/>
      <c r="P181" s="24"/>
      <c r="Q181" s="5"/>
      <c r="R181" s="5"/>
      <c r="S181" s="5"/>
      <c r="T181" s="5"/>
      <c r="U181" s="5"/>
      <c r="V181" s="5"/>
      <c r="W181" s="5"/>
      <c r="X181" s="21"/>
      <c r="Y181" s="21"/>
    </row>
    <row r="182" spans="1:25" s="1" customFormat="1" x14ac:dyDescent="0.25">
      <c r="A182" s="4">
        <v>157</v>
      </c>
      <c r="B182" s="16">
        <v>34242321</v>
      </c>
      <c r="C182" s="75">
        <v>57.1</v>
      </c>
      <c r="D182" s="8">
        <v>21.978999999999999</v>
      </c>
      <c r="E182" s="8">
        <v>23.001999999999999</v>
      </c>
      <c r="F182" s="8">
        <f t="shared" si="11"/>
        <v>1.0229999999999997</v>
      </c>
      <c r="G182" s="34">
        <f t="shared" si="14"/>
        <v>0.87957539999999979</v>
      </c>
      <c r="H182" s="34">
        <f t="shared" si="13"/>
        <v>0.17974893118226876</v>
      </c>
      <c r="I182" s="34">
        <f t="shared" si="12"/>
        <v>1.0593243311822684</v>
      </c>
      <c r="K182" s="25"/>
      <c r="L182" s="24"/>
      <c r="M182" s="24"/>
      <c r="N182" s="24"/>
      <c r="O182" s="24"/>
      <c r="P182" s="24"/>
      <c r="Q182" s="5"/>
      <c r="R182" s="5"/>
      <c r="S182" s="5"/>
      <c r="T182" s="5"/>
      <c r="U182" s="5"/>
      <c r="V182" s="5"/>
      <c r="W182" s="5"/>
      <c r="X182" s="21"/>
      <c r="Y182" s="21"/>
    </row>
    <row r="183" spans="1:25" s="1" customFormat="1" x14ac:dyDescent="0.25">
      <c r="A183" s="4">
        <v>158</v>
      </c>
      <c r="B183" s="16">
        <v>34242304</v>
      </c>
      <c r="C183" s="75">
        <v>85.5</v>
      </c>
      <c r="D183" s="8">
        <v>28.954000000000001</v>
      </c>
      <c r="E183" s="8">
        <v>29.934999999999999</v>
      </c>
      <c r="F183" s="8">
        <f t="shared" si="11"/>
        <v>0.9809999999999981</v>
      </c>
      <c r="G183" s="34">
        <f t="shared" si="14"/>
        <v>0.84346379999999832</v>
      </c>
      <c r="H183" s="34">
        <f t="shared" si="13"/>
        <v>0.26915120168273166</v>
      </c>
      <c r="I183" s="34">
        <f t="shared" si="12"/>
        <v>1.1126150016827299</v>
      </c>
      <c r="K183" s="25"/>
      <c r="L183" s="24"/>
      <c r="M183" s="24"/>
      <c r="N183" s="24"/>
      <c r="O183" s="24"/>
      <c r="P183" s="24"/>
      <c r="Q183" s="5"/>
      <c r="R183" s="5"/>
      <c r="S183" s="5"/>
      <c r="T183" s="5"/>
      <c r="U183" s="5"/>
      <c r="V183" s="5"/>
      <c r="W183" s="5"/>
      <c r="X183" s="21"/>
      <c r="Y183" s="21"/>
    </row>
    <row r="184" spans="1:25" s="1" customFormat="1" x14ac:dyDescent="0.25">
      <c r="A184" s="4">
        <v>159</v>
      </c>
      <c r="B184" s="16">
        <v>34242308</v>
      </c>
      <c r="C184" s="75">
        <v>84.6</v>
      </c>
      <c r="D184" s="136">
        <v>30.504999999999999</v>
      </c>
      <c r="E184" s="136">
        <v>31.524999999999999</v>
      </c>
      <c r="F184" s="8">
        <f t="shared" si="11"/>
        <v>1.0199999999999996</v>
      </c>
      <c r="G184" s="34">
        <f t="shared" si="14"/>
        <v>0.87699599999999966</v>
      </c>
      <c r="H184" s="34">
        <f t="shared" si="13"/>
        <v>0.26631803113870284</v>
      </c>
      <c r="I184" s="34">
        <f>G184+H184</f>
        <v>1.1433140311387024</v>
      </c>
      <c r="K184" s="25"/>
      <c r="L184" s="7"/>
      <c r="N184" s="7"/>
      <c r="O184" s="5"/>
      <c r="P184" s="5"/>
      <c r="Q184" s="5"/>
      <c r="R184" s="5"/>
      <c r="S184" s="5"/>
      <c r="T184" s="5"/>
      <c r="U184" s="5"/>
      <c r="V184" s="5"/>
      <c r="W184" s="5"/>
      <c r="X184" s="21"/>
      <c r="Y184" s="21"/>
    </row>
    <row r="185" spans="1:25" s="1" customFormat="1" x14ac:dyDescent="0.25">
      <c r="A185" s="4">
        <v>160</v>
      </c>
      <c r="B185" s="16">
        <v>34242307</v>
      </c>
      <c r="C185" s="75">
        <v>56.3</v>
      </c>
      <c r="D185" s="8">
        <v>0.26800000000000002</v>
      </c>
      <c r="E185" s="8">
        <v>0.26800000000000002</v>
      </c>
      <c r="F185" s="8">
        <f t="shared" si="11"/>
        <v>0</v>
      </c>
      <c r="G185" s="34">
        <f t="shared" si="14"/>
        <v>0</v>
      </c>
      <c r="H185" s="34">
        <f t="shared" si="13"/>
        <v>0.17723055736535429</v>
      </c>
      <c r="I185" s="41">
        <f>G185+H185</f>
        <v>0.17723055736535429</v>
      </c>
      <c r="K185" s="25"/>
      <c r="L185" s="7"/>
      <c r="N185" s="7"/>
      <c r="O185" s="5"/>
      <c r="P185" s="5"/>
      <c r="Q185" s="5"/>
      <c r="R185" s="5"/>
      <c r="S185" s="5"/>
      <c r="T185" s="5"/>
      <c r="U185" s="5"/>
      <c r="V185" s="5"/>
      <c r="W185" s="5"/>
      <c r="X185" s="21"/>
      <c r="Y185" s="21"/>
    </row>
    <row r="186" spans="1:25" s="1" customFormat="1" x14ac:dyDescent="0.25">
      <c r="A186" s="4">
        <v>161</v>
      </c>
      <c r="B186" s="16">
        <v>34242312</v>
      </c>
      <c r="C186" s="75">
        <v>56.8</v>
      </c>
      <c r="D186" s="8">
        <v>7.8639999999999999</v>
      </c>
      <c r="E186" s="8">
        <v>7.9969999999999999</v>
      </c>
      <c r="F186" s="8">
        <f t="shared" si="11"/>
        <v>0.13300000000000001</v>
      </c>
      <c r="G186" s="34">
        <f t="shared" si="14"/>
        <v>0.11435340000000001</v>
      </c>
      <c r="H186" s="34">
        <f t="shared" si="13"/>
        <v>0.17880454100092583</v>
      </c>
      <c r="I186" s="34">
        <f t="shared" si="12"/>
        <v>0.29315794100092585</v>
      </c>
      <c r="K186" s="25"/>
      <c r="L186" s="7"/>
      <c r="N186" s="7"/>
      <c r="O186" s="5"/>
      <c r="P186" s="5"/>
      <c r="Q186" s="5"/>
      <c r="R186" s="5"/>
      <c r="S186" s="5"/>
      <c r="T186" s="5"/>
      <c r="U186" s="5"/>
      <c r="V186" s="5"/>
      <c r="W186" s="5"/>
      <c r="X186" s="21"/>
      <c r="Y186" s="21"/>
    </row>
    <row r="187" spans="1:25" s="1" customFormat="1" x14ac:dyDescent="0.25">
      <c r="A187" s="4">
        <v>162</v>
      </c>
      <c r="B187" s="16">
        <v>34242309</v>
      </c>
      <c r="C187" s="75">
        <v>85.2</v>
      </c>
      <c r="D187" s="8">
        <v>22.643999999999998</v>
      </c>
      <c r="E187" s="8">
        <v>23.292000000000002</v>
      </c>
      <c r="F187" s="8">
        <f t="shared" si="11"/>
        <v>0.64800000000000324</v>
      </c>
      <c r="G187" s="34">
        <f t="shared" si="14"/>
        <v>0.55715040000000282</v>
      </c>
      <c r="H187" s="34">
        <f>C187/3672.6*$H$16</f>
        <v>0.26820681150138875</v>
      </c>
      <c r="I187" s="34">
        <f t="shared" si="12"/>
        <v>0.82535721150139163</v>
      </c>
      <c r="K187" s="25"/>
      <c r="L187" s="7"/>
      <c r="N187" s="7"/>
      <c r="O187" s="5"/>
      <c r="P187" s="5"/>
      <c r="Q187" s="5"/>
      <c r="R187" s="5"/>
      <c r="S187" s="5"/>
      <c r="T187" s="5"/>
      <c r="U187" s="5"/>
      <c r="V187" s="5"/>
      <c r="W187" s="5"/>
      <c r="X187" s="21"/>
      <c r="Y187" s="21"/>
    </row>
    <row r="188" spans="1:25" s="1" customFormat="1" x14ac:dyDescent="0.25">
      <c r="A188" s="4">
        <v>163</v>
      </c>
      <c r="B188" s="16">
        <v>34242188</v>
      </c>
      <c r="C188" s="75">
        <v>84.4</v>
      </c>
      <c r="D188" s="8">
        <v>5.8150000000000004</v>
      </c>
      <c r="E188" s="8">
        <v>5.8150000000000004</v>
      </c>
      <c r="F188" s="8">
        <f t="shared" si="11"/>
        <v>0</v>
      </c>
      <c r="G188" s="34">
        <f>F188*0.8598</f>
        <v>0</v>
      </c>
      <c r="H188" s="34">
        <f t="shared" si="13"/>
        <v>0.26568843768447425</v>
      </c>
      <c r="I188" s="34">
        <f>G188+H188</f>
        <v>0.26568843768447425</v>
      </c>
      <c r="K188" s="25"/>
      <c r="L188" s="7"/>
      <c r="N188" s="7"/>
      <c r="O188" s="5"/>
      <c r="P188" s="5"/>
      <c r="Q188" s="5"/>
      <c r="R188" s="5"/>
      <c r="S188" s="5"/>
      <c r="T188" s="5"/>
      <c r="U188" s="5"/>
      <c r="V188" s="5"/>
      <c r="W188" s="5"/>
      <c r="X188" s="21"/>
      <c r="Y188" s="21"/>
    </row>
    <row r="189" spans="1:25" s="1" customFormat="1" x14ac:dyDescent="0.25">
      <c r="A189" s="4">
        <v>164</v>
      </c>
      <c r="B189" s="16">
        <v>34242185</v>
      </c>
      <c r="C189" s="75">
        <v>55.9</v>
      </c>
      <c r="D189" s="8">
        <v>12.183</v>
      </c>
      <c r="E189" s="8">
        <v>12.238</v>
      </c>
      <c r="F189" s="8">
        <f t="shared" si="11"/>
        <v>5.4999999999999716E-2</v>
      </c>
      <c r="G189" s="34">
        <f>F189*0.8598</f>
        <v>4.7288999999999755E-2</v>
      </c>
      <c r="H189" s="34">
        <f t="shared" si="13"/>
        <v>0.17597137045689706</v>
      </c>
      <c r="I189" s="34">
        <f t="shared" si="12"/>
        <v>0.22326037045689681</v>
      </c>
      <c r="K189" s="25"/>
      <c r="L189" s="7"/>
      <c r="N189" s="7"/>
      <c r="O189" s="5"/>
      <c r="P189" s="5"/>
      <c r="Q189" s="5"/>
      <c r="R189" s="5"/>
      <c r="S189" s="5"/>
      <c r="T189" s="5"/>
      <c r="U189" s="5"/>
      <c r="V189" s="5"/>
      <c r="W189" s="5"/>
      <c r="X189" s="21"/>
      <c r="Y189" s="21"/>
    </row>
    <row r="190" spans="1:25" s="1" customFormat="1" x14ac:dyDescent="0.25">
      <c r="A190" s="4">
        <v>165</v>
      </c>
      <c r="B190" s="16">
        <v>43441088</v>
      </c>
      <c r="C190" s="75">
        <v>56.7</v>
      </c>
      <c r="D190" s="8">
        <v>12.028</v>
      </c>
      <c r="E190" s="8">
        <v>12.388999999999999</v>
      </c>
      <c r="F190" s="8">
        <f t="shared" si="11"/>
        <v>0.36099999999999888</v>
      </c>
      <c r="G190" s="34">
        <f t="shared" si="14"/>
        <v>0.31038779999999905</v>
      </c>
      <c r="H190" s="34">
        <f t="shared" si="13"/>
        <v>0.17848974427381153</v>
      </c>
      <c r="I190" s="34">
        <f t="shared" si="12"/>
        <v>0.48887754427381058</v>
      </c>
      <c r="K190" s="25"/>
      <c r="L190" s="7"/>
      <c r="N190" s="7"/>
      <c r="O190" s="5"/>
      <c r="P190" s="5"/>
      <c r="Q190" s="5"/>
      <c r="R190" s="5"/>
      <c r="S190" s="5"/>
      <c r="T190" s="5"/>
      <c r="U190" s="5"/>
      <c r="V190" s="5"/>
      <c r="W190" s="5"/>
      <c r="X190" s="21"/>
      <c r="Y190" s="21"/>
    </row>
    <row r="191" spans="1:25" s="1" customFormat="1" x14ac:dyDescent="0.25">
      <c r="A191" s="4">
        <v>166</v>
      </c>
      <c r="B191" s="16">
        <v>34242310</v>
      </c>
      <c r="C191" s="75">
        <v>85.2</v>
      </c>
      <c r="D191" s="8">
        <v>24.68</v>
      </c>
      <c r="E191" s="8">
        <v>25.45</v>
      </c>
      <c r="F191" s="8">
        <f t="shared" si="11"/>
        <v>0.76999999999999957</v>
      </c>
      <c r="G191" s="34">
        <f t="shared" si="14"/>
        <v>0.66204599999999969</v>
      </c>
      <c r="H191" s="34">
        <f t="shared" si="13"/>
        <v>0.26820681150138875</v>
      </c>
      <c r="I191" s="34">
        <f t="shared" si="12"/>
        <v>0.93025281150138839</v>
      </c>
      <c r="K191" s="25"/>
      <c r="L191" s="7"/>
      <c r="N191" s="7"/>
      <c r="O191" s="5"/>
      <c r="P191" s="5"/>
      <c r="Q191" s="5"/>
      <c r="R191" s="5"/>
      <c r="S191" s="5"/>
      <c r="T191" s="5"/>
      <c r="U191" s="5"/>
      <c r="V191" s="5"/>
      <c r="W191" s="5"/>
      <c r="X191" s="21"/>
      <c r="Y191" s="21"/>
    </row>
    <row r="192" spans="1:25" s="1" customFormat="1" x14ac:dyDescent="0.25">
      <c r="A192" s="4">
        <v>167</v>
      </c>
      <c r="B192" s="16">
        <v>34242187</v>
      </c>
      <c r="C192" s="75">
        <v>84.9</v>
      </c>
      <c r="D192" s="8">
        <v>28.152999999999999</v>
      </c>
      <c r="E192" s="8">
        <v>29.245999999999999</v>
      </c>
      <c r="F192" s="8">
        <f t="shared" si="11"/>
        <v>1.093</v>
      </c>
      <c r="G192" s="34">
        <f t="shared" si="14"/>
        <v>0.93976139999999997</v>
      </c>
      <c r="H192" s="34">
        <f t="shared" si="13"/>
        <v>0.2672624213200458</v>
      </c>
      <c r="I192" s="34">
        <f t="shared" si="12"/>
        <v>1.2070238213200457</v>
      </c>
      <c r="K192" s="25"/>
      <c r="L192" s="7"/>
      <c r="N192" s="7"/>
      <c r="O192" s="5"/>
      <c r="P192" s="5"/>
      <c r="Q192" s="5"/>
      <c r="R192" s="5"/>
      <c r="S192" s="5"/>
      <c r="T192" s="5"/>
      <c r="U192" s="5"/>
      <c r="V192" s="5"/>
      <c r="W192" s="5"/>
      <c r="X192" s="21"/>
      <c r="Y192" s="21"/>
    </row>
    <row r="193" spans="1:25" s="1" customFormat="1" x14ac:dyDescent="0.25">
      <c r="A193" s="4">
        <v>168</v>
      </c>
      <c r="B193" s="16">
        <v>34242189</v>
      </c>
      <c r="C193" s="75">
        <v>56.4</v>
      </c>
      <c r="D193" s="8">
        <v>5.01</v>
      </c>
      <c r="E193" s="8">
        <v>5.01</v>
      </c>
      <c r="F193" s="8">
        <f t="shared" si="11"/>
        <v>0</v>
      </c>
      <c r="G193" s="34">
        <f t="shared" si="14"/>
        <v>0</v>
      </c>
      <c r="H193" s="34">
        <f t="shared" si="13"/>
        <v>0.17754535409246858</v>
      </c>
      <c r="I193" s="34">
        <f t="shared" si="12"/>
        <v>0.17754535409246858</v>
      </c>
      <c r="K193" s="25"/>
      <c r="L193" s="7"/>
      <c r="N193" s="7"/>
      <c r="O193" s="5"/>
      <c r="P193" s="5"/>
      <c r="Q193" s="5"/>
      <c r="R193" s="5"/>
      <c r="S193" s="5"/>
      <c r="T193" s="5"/>
      <c r="U193" s="5"/>
      <c r="V193" s="5"/>
      <c r="W193" s="5"/>
      <c r="X193" s="21"/>
      <c r="Y193" s="21"/>
    </row>
    <row r="194" spans="1:25" s="1" customFormat="1" x14ac:dyDescent="0.25">
      <c r="A194" s="4">
        <v>169</v>
      </c>
      <c r="B194" s="16">
        <v>34242191</v>
      </c>
      <c r="C194" s="75">
        <v>57</v>
      </c>
      <c r="D194" s="8">
        <v>20.260999999999999</v>
      </c>
      <c r="E194" s="8">
        <v>20.260999999999999</v>
      </c>
      <c r="F194" s="8">
        <f t="shared" si="11"/>
        <v>0</v>
      </c>
      <c r="G194" s="34">
        <f t="shared" si="14"/>
        <v>0</v>
      </c>
      <c r="H194" s="34">
        <f t="shared" si="13"/>
        <v>0.17943413445515444</v>
      </c>
      <c r="I194" s="34">
        <f t="shared" si="12"/>
        <v>0.17943413445515444</v>
      </c>
      <c r="K194" s="25"/>
      <c r="L194" s="7"/>
      <c r="N194" s="7"/>
      <c r="O194" s="5"/>
      <c r="P194" s="5"/>
      <c r="Q194" s="5"/>
      <c r="R194" s="5"/>
      <c r="S194" s="5"/>
      <c r="T194" s="5"/>
      <c r="U194" s="5"/>
      <c r="V194" s="5"/>
      <c r="W194" s="5"/>
      <c r="X194" s="21"/>
      <c r="Y194" s="21"/>
    </row>
    <row r="195" spans="1:25" s="1" customFormat="1" x14ac:dyDescent="0.25">
      <c r="A195" s="4">
        <v>170</v>
      </c>
      <c r="B195" s="16">
        <v>34242190</v>
      </c>
      <c r="C195" s="75">
        <v>85.3</v>
      </c>
      <c r="D195" s="8">
        <v>28.015999999999998</v>
      </c>
      <c r="E195" s="8">
        <v>28.561</v>
      </c>
      <c r="F195" s="8">
        <f t="shared" si="11"/>
        <v>0.54500000000000171</v>
      </c>
      <c r="G195" s="34">
        <f t="shared" si="14"/>
        <v>0.46859100000000148</v>
      </c>
      <c r="H195" s="34">
        <f t="shared" si="13"/>
        <v>0.26852160822850302</v>
      </c>
      <c r="I195" s="34">
        <f t="shared" si="12"/>
        <v>0.73711260822850444</v>
      </c>
      <c r="K195" s="25"/>
      <c r="L195" s="7"/>
      <c r="N195" s="7"/>
      <c r="O195" s="5"/>
      <c r="P195" s="5"/>
      <c r="Q195" s="5"/>
      <c r="R195" s="5"/>
      <c r="S195" s="5"/>
      <c r="T195" s="5"/>
      <c r="U195" s="5"/>
      <c r="V195" s="5"/>
      <c r="W195" s="5"/>
      <c r="X195" s="21"/>
      <c r="Y195" s="21"/>
    </row>
    <row r="196" spans="1:25" s="1" customFormat="1" x14ac:dyDescent="0.25">
      <c r="A196" s="4">
        <v>171</v>
      </c>
      <c r="B196" s="16">
        <v>34242184</v>
      </c>
      <c r="C196" s="75">
        <v>84.3</v>
      </c>
      <c r="D196" s="8">
        <v>7.93</v>
      </c>
      <c r="E196" s="8">
        <v>7.93</v>
      </c>
      <c r="F196" s="8">
        <f t="shared" si="11"/>
        <v>0</v>
      </c>
      <c r="G196" s="34">
        <f t="shared" si="14"/>
        <v>0</v>
      </c>
      <c r="H196" s="34">
        <f t="shared" si="13"/>
        <v>0.26537364095735994</v>
      </c>
      <c r="I196" s="34">
        <f t="shared" si="12"/>
        <v>0.26537364095735994</v>
      </c>
      <c r="K196" s="25"/>
      <c r="L196" s="128"/>
      <c r="M196" s="68"/>
      <c r="N196" s="130"/>
      <c r="O196" s="131"/>
      <c r="P196" s="131"/>
      <c r="Q196" s="131"/>
      <c r="R196" s="101"/>
      <c r="S196" s="101"/>
      <c r="T196" s="5"/>
      <c r="U196" s="5"/>
      <c r="V196" s="5"/>
      <c r="W196" s="5"/>
      <c r="X196" s="21"/>
      <c r="Y196" s="21"/>
    </row>
    <row r="197" spans="1:25" s="1" customFormat="1" x14ac:dyDescent="0.25">
      <c r="A197" s="4">
        <v>172</v>
      </c>
      <c r="B197" s="16">
        <v>34242195</v>
      </c>
      <c r="C197" s="75">
        <v>56.4</v>
      </c>
      <c r="D197" s="8">
        <v>9.8989999999999991</v>
      </c>
      <c r="E197" s="8">
        <v>10.087</v>
      </c>
      <c r="F197" s="8">
        <f t="shared" si="11"/>
        <v>0.18800000000000061</v>
      </c>
      <c r="G197" s="34">
        <f>F197*0.8598</f>
        <v>0.16164240000000052</v>
      </c>
      <c r="H197" s="34">
        <f t="shared" si="13"/>
        <v>0.17754535409246858</v>
      </c>
      <c r="I197" s="34">
        <f t="shared" si="12"/>
        <v>0.3391877540924691</v>
      </c>
      <c r="K197" s="25"/>
      <c r="L197" s="132"/>
      <c r="M197" s="68"/>
      <c r="N197" s="130"/>
      <c r="O197" s="131"/>
      <c r="P197" s="131"/>
      <c r="Q197" s="131"/>
      <c r="R197" s="101"/>
      <c r="S197" s="101"/>
      <c r="T197" s="5"/>
      <c r="U197" s="5"/>
      <c r="V197" s="5"/>
      <c r="W197" s="5"/>
      <c r="X197" s="21"/>
      <c r="Y197" s="21"/>
    </row>
    <row r="198" spans="1:25" s="1" customFormat="1" x14ac:dyDescent="0.25">
      <c r="A198" s="4">
        <v>173</v>
      </c>
      <c r="B198" s="16">
        <v>34242186</v>
      </c>
      <c r="C198" s="75">
        <v>56.9</v>
      </c>
      <c r="D198" s="8">
        <v>14.170999999999999</v>
      </c>
      <c r="E198" s="8">
        <v>14.984999999999999</v>
      </c>
      <c r="F198" s="8">
        <f t="shared" si="11"/>
        <v>0.81400000000000006</v>
      </c>
      <c r="G198" s="34">
        <f t="shared" ref="G198:G219" si="15">F198*0.8598</f>
        <v>0.69987720000000009</v>
      </c>
      <c r="H198" s="34">
        <f t="shared" si="13"/>
        <v>0.17911933772804012</v>
      </c>
      <c r="I198" s="34">
        <f t="shared" si="12"/>
        <v>0.87899653772804021</v>
      </c>
      <c r="K198" s="25"/>
      <c r="L198" s="132"/>
      <c r="M198" s="133"/>
      <c r="N198" s="130"/>
      <c r="O198" s="131"/>
      <c r="P198" s="131"/>
      <c r="Q198" s="131"/>
      <c r="R198" s="101"/>
      <c r="S198" s="101"/>
      <c r="T198" s="5"/>
      <c r="U198" s="5"/>
      <c r="V198" s="5"/>
      <c r="W198" s="5"/>
      <c r="X198" s="21"/>
      <c r="Y198" s="21"/>
    </row>
    <row r="199" spans="1:25" s="1" customFormat="1" x14ac:dyDescent="0.25">
      <c r="A199" s="4">
        <v>174</v>
      </c>
      <c r="B199" s="16">
        <v>34242183</v>
      </c>
      <c r="C199" s="75">
        <v>85.9</v>
      </c>
      <c r="D199" s="8">
        <v>26.344000000000001</v>
      </c>
      <c r="E199" s="8">
        <v>27.25</v>
      </c>
      <c r="F199" s="8">
        <f t="shared" si="11"/>
        <v>0.90599999999999881</v>
      </c>
      <c r="G199" s="34">
        <f t="shared" si="15"/>
        <v>0.77897879999999897</v>
      </c>
      <c r="H199" s="34">
        <f t="shared" si="13"/>
        <v>0.27041038859118888</v>
      </c>
      <c r="I199" s="34">
        <f t="shared" si="12"/>
        <v>1.0493891885911879</v>
      </c>
      <c r="K199" s="25"/>
      <c r="L199" s="132"/>
      <c r="M199" s="133"/>
      <c r="N199" s="130"/>
      <c r="O199" s="131"/>
      <c r="P199" s="131"/>
      <c r="Q199" s="131"/>
      <c r="R199" s="101"/>
      <c r="S199" s="101"/>
      <c r="T199" s="101"/>
      <c r="U199" s="5"/>
      <c r="V199" s="5"/>
      <c r="W199" s="5"/>
      <c r="X199" s="21"/>
      <c r="Y199" s="21"/>
    </row>
    <row r="200" spans="1:25" s="1" customFormat="1" x14ac:dyDescent="0.25">
      <c r="A200" s="4">
        <v>175</v>
      </c>
      <c r="B200" s="16">
        <v>34242196</v>
      </c>
      <c r="C200" s="75">
        <v>84.5</v>
      </c>
      <c r="D200" s="8">
        <f>26.35+1.268</f>
        <v>27.618000000000002</v>
      </c>
      <c r="E200" s="8">
        <f>26.35+1.268+0.924</f>
        <v>28.542000000000002</v>
      </c>
      <c r="F200" s="8">
        <f t="shared" si="11"/>
        <v>0.92399999999999949</v>
      </c>
      <c r="G200" s="34">
        <f t="shared" si="15"/>
        <v>0.79445519999999958</v>
      </c>
      <c r="H200" s="34">
        <f t="shared" si="13"/>
        <v>0.26600323441158857</v>
      </c>
      <c r="I200" s="34">
        <f t="shared" si="12"/>
        <v>1.0604584344115882</v>
      </c>
      <c r="K200" s="25"/>
      <c r="L200" s="120"/>
      <c r="M200" s="134"/>
      <c r="N200" s="24"/>
      <c r="O200" s="24"/>
      <c r="P200" s="24"/>
      <c r="Q200" s="124"/>
      <c r="R200" s="5"/>
      <c r="S200" s="5"/>
      <c r="T200" s="5"/>
      <c r="U200" s="5"/>
      <c r="V200" s="5"/>
      <c r="W200" s="5"/>
      <c r="X200" s="21"/>
      <c r="Y200" s="21"/>
    </row>
    <row r="201" spans="1:25" s="1" customFormat="1" x14ac:dyDescent="0.25">
      <c r="A201" s="4">
        <v>176</v>
      </c>
      <c r="B201" s="16">
        <v>34242199</v>
      </c>
      <c r="C201" s="75">
        <v>56.5</v>
      </c>
      <c r="D201" s="8">
        <f>15.135+0.848</f>
        <v>15.983000000000001</v>
      </c>
      <c r="E201" s="8">
        <f>15.135+0.848+0.547</f>
        <v>16.53</v>
      </c>
      <c r="F201" s="8">
        <f t="shared" si="11"/>
        <v>0.5470000000000006</v>
      </c>
      <c r="G201" s="34">
        <f t="shared" si="15"/>
        <v>0.47031060000000052</v>
      </c>
      <c r="H201" s="34">
        <f t="shared" si="13"/>
        <v>0.1778601508195829</v>
      </c>
      <c r="I201" s="34">
        <f t="shared" si="12"/>
        <v>0.64817075081958342</v>
      </c>
      <c r="K201" s="25"/>
      <c r="L201" s="120"/>
      <c r="M201" s="134"/>
      <c r="N201" s="24"/>
      <c r="O201" s="24"/>
      <c r="P201" s="24"/>
      <c r="Q201" s="124"/>
      <c r="R201" s="5"/>
      <c r="S201" s="5"/>
      <c r="T201" s="5"/>
      <c r="U201" s="5"/>
      <c r="V201" s="5"/>
      <c r="W201" s="5"/>
      <c r="X201" s="21"/>
      <c r="Y201" s="21"/>
    </row>
    <row r="202" spans="1:25" s="1" customFormat="1" x14ac:dyDescent="0.25">
      <c r="A202" s="4">
        <v>177</v>
      </c>
      <c r="B202" s="16">
        <v>34242192</v>
      </c>
      <c r="C202" s="75">
        <v>57</v>
      </c>
      <c r="D202" s="8">
        <f>17.81+0.35</f>
        <v>18.16</v>
      </c>
      <c r="E202" s="8">
        <f>17.81+0.35</f>
        <v>18.16</v>
      </c>
      <c r="F202" s="8">
        <f t="shared" si="11"/>
        <v>0</v>
      </c>
      <c r="G202" s="34">
        <f t="shared" si="15"/>
        <v>0</v>
      </c>
      <c r="H202" s="34">
        <f t="shared" si="13"/>
        <v>0.17943413445515444</v>
      </c>
      <c r="I202" s="34">
        <f>G202+H202</f>
        <v>0.17943413445515444</v>
      </c>
      <c r="K202" s="25"/>
      <c r="L202" s="120"/>
      <c r="M202" s="134"/>
      <c r="N202" s="24"/>
      <c r="O202" s="24"/>
      <c r="P202" s="24"/>
      <c r="Q202" s="124"/>
      <c r="R202" s="5"/>
      <c r="S202" s="5"/>
      <c r="T202" s="5"/>
      <c r="U202" s="5"/>
      <c r="V202" s="5"/>
      <c r="W202" s="5"/>
      <c r="X202" s="21"/>
      <c r="Y202" s="21"/>
    </row>
    <row r="203" spans="1:25" s="1" customFormat="1" x14ac:dyDescent="0.25">
      <c r="A203" s="4">
        <v>178</v>
      </c>
      <c r="B203" s="16">
        <v>34242198</v>
      </c>
      <c r="C203" s="75">
        <v>85.8</v>
      </c>
      <c r="D203" s="8">
        <v>20.629000000000001</v>
      </c>
      <c r="E203" s="8">
        <v>21.532</v>
      </c>
      <c r="F203" s="8">
        <f>E203-D203</f>
        <v>0.90299999999999869</v>
      </c>
      <c r="G203" s="34">
        <f t="shared" si="15"/>
        <v>0.77639939999999885</v>
      </c>
      <c r="H203" s="34">
        <f t="shared" si="13"/>
        <v>0.27009559186407456</v>
      </c>
      <c r="I203" s="34">
        <f t="shared" si="12"/>
        <v>1.0464949918640734</v>
      </c>
      <c r="K203" s="25"/>
      <c r="L203" s="24"/>
      <c r="M203" s="24"/>
      <c r="N203" s="24"/>
      <c r="O203" s="24"/>
      <c r="P203" s="24"/>
      <c r="Q203" s="5"/>
      <c r="R203" s="5"/>
      <c r="S203" s="5"/>
      <c r="T203" s="5"/>
      <c r="U203" s="5"/>
      <c r="V203" s="5"/>
      <c r="W203" s="5"/>
      <c r="X203" s="21"/>
      <c r="Y203" s="21"/>
    </row>
    <row r="204" spans="1:25" s="1" customFormat="1" x14ac:dyDescent="0.25">
      <c r="A204" s="4">
        <v>179</v>
      </c>
      <c r="B204" s="16">
        <v>34242200</v>
      </c>
      <c r="C204" s="75">
        <v>84.7</v>
      </c>
      <c r="D204" s="8">
        <v>40.478000000000002</v>
      </c>
      <c r="E204" s="8">
        <v>41.697000000000003</v>
      </c>
      <c r="F204" s="8">
        <f t="shared" si="11"/>
        <v>1.2190000000000012</v>
      </c>
      <c r="G204" s="34">
        <f t="shared" si="15"/>
        <v>1.0480962000000011</v>
      </c>
      <c r="H204" s="34">
        <f t="shared" si="13"/>
        <v>0.26663282786581721</v>
      </c>
      <c r="I204" s="34">
        <f t="shared" si="12"/>
        <v>1.3147290278658184</v>
      </c>
      <c r="K204" s="25"/>
      <c r="L204" s="7"/>
      <c r="M204" s="7"/>
      <c r="N204" s="7"/>
      <c r="O204" s="5"/>
      <c r="P204" s="5"/>
      <c r="Q204" s="5"/>
      <c r="R204" s="5"/>
      <c r="S204" s="5"/>
      <c r="T204" s="5"/>
      <c r="U204" s="5"/>
      <c r="V204" s="5"/>
      <c r="W204" s="5"/>
      <c r="X204" s="21"/>
      <c r="Y204" s="21"/>
    </row>
    <row r="205" spans="1:25" s="1" customFormat="1" x14ac:dyDescent="0.25">
      <c r="A205" s="4">
        <v>180</v>
      </c>
      <c r="B205" s="16">
        <v>34242197</v>
      </c>
      <c r="C205" s="75">
        <v>55.8</v>
      </c>
      <c r="D205" s="8">
        <v>17.559000000000001</v>
      </c>
      <c r="E205" s="8">
        <v>17.686</v>
      </c>
      <c r="F205" s="8">
        <f t="shared" si="11"/>
        <v>0.12699999999999889</v>
      </c>
      <c r="G205" s="34">
        <f t="shared" si="15"/>
        <v>0.10919459999999905</v>
      </c>
      <c r="H205" s="34">
        <f t="shared" si="13"/>
        <v>0.17565657372978277</v>
      </c>
      <c r="I205" s="34">
        <f t="shared" si="12"/>
        <v>0.2848511737297818</v>
      </c>
      <c r="K205" s="25"/>
      <c r="L205" s="7"/>
      <c r="M205" s="25"/>
      <c r="O205" s="5"/>
      <c r="P205" s="5"/>
      <c r="Q205" s="5"/>
      <c r="R205" s="5"/>
      <c r="S205" s="5"/>
      <c r="T205" s="5"/>
      <c r="U205" s="5"/>
      <c r="V205" s="5"/>
      <c r="W205" s="5"/>
      <c r="X205" s="21"/>
      <c r="Y205" s="21"/>
    </row>
    <row r="206" spans="1:25" s="1" customFormat="1" x14ac:dyDescent="0.25">
      <c r="A206" s="4">
        <v>181</v>
      </c>
      <c r="B206" s="16">
        <v>34242193</v>
      </c>
      <c r="C206" s="75">
        <v>57</v>
      </c>
      <c r="D206" s="8">
        <v>6.7069999999999999</v>
      </c>
      <c r="E206" s="8">
        <v>7.2320000000000002</v>
      </c>
      <c r="F206" s="8">
        <f t="shared" si="11"/>
        <v>0.52500000000000036</v>
      </c>
      <c r="G206" s="34">
        <f t="shared" si="15"/>
        <v>0.45139500000000032</v>
      </c>
      <c r="H206" s="34">
        <f t="shared" si="13"/>
        <v>0.17943413445515444</v>
      </c>
      <c r="I206" s="34">
        <f t="shared" si="12"/>
        <v>0.63082913445515476</v>
      </c>
      <c r="K206" s="25"/>
      <c r="O206" s="5"/>
      <c r="P206" s="5"/>
      <c r="Q206" s="5"/>
      <c r="R206" s="5"/>
      <c r="S206" s="5"/>
      <c r="T206" s="5"/>
      <c r="U206" s="5"/>
      <c r="V206" s="5"/>
      <c r="W206" s="5"/>
      <c r="X206" s="21"/>
      <c r="Y206" s="21"/>
    </row>
    <row r="207" spans="1:25" s="1" customFormat="1" ht="15.75" thickBot="1" x14ac:dyDescent="0.3">
      <c r="A207" s="93">
        <v>182</v>
      </c>
      <c r="B207" s="20">
        <v>34242194</v>
      </c>
      <c r="C207" s="87">
        <v>85.8</v>
      </c>
      <c r="D207" s="12">
        <v>23.532</v>
      </c>
      <c r="E207" s="12">
        <v>24.053999999999998</v>
      </c>
      <c r="F207" s="12">
        <f t="shared" si="11"/>
        <v>0.52199999999999847</v>
      </c>
      <c r="G207" s="88">
        <f t="shared" si="15"/>
        <v>0.4488155999999987</v>
      </c>
      <c r="H207" s="88">
        <f t="shared" si="13"/>
        <v>0.27009559186407456</v>
      </c>
      <c r="I207" s="88">
        <f t="shared" si="12"/>
        <v>0.71891119186407326</v>
      </c>
      <c r="K207" s="25"/>
      <c r="O207" s="5"/>
      <c r="P207" s="5"/>
      <c r="Q207" s="5"/>
      <c r="R207" s="5"/>
      <c r="S207" s="5"/>
      <c r="T207" s="5"/>
      <c r="U207" s="5"/>
      <c r="V207" s="5"/>
      <c r="W207" s="5"/>
      <c r="X207" s="21"/>
      <c r="Y207" s="21"/>
    </row>
    <row r="208" spans="1:25" s="1" customFormat="1" x14ac:dyDescent="0.25">
      <c r="A208" s="13">
        <v>183</v>
      </c>
      <c r="B208" s="19">
        <v>34242339</v>
      </c>
      <c r="C208" s="90">
        <v>117.2</v>
      </c>
      <c r="D208" s="9">
        <v>42.308999999999997</v>
      </c>
      <c r="E208" s="9">
        <v>43.834000000000003</v>
      </c>
      <c r="F208" s="9">
        <f t="shared" si="11"/>
        <v>1.5250000000000057</v>
      </c>
      <c r="G208" s="91">
        <f t="shared" si="15"/>
        <v>1.311195000000005</v>
      </c>
      <c r="H208" s="91">
        <f>C208/4660.1*$H$19</f>
        <v>0.30048187235467028</v>
      </c>
      <c r="I208" s="91">
        <f t="shared" si="12"/>
        <v>1.6116768723546753</v>
      </c>
      <c r="K208" s="25"/>
      <c r="O208" s="5"/>
      <c r="P208" s="5"/>
      <c r="Q208" s="5"/>
      <c r="R208" s="5"/>
      <c r="S208" s="5"/>
      <c r="T208" s="5"/>
      <c r="U208" s="5"/>
      <c r="V208" s="5"/>
      <c r="Y208" s="21"/>
    </row>
    <row r="209" spans="1:25" s="1" customFormat="1" x14ac:dyDescent="0.25">
      <c r="A209" s="80">
        <v>184</v>
      </c>
      <c r="B209" s="16">
        <v>34242341</v>
      </c>
      <c r="C209" s="83">
        <v>58.1</v>
      </c>
      <c r="D209" s="8">
        <v>20.216000000000001</v>
      </c>
      <c r="E209" s="8">
        <v>21.103999999999999</v>
      </c>
      <c r="F209" s="8">
        <f t="shared" si="11"/>
        <v>0.88799999999999812</v>
      </c>
      <c r="G209" s="82">
        <f t="shared" si="15"/>
        <v>0.76350239999999836</v>
      </c>
      <c r="H209" s="91">
        <f t="shared" ref="H209:H272" si="16">C209/4660.1*$H$19</f>
        <v>0.14895901692667526</v>
      </c>
      <c r="I209" s="82">
        <f t="shared" si="12"/>
        <v>0.9124614169266736</v>
      </c>
      <c r="K209" s="25"/>
      <c r="O209" s="5"/>
      <c r="P209" s="5"/>
      <c r="Q209" s="5"/>
      <c r="R209" s="5"/>
      <c r="S209" s="5"/>
      <c r="T209" s="5"/>
      <c r="U209" s="5"/>
      <c r="V209" s="5"/>
      <c r="Y209" s="21"/>
    </row>
    <row r="210" spans="1:25" s="1" customFormat="1" x14ac:dyDescent="0.25">
      <c r="A210" s="80">
        <v>185</v>
      </c>
      <c r="B210" s="16">
        <v>34242160</v>
      </c>
      <c r="C210" s="83">
        <v>58.4</v>
      </c>
      <c r="D210" s="8">
        <v>11.398999999999999</v>
      </c>
      <c r="E210" s="8">
        <v>11.398999999999999</v>
      </c>
      <c r="F210" s="8">
        <f t="shared" si="11"/>
        <v>0</v>
      </c>
      <c r="G210" s="34">
        <f t="shared" si="15"/>
        <v>0</v>
      </c>
      <c r="H210" s="40">
        <f t="shared" si="16"/>
        <v>0.14972816847707118</v>
      </c>
      <c r="I210" s="34">
        <f t="shared" si="12"/>
        <v>0.14972816847707118</v>
      </c>
      <c r="K210" s="25"/>
      <c r="O210" s="5"/>
      <c r="P210" s="5"/>
      <c r="Q210" s="5"/>
      <c r="R210" s="5"/>
      <c r="S210" s="5"/>
      <c r="T210" s="5"/>
      <c r="U210" s="5"/>
      <c r="V210" s="5"/>
      <c r="Y210" s="21"/>
    </row>
    <row r="211" spans="1:25" s="1" customFormat="1" x14ac:dyDescent="0.25">
      <c r="A211" s="80">
        <v>186</v>
      </c>
      <c r="B211" s="16">
        <v>43441091</v>
      </c>
      <c r="C211" s="83">
        <v>46.7</v>
      </c>
      <c r="D211" s="8">
        <v>23.067</v>
      </c>
      <c r="E211" s="8">
        <v>23.675000000000001</v>
      </c>
      <c r="F211" s="8">
        <f t="shared" si="11"/>
        <v>0.60800000000000054</v>
      </c>
      <c r="G211" s="82">
        <f t="shared" si="15"/>
        <v>0.52275840000000051</v>
      </c>
      <c r="H211" s="91">
        <f t="shared" si="16"/>
        <v>0.11973125801163055</v>
      </c>
      <c r="I211" s="82">
        <f t="shared" si="12"/>
        <v>0.64248965801163105</v>
      </c>
      <c r="K211" s="25"/>
      <c r="L211" s="7"/>
      <c r="M211" s="7"/>
      <c r="N211" s="7"/>
      <c r="O211" s="5"/>
      <c r="P211" s="5"/>
      <c r="Q211" s="5"/>
      <c r="R211" s="5"/>
      <c r="Y211" s="21"/>
    </row>
    <row r="212" spans="1:25" s="1" customFormat="1" x14ac:dyDescent="0.25">
      <c r="A212" s="4">
        <v>187</v>
      </c>
      <c r="B212" s="16">
        <v>34242342</v>
      </c>
      <c r="C212" s="78">
        <v>77.400000000000006</v>
      </c>
      <c r="D212" s="8">
        <v>35.009</v>
      </c>
      <c r="E212" s="8">
        <v>35.957999999999998</v>
      </c>
      <c r="F212" s="8">
        <f t="shared" si="11"/>
        <v>0.94899999999999807</v>
      </c>
      <c r="G212" s="82">
        <f t="shared" si="15"/>
        <v>0.81595019999999829</v>
      </c>
      <c r="H212" s="91">
        <f t="shared" si="16"/>
        <v>0.19844110000214574</v>
      </c>
      <c r="I212" s="82">
        <f t="shared" si="12"/>
        <v>1.0143913000021441</v>
      </c>
      <c r="K212" s="25"/>
      <c r="L212" s="7"/>
      <c r="M212" s="7"/>
      <c r="N212" s="7"/>
      <c r="O212" s="5"/>
      <c r="P212" s="5"/>
      <c r="Q212" s="5"/>
      <c r="R212" s="5"/>
      <c r="Y212" s="21"/>
    </row>
    <row r="213" spans="1:25" s="1" customFormat="1" x14ac:dyDescent="0.25">
      <c r="A213" s="80">
        <v>188</v>
      </c>
      <c r="B213" s="16">
        <v>34242334</v>
      </c>
      <c r="C213" s="83">
        <v>117.2</v>
      </c>
      <c r="D213" s="8">
        <v>19.59</v>
      </c>
      <c r="E213" s="8">
        <v>21.045000000000002</v>
      </c>
      <c r="F213" s="8">
        <f t="shared" si="11"/>
        <v>1.4550000000000018</v>
      </c>
      <c r="G213" s="82">
        <f t="shared" si="15"/>
        <v>1.2510090000000016</v>
      </c>
      <c r="H213" s="91">
        <f t="shared" si="16"/>
        <v>0.30048187235467028</v>
      </c>
      <c r="I213" s="82">
        <f t="shared" si="12"/>
        <v>1.5514908723546719</v>
      </c>
      <c r="K213" s="25"/>
      <c r="L213" s="7"/>
      <c r="M213" s="7"/>
      <c r="N213" s="7"/>
      <c r="O213" s="5"/>
      <c r="P213" s="5"/>
      <c r="Q213" s="5"/>
      <c r="R213" s="5"/>
      <c r="Y213" s="21"/>
    </row>
    <row r="214" spans="1:25" s="1" customFormat="1" x14ac:dyDescent="0.25">
      <c r="A214" s="80">
        <v>189</v>
      </c>
      <c r="B214" s="16">
        <v>34242338</v>
      </c>
      <c r="C214" s="83">
        <v>58.7</v>
      </c>
      <c r="D214" s="8">
        <v>22.844999999999999</v>
      </c>
      <c r="E214" s="8">
        <v>23.617000000000001</v>
      </c>
      <c r="F214" s="8">
        <f t="shared" si="11"/>
        <v>0.77200000000000202</v>
      </c>
      <c r="G214" s="82">
        <f t="shared" si="15"/>
        <v>0.66376560000000173</v>
      </c>
      <c r="H214" s="91">
        <f t="shared" si="16"/>
        <v>0.1504973200274671</v>
      </c>
      <c r="I214" s="82">
        <f t="shared" si="12"/>
        <v>0.81426292002746881</v>
      </c>
      <c r="K214" s="25"/>
      <c r="L214" s="7"/>
      <c r="M214" s="7"/>
      <c r="N214" s="7"/>
      <c r="O214" s="5"/>
      <c r="P214" s="5"/>
      <c r="Q214" s="5"/>
      <c r="R214" s="5"/>
      <c r="Y214" s="21"/>
    </row>
    <row r="215" spans="1:25" s="1" customFormat="1" x14ac:dyDescent="0.25">
      <c r="A215" s="80">
        <v>190</v>
      </c>
      <c r="B215" s="16">
        <v>34242340</v>
      </c>
      <c r="C215" s="83">
        <v>58.2</v>
      </c>
      <c r="D215" s="8">
        <v>22.792000000000002</v>
      </c>
      <c r="E215" s="8">
        <v>23.736999999999998</v>
      </c>
      <c r="F215" s="8">
        <f t="shared" si="11"/>
        <v>0.94499999999999673</v>
      </c>
      <c r="G215" s="82">
        <f t="shared" si="15"/>
        <v>0.81251099999999721</v>
      </c>
      <c r="H215" s="91">
        <f t="shared" si="16"/>
        <v>0.14921540077680726</v>
      </c>
      <c r="I215" s="82">
        <f t="shared" si="12"/>
        <v>0.96172640077680449</v>
      </c>
      <c r="K215" s="25"/>
      <c r="L215" s="7"/>
      <c r="M215" s="7"/>
      <c r="N215" s="25"/>
      <c r="O215" s="5"/>
      <c r="P215" s="5"/>
      <c r="Q215" s="5"/>
      <c r="R215" s="5"/>
      <c r="Y215" s="21"/>
    </row>
    <row r="216" spans="1:25" s="1" customFormat="1" x14ac:dyDescent="0.25">
      <c r="A216" s="4">
        <v>191</v>
      </c>
      <c r="B216" s="16">
        <v>34242335</v>
      </c>
      <c r="C216" s="83">
        <v>46.6</v>
      </c>
      <c r="D216" s="8">
        <v>3.831</v>
      </c>
      <c r="E216" s="8">
        <v>3.8330000000000002</v>
      </c>
      <c r="F216" s="8">
        <f t="shared" si="11"/>
        <v>2.0000000000002238E-3</v>
      </c>
      <c r="G216" s="82">
        <f t="shared" si="15"/>
        <v>1.7196000000001925E-3</v>
      </c>
      <c r="H216" s="91">
        <f t="shared" si="16"/>
        <v>0.11947487416149859</v>
      </c>
      <c r="I216" s="82">
        <f t="shared" si="12"/>
        <v>0.12119447416149878</v>
      </c>
      <c r="K216" s="25"/>
      <c r="L216" s="7"/>
      <c r="M216" s="7"/>
      <c r="N216" s="7"/>
      <c r="O216" s="5"/>
      <c r="P216" s="5"/>
      <c r="Q216" s="5"/>
      <c r="R216" s="5"/>
      <c r="Y216" s="21"/>
    </row>
    <row r="217" spans="1:25" s="1" customFormat="1" x14ac:dyDescent="0.25">
      <c r="A217" s="80">
        <v>192</v>
      </c>
      <c r="B217" s="16">
        <v>34242337</v>
      </c>
      <c r="C217" s="83">
        <v>77.3</v>
      </c>
      <c r="D217" s="8">
        <v>17.172000000000001</v>
      </c>
      <c r="E217" s="8">
        <f>17.172+0.218</f>
        <v>17.39</v>
      </c>
      <c r="F217" s="8">
        <f t="shared" si="11"/>
        <v>0.21799999999999997</v>
      </c>
      <c r="G217" s="82">
        <f t="shared" si="15"/>
        <v>0.18743639999999998</v>
      </c>
      <c r="H217" s="91">
        <f t="shared" si="16"/>
        <v>0.19818471615201372</v>
      </c>
      <c r="I217" s="82">
        <f t="shared" si="12"/>
        <v>0.38562111615201367</v>
      </c>
      <c r="K217" s="25"/>
      <c r="L217" s="7"/>
      <c r="M217" s="7"/>
      <c r="N217" s="7"/>
      <c r="O217" s="5"/>
      <c r="P217" s="5"/>
      <c r="Q217" s="5"/>
      <c r="R217" s="5"/>
      <c r="Y217" s="21"/>
    </row>
    <row r="218" spans="1:25" s="1" customFormat="1" x14ac:dyDescent="0.25">
      <c r="A218" s="80">
        <v>193</v>
      </c>
      <c r="B218" s="16">
        <v>34242324</v>
      </c>
      <c r="C218" s="83">
        <v>116.7</v>
      </c>
      <c r="D218" s="8">
        <v>11.035</v>
      </c>
      <c r="E218" s="8">
        <v>11.035</v>
      </c>
      <c r="F218" s="8">
        <f t="shared" ref="F218:F273" si="17">E218-D218</f>
        <v>0</v>
      </c>
      <c r="G218" s="82">
        <f t="shared" si="15"/>
        <v>0</v>
      </c>
      <c r="H218" s="91">
        <f t="shared" si="16"/>
        <v>0.29919995310401043</v>
      </c>
      <c r="I218" s="82">
        <f t="shared" si="12"/>
        <v>0.29919995310401043</v>
      </c>
      <c r="K218" s="25"/>
      <c r="L218" s="7"/>
      <c r="M218" s="7"/>
      <c r="N218" s="7"/>
      <c r="O218" s="5"/>
      <c r="P218" s="5"/>
      <c r="Q218" s="5"/>
      <c r="R218" s="5"/>
      <c r="Y218" s="21"/>
    </row>
    <row r="219" spans="1:25" s="1" customFormat="1" x14ac:dyDescent="0.25">
      <c r="A219" s="96">
        <v>194</v>
      </c>
      <c r="B219" s="18">
        <v>34242331</v>
      </c>
      <c r="C219" s="113">
        <v>58</v>
      </c>
      <c r="D219" s="8">
        <v>4.08</v>
      </c>
      <c r="E219" s="8">
        <v>4.2089999999999996</v>
      </c>
      <c r="F219" s="8">
        <f t="shared" si="17"/>
        <v>0.12899999999999956</v>
      </c>
      <c r="G219" s="82">
        <f t="shared" si="15"/>
        <v>0.11091419999999962</v>
      </c>
      <c r="H219" s="91">
        <f t="shared" si="16"/>
        <v>0.1487026330765433</v>
      </c>
      <c r="I219" s="82">
        <f t="shared" ref="I219:I272" si="18">G219+H219</f>
        <v>0.25961683307654293</v>
      </c>
      <c r="K219" s="25"/>
      <c r="L219" s="7"/>
      <c r="M219" s="7"/>
      <c r="N219" s="7"/>
      <c r="O219" s="5"/>
      <c r="P219" s="5"/>
      <c r="Q219" s="5"/>
      <c r="R219" s="5"/>
      <c r="Y219" s="21"/>
    </row>
    <row r="220" spans="1:25" s="1" customFormat="1" x14ac:dyDescent="0.25">
      <c r="A220" s="4">
        <v>195</v>
      </c>
      <c r="B220" s="16">
        <v>34242336</v>
      </c>
      <c r="C220" s="83">
        <v>58.1</v>
      </c>
      <c r="D220" s="8">
        <v>10.737</v>
      </c>
      <c r="E220" s="8">
        <v>11.7</v>
      </c>
      <c r="F220" s="8">
        <f t="shared" si="17"/>
        <v>0.96299999999999919</v>
      </c>
      <c r="G220" s="82">
        <f>F220*0.8598</f>
        <v>0.82798739999999926</v>
      </c>
      <c r="H220" s="91">
        <f t="shared" si="16"/>
        <v>0.14895901692667526</v>
      </c>
      <c r="I220" s="82">
        <f t="shared" si="18"/>
        <v>0.9769464169266745</v>
      </c>
      <c r="K220" s="25"/>
      <c r="L220" s="7"/>
      <c r="M220" s="7"/>
      <c r="N220" s="7"/>
      <c r="O220" s="5"/>
      <c r="P220" s="5"/>
      <c r="Q220" s="5"/>
      <c r="R220" s="5"/>
      <c r="Y220" s="21"/>
    </row>
    <row r="221" spans="1:25" s="1" customFormat="1" x14ac:dyDescent="0.25">
      <c r="A221" s="84">
        <v>196</v>
      </c>
      <c r="B221" s="16">
        <v>34242332</v>
      </c>
      <c r="C221" s="83">
        <v>46.7</v>
      </c>
      <c r="D221" s="8">
        <v>15.048999999999999</v>
      </c>
      <c r="E221" s="8">
        <v>15.377000000000001</v>
      </c>
      <c r="F221" s="8">
        <f t="shared" si="17"/>
        <v>0.32800000000000118</v>
      </c>
      <c r="G221" s="82">
        <f t="shared" ref="G221:G244" si="19">F221*0.8598</f>
        <v>0.282014400000001</v>
      </c>
      <c r="H221" s="91">
        <f t="shared" si="16"/>
        <v>0.11973125801163055</v>
      </c>
      <c r="I221" s="82">
        <f t="shared" si="18"/>
        <v>0.40174565801163153</v>
      </c>
      <c r="J221" s="68"/>
      <c r="K221" s="25"/>
      <c r="L221" s="7"/>
      <c r="M221" s="7"/>
      <c r="N221" s="7"/>
      <c r="O221" s="5"/>
      <c r="P221" s="5"/>
      <c r="Q221" s="5"/>
      <c r="R221" s="5"/>
      <c r="Y221" s="21"/>
    </row>
    <row r="222" spans="1:25" s="1" customFormat="1" x14ac:dyDescent="0.25">
      <c r="A222" s="89">
        <v>197</v>
      </c>
      <c r="B222" s="19">
        <v>34242328</v>
      </c>
      <c r="C222" s="112">
        <v>77.5</v>
      </c>
      <c r="D222" s="8">
        <v>29.69</v>
      </c>
      <c r="E222" s="8">
        <v>31.079000000000001</v>
      </c>
      <c r="F222" s="8">
        <f t="shared" si="17"/>
        <v>1.3889999999999993</v>
      </c>
      <c r="G222" s="82">
        <f t="shared" si="19"/>
        <v>1.1942621999999994</v>
      </c>
      <c r="H222" s="91">
        <f t="shared" si="16"/>
        <v>0.19869748385227767</v>
      </c>
      <c r="I222" s="82">
        <f t="shared" si="18"/>
        <v>1.3929596838522771</v>
      </c>
      <c r="J222" s="68"/>
      <c r="K222" s="25"/>
      <c r="L222" s="7"/>
      <c r="M222" s="7"/>
      <c r="N222" s="7"/>
      <c r="O222" s="5"/>
      <c r="P222" s="5"/>
      <c r="Q222" s="5"/>
      <c r="R222" s="5"/>
      <c r="Y222" s="21"/>
    </row>
    <row r="223" spans="1:25" s="1" customFormat="1" x14ac:dyDescent="0.25">
      <c r="A223" s="80">
        <v>198</v>
      </c>
      <c r="B223" s="16">
        <v>34242333</v>
      </c>
      <c r="C223" s="83">
        <v>116.5</v>
      </c>
      <c r="D223" s="8">
        <v>21.277000000000001</v>
      </c>
      <c r="E223" s="8">
        <v>22.228999999999999</v>
      </c>
      <c r="F223" s="8">
        <f t="shared" si="17"/>
        <v>0.95199999999999818</v>
      </c>
      <c r="G223" s="82">
        <f t="shared" si="19"/>
        <v>0.81852959999999841</v>
      </c>
      <c r="H223" s="91">
        <f t="shared" si="16"/>
        <v>0.29868718540374645</v>
      </c>
      <c r="I223" s="82">
        <f t="shared" si="18"/>
        <v>1.1172167854037449</v>
      </c>
      <c r="J223" s="68"/>
      <c r="K223" s="25"/>
      <c r="L223" s="7"/>
      <c r="M223" s="7"/>
      <c r="N223" s="7"/>
      <c r="O223" s="5"/>
      <c r="P223" s="5"/>
      <c r="Q223" s="5"/>
      <c r="R223" s="5"/>
      <c r="Y223" s="21"/>
    </row>
    <row r="224" spans="1:25" s="1" customFormat="1" x14ac:dyDescent="0.25">
      <c r="A224" s="4">
        <v>199</v>
      </c>
      <c r="B224" s="16">
        <v>34242330</v>
      </c>
      <c r="C224" s="83">
        <v>58.8</v>
      </c>
      <c r="D224" s="8">
        <v>28.158999999999999</v>
      </c>
      <c r="E224" s="8">
        <v>29.029</v>
      </c>
      <c r="F224" s="8">
        <f t="shared" si="17"/>
        <v>0.87000000000000099</v>
      </c>
      <c r="G224" s="82">
        <f t="shared" si="19"/>
        <v>0.74802600000000086</v>
      </c>
      <c r="H224" s="91">
        <f t="shared" si="16"/>
        <v>0.15075370387759907</v>
      </c>
      <c r="I224" s="82">
        <f t="shared" si="18"/>
        <v>0.89877970387759998</v>
      </c>
      <c r="K224" s="25"/>
      <c r="L224" s="7"/>
      <c r="M224" s="7"/>
      <c r="N224" s="7"/>
      <c r="O224" s="5"/>
      <c r="P224" s="5"/>
      <c r="Q224" s="5"/>
      <c r="R224" s="5"/>
      <c r="Y224" s="21"/>
    </row>
    <row r="225" spans="1:25" s="1" customFormat="1" x14ac:dyDescent="0.25">
      <c r="A225" s="4">
        <v>200</v>
      </c>
      <c r="B225" s="16">
        <v>34242329</v>
      </c>
      <c r="C225" s="83">
        <v>58.6</v>
      </c>
      <c r="D225" s="8">
        <v>3.226</v>
      </c>
      <c r="E225" s="8">
        <v>3.226</v>
      </c>
      <c r="F225" s="8">
        <f t="shared" si="17"/>
        <v>0</v>
      </c>
      <c r="G225" s="82">
        <f t="shared" si="19"/>
        <v>0</v>
      </c>
      <c r="H225" s="91">
        <f t="shared" si="16"/>
        <v>0.15024093617733514</v>
      </c>
      <c r="I225" s="95">
        <f t="shared" si="18"/>
        <v>0.15024093617733514</v>
      </c>
      <c r="K225" s="25"/>
      <c r="L225" s="7"/>
      <c r="M225" s="7"/>
      <c r="N225" s="7"/>
      <c r="O225" s="5"/>
      <c r="P225" s="5"/>
      <c r="Q225" s="5"/>
      <c r="R225" s="5"/>
      <c r="Y225" s="21"/>
    </row>
    <row r="226" spans="1:25" s="1" customFormat="1" x14ac:dyDescent="0.25">
      <c r="A226" s="80">
        <v>201</v>
      </c>
      <c r="B226" s="16">
        <v>34242326</v>
      </c>
      <c r="C226" s="83">
        <v>46.4</v>
      </c>
      <c r="D226" s="8">
        <v>22.768999999999998</v>
      </c>
      <c r="E226" s="8">
        <v>23.495999999999999</v>
      </c>
      <c r="F226" s="8">
        <f t="shared" si="17"/>
        <v>0.72700000000000031</v>
      </c>
      <c r="G226" s="82">
        <f t="shared" si="19"/>
        <v>0.62507460000000026</v>
      </c>
      <c r="H226" s="91">
        <f t="shared" si="16"/>
        <v>0.11896210646123463</v>
      </c>
      <c r="I226" s="82">
        <f t="shared" si="18"/>
        <v>0.74403670646123488</v>
      </c>
      <c r="K226" s="25"/>
      <c r="L226" s="7"/>
      <c r="M226" s="7"/>
      <c r="N226" s="7"/>
      <c r="O226" s="5"/>
      <c r="P226" s="5"/>
      <c r="Q226" s="5"/>
      <c r="R226" s="5"/>
      <c r="Y226" s="21"/>
    </row>
    <row r="227" spans="1:25" s="1" customFormat="1" x14ac:dyDescent="0.25">
      <c r="A227" s="80">
        <v>202</v>
      </c>
      <c r="B227" s="16">
        <v>34242327</v>
      </c>
      <c r="C227" s="83">
        <v>77.5</v>
      </c>
      <c r="D227" s="8">
        <v>28.033999999999999</v>
      </c>
      <c r="E227" s="8">
        <f>28.034+0.803</f>
        <v>28.837</v>
      </c>
      <c r="F227" s="8">
        <f t="shared" si="17"/>
        <v>0.80300000000000082</v>
      </c>
      <c r="G227" s="82">
        <f t="shared" si="19"/>
        <v>0.69041940000000068</v>
      </c>
      <c r="H227" s="91">
        <f t="shared" si="16"/>
        <v>0.19869748385227767</v>
      </c>
      <c r="I227" s="82">
        <f t="shared" si="18"/>
        <v>0.88911688385227838</v>
      </c>
      <c r="K227" s="25"/>
      <c r="L227" s="7"/>
      <c r="M227" s="7"/>
      <c r="N227" s="7"/>
      <c r="O227" s="5"/>
      <c r="P227" s="5"/>
      <c r="Q227" s="5"/>
      <c r="R227" s="5"/>
      <c r="Y227" s="21"/>
    </row>
    <row r="228" spans="1:25" s="1" customFormat="1" x14ac:dyDescent="0.25">
      <c r="A228" s="4">
        <v>203</v>
      </c>
      <c r="B228" s="16">
        <v>43441405</v>
      </c>
      <c r="C228" s="83">
        <v>117.4</v>
      </c>
      <c r="D228" s="8">
        <v>35.658999999999999</v>
      </c>
      <c r="E228" s="8">
        <v>37.054000000000002</v>
      </c>
      <c r="F228" s="8">
        <f t="shared" si="17"/>
        <v>1.3950000000000031</v>
      </c>
      <c r="G228" s="82">
        <f t="shared" si="19"/>
        <v>1.1994210000000027</v>
      </c>
      <c r="H228" s="91">
        <f t="shared" si="16"/>
        <v>0.3009946400549342</v>
      </c>
      <c r="I228" s="82">
        <f t="shared" si="18"/>
        <v>1.5004156400549369</v>
      </c>
      <c r="K228" s="25"/>
      <c r="L228" s="7"/>
      <c r="M228" s="7"/>
      <c r="N228" s="7"/>
      <c r="O228" s="5"/>
      <c r="P228" s="5"/>
      <c r="Q228" s="5"/>
      <c r="R228" s="5"/>
      <c r="W228" s="5"/>
      <c r="X228" s="21"/>
      <c r="Y228" s="21"/>
    </row>
    <row r="229" spans="1:25" s="1" customFormat="1" x14ac:dyDescent="0.25">
      <c r="A229" s="80">
        <v>204</v>
      </c>
      <c r="B229" s="16">
        <v>43441406</v>
      </c>
      <c r="C229" s="83">
        <v>57.9</v>
      </c>
      <c r="D229" s="8">
        <v>4.1619999999999999</v>
      </c>
      <c r="E229" s="8">
        <v>4.3380000000000001</v>
      </c>
      <c r="F229" s="8">
        <f t="shared" si="17"/>
        <v>0.17600000000000016</v>
      </c>
      <c r="G229" s="82">
        <f t="shared" si="19"/>
        <v>0.15132480000000015</v>
      </c>
      <c r="H229" s="91">
        <f t="shared" si="16"/>
        <v>0.14844624922641131</v>
      </c>
      <c r="I229" s="82">
        <f t="shared" si="18"/>
        <v>0.29977104922641146</v>
      </c>
      <c r="K229" s="25"/>
      <c r="L229" s="7"/>
      <c r="M229" s="7"/>
      <c r="N229" s="7"/>
      <c r="O229" s="5"/>
      <c r="P229" s="5"/>
      <c r="Q229" s="5"/>
      <c r="R229" s="5"/>
      <c r="W229" s="5"/>
      <c r="X229" s="21"/>
      <c r="Y229" s="21"/>
    </row>
    <row r="230" spans="1:25" s="1" customFormat="1" x14ac:dyDescent="0.25">
      <c r="A230" s="80">
        <v>205</v>
      </c>
      <c r="B230" s="16">
        <v>43441089</v>
      </c>
      <c r="C230" s="83">
        <v>58.3</v>
      </c>
      <c r="D230" s="8">
        <v>20.988</v>
      </c>
      <c r="E230" s="8">
        <v>21.63</v>
      </c>
      <c r="F230" s="8">
        <f t="shared" si="17"/>
        <v>0.64199999999999946</v>
      </c>
      <c r="G230" s="82">
        <f t="shared" si="19"/>
        <v>0.55199159999999958</v>
      </c>
      <c r="H230" s="91">
        <f t="shared" si="16"/>
        <v>0.14947178462693919</v>
      </c>
      <c r="I230" s="82">
        <f t="shared" si="18"/>
        <v>0.7014633846269388</v>
      </c>
      <c r="K230" s="25"/>
      <c r="L230" s="7"/>
      <c r="M230" s="7"/>
      <c r="N230" s="7"/>
      <c r="O230" s="5"/>
      <c r="P230" s="5"/>
      <c r="Q230" s="5"/>
      <c r="R230" s="5"/>
      <c r="W230" s="5"/>
      <c r="X230" s="21"/>
      <c r="Y230" s="21"/>
    </row>
    <row r="231" spans="1:25" s="1" customFormat="1" x14ac:dyDescent="0.25">
      <c r="A231" s="80">
        <v>206</v>
      </c>
      <c r="B231" s="16">
        <v>20242434</v>
      </c>
      <c r="C231" s="83">
        <v>46.3</v>
      </c>
      <c r="D231" s="8">
        <v>3.4590000000000001</v>
      </c>
      <c r="E231" s="8">
        <v>3.9670000000000001</v>
      </c>
      <c r="F231" s="8">
        <f t="shared" si="17"/>
        <v>0.50800000000000001</v>
      </c>
      <c r="G231" s="82">
        <f t="shared" si="19"/>
        <v>0.43677840000000001</v>
      </c>
      <c r="H231" s="91">
        <f t="shared" si="16"/>
        <v>0.11870572261110267</v>
      </c>
      <c r="I231" s="82">
        <f t="shared" si="18"/>
        <v>0.55548412261110269</v>
      </c>
      <c r="K231" s="25"/>
      <c r="L231" s="7"/>
      <c r="M231" s="26"/>
      <c r="N231" s="7"/>
      <c r="O231" s="5"/>
      <c r="P231" s="5"/>
      <c r="Q231" s="5"/>
      <c r="R231" s="5"/>
      <c r="S231" s="5"/>
      <c r="T231" s="5"/>
      <c r="U231" s="5"/>
      <c r="V231" s="5"/>
      <c r="W231" s="5"/>
      <c r="X231" s="21"/>
      <c r="Y231" s="21"/>
    </row>
    <row r="232" spans="1:25" s="1" customFormat="1" x14ac:dyDescent="0.25">
      <c r="A232" s="4">
        <v>207</v>
      </c>
      <c r="B232" s="16">
        <v>43441407</v>
      </c>
      <c r="C232" s="83">
        <v>77.900000000000006</v>
      </c>
      <c r="D232" s="8">
        <v>13.879</v>
      </c>
      <c r="E232" s="8">
        <v>14.428000000000001</v>
      </c>
      <c r="F232" s="8">
        <f t="shared" si="17"/>
        <v>0.54900000000000126</v>
      </c>
      <c r="G232" s="82">
        <f t="shared" si="19"/>
        <v>0.47203020000000107</v>
      </c>
      <c r="H232" s="91">
        <f t="shared" si="16"/>
        <v>0.19972301925280558</v>
      </c>
      <c r="I232" s="82">
        <f t="shared" si="18"/>
        <v>0.67175321925280662</v>
      </c>
      <c r="K232" s="25"/>
      <c r="L232" s="7"/>
      <c r="M232" s="7"/>
      <c r="N232" s="7"/>
      <c r="O232" s="5"/>
      <c r="P232" s="5"/>
      <c r="Q232" s="5"/>
      <c r="R232" s="5"/>
      <c r="S232" s="5"/>
      <c r="T232" s="5"/>
      <c r="U232" s="5"/>
      <c r="V232" s="5"/>
      <c r="W232" s="5"/>
      <c r="X232" s="21"/>
      <c r="Y232" s="21"/>
    </row>
    <row r="233" spans="1:25" s="1" customFormat="1" x14ac:dyDescent="0.25">
      <c r="A233" s="80">
        <v>208</v>
      </c>
      <c r="B233" s="16">
        <v>43441412</v>
      </c>
      <c r="C233" s="83">
        <v>117.9</v>
      </c>
      <c r="D233" s="8">
        <v>30.765999999999998</v>
      </c>
      <c r="E233" s="8">
        <v>31.951000000000001</v>
      </c>
      <c r="F233" s="8">
        <f t="shared" si="17"/>
        <v>1.1850000000000023</v>
      </c>
      <c r="G233" s="82">
        <f t="shared" si="19"/>
        <v>1.0188630000000021</v>
      </c>
      <c r="H233" s="91">
        <f t="shared" si="16"/>
        <v>0.30227655930559405</v>
      </c>
      <c r="I233" s="82">
        <f t="shared" si="18"/>
        <v>1.3211395593055961</v>
      </c>
      <c r="K233" s="25"/>
      <c r="L233" s="7"/>
      <c r="M233" s="7"/>
      <c r="N233" s="7"/>
      <c r="O233" s="5"/>
      <c r="P233" s="5"/>
      <c r="Q233" s="5"/>
      <c r="R233" s="5"/>
      <c r="S233" s="5"/>
      <c r="T233" s="5"/>
      <c r="U233" s="5"/>
      <c r="V233" s="5"/>
      <c r="W233" s="5"/>
      <c r="X233" s="21"/>
      <c r="Y233" s="21"/>
    </row>
    <row r="234" spans="1:25" s="1" customFormat="1" x14ac:dyDescent="0.25">
      <c r="A234" s="80">
        <v>209</v>
      </c>
      <c r="B234" s="16">
        <v>43441411</v>
      </c>
      <c r="C234" s="83">
        <v>58.2</v>
      </c>
      <c r="D234" s="8">
        <v>16.866</v>
      </c>
      <c r="E234" s="8">
        <v>17.398</v>
      </c>
      <c r="F234" s="8">
        <f t="shared" si="17"/>
        <v>0.53200000000000003</v>
      </c>
      <c r="G234" s="82">
        <f t="shared" si="19"/>
        <v>0.45741360000000003</v>
      </c>
      <c r="H234" s="91">
        <f t="shared" si="16"/>
        <v>0.14921540077680726</v>
      </c>
      <c r="I234" s="82">
        <f t="shared" si="18"/>
        <v>0.60662900077680726</v>
      </c>
      <c r="K234" s="25"/>
      <c r="L234" s="7"/>
      <c r="M234" s="7"/>
      <c r="N234" s="7"/>
      <c r="O234" s="5"/>
      <c r="P234" s="5"/>
      <c r="Q234" s="5"/>
      <c r="R234" s="5"/>
      <c r="S234" s="5"/>
      <c r="T234" s="5"/>
      <c r="U234" s="5"/>
      <c r="V234" s="5"/>
      <c r="W234" s="5"/>
      <c r="X234" s="21"/>
      <c r="Y234" s="21"/>
    </row>
    <row r="235" spans="1:25" s="1" customFormat="1" x14ac:dyDescent="0.25">
      <c r="A235" s="80">
        <v>210</v>
      </c>
      <c r="B235" s="16">
        <v>43441408</v>
      </c>
      <c r="C235" s="83">
        <v>58.6</v>
      </c>
      <c r="D235" s="8">
        <v>4.2619999999999996</v>
      </c>
      <c r="E235" s="8">
        <v>4.2770000000000001</v>
      </c>
      <c r="F235" s="8">
        <f t="shared" si="17"/>
        <v>1.5000000000000568E-2</v>
      </c>
      <c r="G235" s="82">
        <f t="shared" si="19"/>
        <v>1.289700000000049E-2</v>
      </c>
      <c r="H235" s="91">
        <f t="shared" si="16"/>
        <v>0.15024093617733514</v>
      </c>
      <c r="I235" s="82">
        <f t="shared" si="18"/>
        <v>0.16313793617733563</v>
      </c>
      <c r="K235" s="25"/>
      <c r="L235" s="7"/>
      <c r="M235" s="7"/>
      <c r="N235" s="7"/>
      <c r="O235" s="5"/>
      <c r="P235" s="5"/>
      <c r="Q235" s="5"/>
      <c r="R235" s="5"/>
      <c r="S235" s="5"/>
      <c r="T235" s="5"/>
      <c r="U235" s="5"/>
      <c r="V235" s="5"/>
      <c r="W235" s="5"/>
      <c r="X235" s="21"/>
      <c r="Y235" s="21"/>
    </row>
    <row r="236" spans="1:25" s="1" customFormat="1" x14ac:dyDescent="0.25">
      <c r="A236" s="4">
        <v>211</v>
      </c>
      <c r="B236" s="16">
        <v>43441409</v>
      </c>
      <c r="C236" s="83">
        <v>46.7</v>
      </c>
      <c r="D236" s="8">
        <v>18.556999999999999</v>
      </c>
      <c r="E236" s="8">
        <v>19.292000000000002</v>
      </c>
      <c r="F236" s="8">
        <f t="shared" si="17"/>
        <v>0.73500000000000298</v>
      </c>
      <c r="G236" s="82">
        <f t="shared" si="19"/>
        <v>0.63195300000000254</v>
      </c>
      <c r="H236" s="91">
        <f t="shared" si="16"/>
        <v>0.11973125801163055</v>
      </c>
      <c r="I236" s="82">
        <f t="shared" si="18"/>
        <v>0.75168425801163308</v>
      </c>
      <c r="K236" s="25"/>
      <c r="L236" s="7"/>
      <c r="M236" s="7"/>
      <c r="N236" s="7"/>
      <c r="O236" s="5"/>
      <c r="P236" s="5"/>
      <c r="Q236" s="5"/>
      <c r="R236" s="5"/>
      <c r="S236" s="5"/>
      <c r="T236" s="5"/>
      <c r="U236" s="5"/>
      <c r="V236" s="5"/>
      <c r="W236" s="5"/>
      <c r="X236" s="21"/>
      <c r="Y236" s="21"/>
    </row>
    <row r="237" spans="1:25" s="1" customFormat="1" x14ac:dyDescent="0.25">
      <c r="A237" s="80">
        <v>212</v>
      </c>
      <c r="B237" s="16">
        <v>43441410</v>
      </c>
      <c r="C237" s="83">
        <v>78.599999999999994</v>
      </c>
      <c r="D237" s="8">
        <v>25.588999999999999</v>
      </c>
      <c r="E237" s="8">
        <v>26.71</v>
      </c>
      <c r="F237" s="8">
        <f t="shared" si="17"/>
        <v>1.1210000000000022</v>
      </c>
      <c r="G237" s="82">
        <f t="shared" si="19"/>
        <v>0.96383580000000191</v>
      </c>
      <c r="H237" s="91">
        <f t="shared" si="16"/>
        <v>0.20151770620372936</v>
      </c>
      <c r="I237" s="82">
        <f t="shared" si="18"/>
        <v>1.1653535062037312</v>
      </c>
      <c r="K237" s="25"/>
      <c r="L237" s="7"/>
      <c r="M237" s="7"/>
      <c r="N237" s="7"/>
      <c r="O237" s="5"/>
      <c r="P237" s="5"/>
      <c r="Q237" s="5"/>
      <c r="R237" s="5"/>
      <c r="S237" s="5"/>
      <c r="T237" s="5"/>
      <c r="U237" s="5"/>
      <c r="V237" s="5"/>
      <c r="W237" s="5"/>
      <c r="X237" s="21"/>
      <c r="Y237" s="21"/>
    </row>
    <row r="238" spans="1:25" s="1" customFormat="1" x14ac:dyDescent="0.25">
      <c r="A238" s="80">
        <v>213</v>
      </c>
      <c r="B238" s="16">
        <v>43441403</v>
      </c>
      <c r="C238" s="83">
        <v>117.8</v>
      </c>
      <c r="D238" s="8">
        <v>28.059000000000001</v>
      </c>
      <c r="E238" s="8">
        <v>29.356999999999999</v>
      </c>
      <c r="F238" s="8">
        <f t="shared" si="17"/>
        <v>1.2979999999999983</v>
      </c>
      <c r="G238" s="82">
        <f t="shared" si="19"/>
        <v>1.1160203999999985</v>
      </c>
      <c r="H238" s="91">
        <f t="shared" si="16"/>
        <v>0.30202017545546206</v>
      </c>
      <c r="I238" s="82">
        <f t="shared" si="18"/>
        <v>1.4180405754554606</v>
      </c>
      <c r="K238" s="25"/>
      <c r="L238" s="7"/>
      <c r="M238" s="7"/>
      <c r="N238" s="7"/>
      <c r="O238" s="5"/>
      <c r="P238" s="5"/>
      <c r="Q238" s="5"/>
      <c r="R238" s="5"/>
      <c r="S238" s="5"/>
      <c r="T238" s="5"/>
      <c r="U238" s="5"/>
      <c r="V238" s="5"/>
      <c r="W238" s="5"/>
      <c r="X238" s="21"/>
      <c r="Y238" s="21"/>
    </row>
    <row r="239" spans="1:25" s="1" customFormat="1" x14ac:dyDescent="0.25">
      <c r="A239" s="80">
        <v>214</v>
      </c>
      <c r="B239" s="16">
        <v>43441398</v>
      </c>
      <c r="C239" s="83">
        <v>57.8</v>
      </c>
      <c r="D239" s="8">
        <v>5.4859999999999998</v>
      </c>
      <c r="E239" s="8">
        <v>6.2460000000000004</v>
      </c>
      <c r="F239" s="8">
        <f t="shared" si="17"/>
        <v>0.76000000000000068</v>
      </c>
      <c r="G239" s="82">
        <f t="shared" si="19"/>
        <v>0.65344800000000058</v>
      </c>
      <c r="H239" s="91">
        <f t="shared" si="16"/>
        <v>0.14818986537627934</v>
      </c>
      <c r="I239" s="82">
        <f t="shared" si="18"/>
        <v>0.8016378653762799</v>
      </c>
      <c r="K239" s="25"/>
      <c r="L239" s="7"/>
      <c r="M239" s="7"/>
      <c r="N239" s="7"/>
      <c r="O239" s="5"/>
      <c r="P239" s="5"/>
      <c r="Q239" s="5"/>
      <c r="R239" s="5"/>
      <c r="S239" s="5"/>
      <c r="T239" s="5"/>
      <c r="U239" s="5"/>
      <c r="V239" s="5"/>
      <c r="W239" s="5"/>
      <c r="X239" s="21"/>
      <c r="Y239" s="21"/>
    </row>
    <row r="240" spans="1:25" s="1" customFormat="1" x14ac:dyDescent="0.25">
      <c r="A240" s="4">
        <v>215</v>
      </c>
      <c r="B240" s="16">
        <v>43441413</v>
      </c>
      <c r="C240" s="83">
        <v>58.8</v>
      </c>
      <c r="D240" s="8">
        <v>20.369</v>
      </c>
      <c r="E240" s="8">
        <v>21.076000000000001</v>
      </c>
      <c r="F240" s="8">
        <f t="shared" si="17"/>
        <v>0.70700000000000074</v>
      </c>
      <c r="G240" s="82">
        <f t="shared" si="19"/>
        <v>0.6078786000000006</v>
      </c>
      <c r="H240" s="91">
        <f t="shared" si="16"/>
        <v>0.15075370387759907</v>
      </c>
      <c r="I240" s="82">
        <f t="shared" si="18"/>
        <v>0.75863230387759972</v>
      </c>
      <c r="K240" s="25"/>
      <c r="L240" s="7"/>
      <c r="M240" s="7"/>
      <c r="N240" s="7"/>
      <c r="O240" s="5"/>
      <c r="P240" s="5"/>
      <c r="Q240" s="5"/>
      <c r="R240" s="5"/>
      <c r="S240" s="5"/>
      <c r="T240" s="5"/>
      <c r="U240" s="5"/>
      <c r="V240" s="5"/>
      <c r="W240" s="5"/>
      <c r="X240" s="21"/>
      <c r="Y240" s="21"/>
    </row>
    <row r="241" spans="1:25" s="1" customFormat="1" x14ac:dyDescent="0.25">
      <c r="A241" s="80">
        <v>216</v>
      </c>
      <c r="B241" s="16">
        <v>43441401</v>
      </c>
      <c r="C241" s="83">
        <v>46.6</v>
      </c>
      <c r="D241" s="8">
        <v>21.837</v>
      </c>
      <c r="E241" s="8">
        <v>22.931999999999999</v>
      </c>
      <c r="F241" s="8">
        <f t="shared" si="17"/>
        <v>1.0949999999999989</v>
      </c>
      <c r="G241" s="82">
        <f t="shared" si="19"/>
        <v>0.94148099999999901</v>
      </c>
      <c r="H241" s="91">
        <f t="shared" si="16"/>
        <v>0.11947487416149859</v>
      </c>
      <c r="I241" s="82">
        <f t="shared" si="18"/>
        <v>1.0609558741614975</v>
      </c>
      <c r="K241" s="25"/>
      <c r="L241" s="7"/>
      <c r="M241" s="7"/>
      <c r="N241" s="7"/>
      <c r="O241" s="5"/>
      <c r="P241" s="5"/>
      <c r="Q241" s="5"/>
      <c r="R241" s="5"/>
      <c r="S241" s="5"/>
      <c r="T241" s="5"/>
      <c r="U241" s="5"/>
      <c r="V241" s="5"/>
      <c r="W241" s="5"/>
      <c r="X241" s="21"/>
      <c r="Y241" s="21"/>
    </row>
    <row r="242" spans="1:25" s="1" customFormat="1" x14ac:dyDescent="0.25">
      <c r="A242" s="80">
        <v>217</v>
      </c>
      <c r="B242" s="16">
        <v>43441404</v>
      </c>
      <c r="C242" s="83">
        <v>78.400000000000006</v>
      </c>
      <c r="D242" s="8">
        <v>19.475999999999999</v>
      </c>
      <c r="E242" s="8">
        <v>20.655000000000001</v>
      </c>
      <c r="F242" s="8">
        <f t="shared" si="17"/>
        <v>1.179000000000002</v>
      </c>
      <c r="G242" s="82">
        <f t="shared" si="19"/>
        <v>1.0137042000000018</v>
      </c>
      <c r="H242" s="91">
        <f t="shared" si="16"/>
        <v>0.20100493850346546</v>
      </c>
      <c r="I242" s="82">
        <f t="shared" si="18"/>
        <v>1.2147091385034674</v>
      </c>
      <c r="K242" s="25"/>
      <c r="L242" s="7"/>
      <c r="M242" s="7"/>
      <c r="N242" s="7"/>
      <c r="O242" s="5"/>
      <c r="P242" s="5"/>
      <c r="Q242" s="5"/>
      <c r="R242" s="5"/>
      <c r="S242" s="5"/>
      <c r="T242" s="5"/>
      <c r="U242" s="5"/>
      <c r="V242" s="5"/>
      <c r="W242" s="5"/>
      <c r="X242" s="21"/>
      <c r="Y242" s="21"/>
    </row>
    <row r="243" spans="1:25" s="1" customFormat="1" x14ac:dyDescent="0.25">
      <c r="A243" s="80">
        <v>218</v>
      </c>
      <c r="B243" s="16">
        <v>43441396</v>
      </c>
      <c r="C243" s="83">
        <v>118.2</v>
      </c>
      <c r="D243" s="8">
        <v>19.78</v>
      </c>
      <c r="E243" s="8">
        <v>19.78</v>
      </c>
      <c r="F243" s="8">
        <f t="shared" si="17"/>
        <v>0</v>
      </c>
      <c r="G243" s="34">
        <f t="shared" si="19"/>
        <v>0</v>
      </c>
      <c r="H243" s="40">
        <f t="shared" si="16"/>
        <v>0.30304571085598997</v>
      </c>
      <c r="I243" s="34">
        <f t="shared" si="18"/>
        <v>0.30304571085598997</v>
      </c>
      <c r="K243" s="25"/>
      <c r="L243" s="7"/>
      <c r="M243" s="7"/>
      <c r="N243" s="7"/>
      <c r="O243" s="5"/>
      <c r="P243" s="5"/>
      <c r="Q243" s="5"/>
      <c r="R243" s="5"/>
      <c r="S243" s="5"/>
      <c r="T243" s="5"/>
      <c r="U243" s="5"/>
      <c r="V243" s="5"/>
      <c r="W243" s="5"/>
    </row>
    <row r="244" spans="1:25" s="1" customFormat="1" x14ac:dyDescent="0.25">
      <c r="A244" s="4">
        <v>219</v>
      </c>
      <c r="B244" s="16">
        <v>43441399</v>
      </c>
      <c r="C244" s="83">
        <v>58.3</v>
      </c>
      <c r="D244" s="8">
        <v>17.170000000000002</v>
      </c>
      <c r="E244" s="8">
        <v>18.239999999999998</v>
      </c>
      <c r="F244" s="8">
        <f t="shared" si="17"/>
        <v>1.0699999999999967</v>
      </c>
      <c r="G244" s="82">
        <f t="shared" si="19"/>
        <v>0.91998599999999719</v>
      </c>
      <c r="H244" s="91">
        <f t="shared" si="16"/>
        <v>0.14947178462693919</v>
      </c>
      <c r="I244" s="82">
        <f t="shared" si="18"/>
        <v>1.0694577846269364</v>
      </c>
      <c r="K244" s="25"/>
      <c r="L244" s="7"/>
      <c r="M244" s="7"/>
      <c r="N244" s="7"/>
      <c r="O244" s="5"/>
      <c r="P244" s="5"/>
      <c r="Q244" s="5"/>
      <c r="R244" s="5"/>
      <c r="S244" s="5"/>
      <c r="T244" s="5"/>
      <c r="U244" s="5"/>
      <c r="V244" s="5"/>
      <c r="W244" s="5"/>
    </row>
    <row r="245" spans="1:25" s="1" customFormat="1" x14ac:dyDescent="0.25">
      <c r="A245" s="80">
        <v>220</v>
      </c>
      <c r="B245" s="16">
        <v>43441400</v>
      </c>
      <c r="C245" s="83">
        <v>59.4</v>
      </c>
      <c r="D245" s="8">
        <v>13.153</v>
      </c>
      <c r="E245" s="8">
        <v>13.153</v>
      </c>
      <c r="F245" s="8">
        <f t="shared" si="17"/>
        <v>0</v>
      </c>
      <c r="G245" s="82">
        <f>F245*0.8598</f>
        <v>0</v>
      </c>
      <c r="H245" s="91">
        <f t="shared" si="16"/>
        <v>0.1522920069783909</v>
      </c>
      <c r="I245" s="82">
        <f t="shared" si="18"/>
        <v>0.1522920069783909</v>
      </c>
      <c r="K245" s="25"/>
      <c r="L245" s="7"/>
      <c r="M245" s="7"/>
      <c r="N245" s="7"/>
      <c r="O245" s="5"/>
      <c r="P245" s="5"/>
      <c r="Q245" s="5"/>
      <c r="R245" s="5"/>
      <c r="S245" s="5"/>
      <c r="T245" s="5"/>
      <c r="U245" s="5"/>
      <c r="V245" s="5"/>
      <c r="W245" s="5"/>
    </row>
    <row r="246" spans="1:25" s="1" customFormat="1" x14ac:dyDescent="0.25">
      <c r="A246" s="80">
        <v>221</v>
      </c>
      <c r="B246" s="16">
        <v>43441397</v>
      </c>
      <c r="C246" s="83">
        <v>46.9</v>
      </c>
      <c r="D246" s="8">
        <v>6.7930000000000001</v>
      </c>
      <c r="E246" s="8">
        <v>7.0529999999999999</v>
      </c>
      <c r="F246" s="8">
        <f t="shared" si="17"/>
        <v>0.25999999999999979</v>
      </c>
      <c r="G246" s="82">
        <f t="shared" ref="G246:G269" si="20">F246*0.8598</f>
        <v>0.22354799999999983</v>
      </c>
      <c r="H246" s="91">
        <f t="shared" si="16"/>
        <v>0.12024402571189448</v>
      </c>
      <c r="I246" s="82">
        <f t="shared" si="18"/>
        <v>0.34379202571189432</v>
      </c>
      <c r="K246" s="25"/>
      <c r="L246" s="7"/>
      <c r="M246" s="7"/>
      <c r="N246" s="7"/>
      <c r="O246" s="5"/>
      <c r="P246" s="5"/>
      <c r="Q246" s="5"/>
      <c r="R246" s="5"/>
      <c r="S246" s="5"/>
      <c r="T246" s="5"/>
      <c r="U246" s="5"/>
      <c r="V246" s="5"/>
      <c r="W246" s="5"/>
    </row>
    <row r="247" spans="1:25" s="1" customFormat="1" x14ac:dyDescent="0.25">
      <c r="A247" s="80">
        <v>222</v>
      </c>
      <c r="B247" s="16">
        <v>43441402</v>
      </c>
      <c r="C247" s="83">
        <v>77.7</v>
      </c>
      <c r="D247" s="8">
        <v>40.478999999999999</v>
      </c>
      <c r="E247" s="8">
        <v>41.381</v>
      </c>
      <c r="F247" s="8">
        <f t="shared" si="17"/>
        <v>0.90200000000000102</v>
      </c>
      <c r="G247" s="82">
        <f t="shared" si="20"/>
        <v>0.77553960000000088</v>
      </c>
      <c r="H247" s="91">
        <f t="shared" si="16"/>
        <v>0.19921025155254166</v>
      </c>
      <c r="I247" s="82">
        <f t="shared" si="18"/>
        <v>0.97474985155254257</v>
      </c>
      <c r="K247" s="25"/>
      <c r="L247" s="7"/>
      <c r="M247" s="7"/>
      <c r="N247" s="7"/>
      <c r="O247" s="5"/>
      <c r="P247" s="5"/>
      <c r="Q247" s="5"/>
      <c r="R247" s="5"/>
      <c r="S247" s="5"/>
      <c r="T247" s="5"/>
      <c r="U247" s="5"/>
      <c r="V247" s="5"/>
      <c r="W247" s="5"/>
    </row>
    <row r="248" spans="1:25" s="1" customFormat="1" x14ac:dyDescent="0.25">
      <c r="A248" s="4">
        <v>223</v>
      </c>
      <c r="B248" s="16">
        <v>43441209</v>
      </c>
      <c r="C248" s="83">
        <v>118.6</v>
      </c>
      <c r="D248" s="8">
        <v>59.027999999999999</v>
      </c>
      <c r="E248" s="8">
        <v>60.499000000000002</v>
      </c>
      <c r="F248" s="8">
        <f t="shared" si="17"/>
        <v>1.4710000000000036</v>
      </c>
      <c r="G248" s="82">
        <f t="shared" si="20"/>
        <v>1.264765800000003</v>
      </c>
      <c r="H248" s="91">
        <f t="shared" si="16"/>
        <v>0.30407124625651782</v>
      </c>
      <c r="I248" s="82">
        <f t="shared" si="18"/>
        <v>1.5688370462565209</v>
      </c>
      <c r="K248" s="25"/>
      <c r="L248" s="7"/>
      <c r="M248" s="24"/>
      <c r="N248" s="7"/>
      <c r="O248" s="5"/>
      <c r="P248" s="5"/>
      <c r="Q248" s="5"/>
      <c r="R248" s="5"/>
      <c r="S248" s="5"/>
      <c r="T248" s="5"/>
      <c r="U248" s="5"/>
      <c r="V248" s="5"/>
      <c r="W248" s="5"/>
    </row>
    <row r="249" spans="1:25" s="1" customFormat="1" x14ac:dyDescent="0.25">
      <c r="A249" s="80">
        <v>224</v>
      </c>
      <c r="B249" s="16">
        <v>43441210</v>
      </c>
      <c r="C249" s="83">
        <v>56.8</v>
      </c>
      <c r="D249" s="8">
        <v>5.9080000000000004</v>
      </c>
      <c r="E249" s="8">
        <v>5.9080000000000004</v>
      </c>
      <c r="F249" s="8">
        <f t="shared" si="17"/>
        <v>0</v>
      </c>
      <c r="G249" s="82">
        <f t="shared" si="20"/>
        <v>0</v>
      </c>
      <c r="H249" s="91">
        <f t="shared" si="16"/>
        <v>0.14562602687495962</v>
      </c>
      <c r="I249" s="82">
        <f t="shared" si="18"/>
        <v>0.14562602687495962</v>
      </c>
      <c r="K249" s="25"/>
      <c r="L249" s="7"/>
      <c r="M249" s="24"/>
      <c r="N249" s="7"/>
      <c r="O249" s="5"/>
      <c r="P249" s="5"/>
      <c r="Q249" s="5"/>
      <c r="R249" s="5"/>
      <c r="S249" s="5"/>
      <c r="T249" s="5"/>
      <c r="U249" s="5"/>
      <c r="V249" s="5"/>
      <c r="W249" s="5"/>
    </row>
    <row r="250" spans="1:25" s="1" customFormat="1" x14ac:dyDescent="0.25">
      <c r="A250" s="80">
        <v>225</v>
      </c>
      <c r="B250" s="16">
        <v>43441214</v>
      </c>
      <c r="C250" s="83">
        <v>58.9</v>
      </c>
      <c r="D250" s="8">
        <v>24.262</v>
      </c>
      <c r="E250" s="8">
        <v>25.434999999999999</v>
      </c>
      <c r="F250" s="8">
        <f t="shared" si="17"/>
        <v>1.1729999999999983</v>
      </c>
      <c r="G250" s="82">
        <f t="shared" si="20"/>
        <v>1.0085453999999985</v>
      </c>
      <c r="H250" s="91">
        <f t="shared" si="16"/>
        <v>0.15101008772773103</v>
      </c>
      <c r="I250" s="82">
        <f t="shared" si="18"/>
        <v>1.1595554877277294</v>
      </c>
      <c r="K250" s="25"/>
      <c r="L250" s="7"/>
      <c r="M250" s="24"/>
      <c r="N250" s="7"/>
      <c r="O250" s="5"/>
      <c r="P250" s="5"/>
      <c r="Q250" s="5"/>
      <c r="R250" s="5"/>
      <c r="S250" s="5"/>
      <c r="T250" s="5"/>
      <c r="U250" s="5"/>
      <c r="V250" s="5"/>
      <c r="W250" s="5"/>
    </row>
    <row r="251" spans="1:25" s="1" customFormat="1" x14ac:dyDescent="0.25">
      <c r="A251" s="80">
        <v>226</v>
      </c>
      <c r="B251" s="16">
        <v>43441215</v>
      </c>
      <c r="C251" s="83">
        <v>46.8</v>
      </c>
      <c r="D251" s="8">
        <v>13.071</v>
      </c>
      <c r="E251" s="8">
        <v>13.542</v>
      </c>
      <c r="F251" s="8">
        <f t="shared" si="17"/>
        <v>0.47100000000000009</v>
      </c>
      <c r="G251" s="82">
        <f t="shared" si="20"/>
        <v>0.4049658000000001</v>
      </c>
      <c r="H251" s="91">
        <f t="shared" si="16"/>
        <v>0.1199876418617625</v>
      </c>
      <c r="I251" s="82">
        <f t="shared" si="18"/>
        <v>0.52495344186176263</v>
      </c>
      <c r="K251" s="25"/>
      <c r="L251" s="7"/>
      <c r="M251" s="24"/>
      <c r="N251" s="7"/>
      <c r="O251" s="5"/>
      <c r="P251" s="5"/>
      <c r="Q251" s="5"/>
      <c r="R251" s="5"/>
      <c r="S251" s="5"/>
      <c r="T251" s="5"/>
      <c r="U251" s="5"/>
      <c r="V251" s="5"/>
    </row>
    <row r="252" spans="1:25" s="1" customFormat="1" x14ac:dyDescent="0.25">
      <c r="A252" s="4">
        <v>227</v>
      </c>
      <c r="B252" s="16">
        <v>43441211</v>
      </c>
      <c r="C252" s="83">
        <v>78.2</v>
      </c>
      <c r="D252" s="8">
        <v>4.4930000000000003</v>
      </c>
      <c r="E252" s="8">
        <v>4.5970000000000004</v>
      </c>
      <c r="F252" s="8">
        <f t="shared" si="17"/>
        <v>0.10400000000000009</v>
      </c>
      <c r="G252" s="82">
        <f t="shared" si="20"/>
        <v>8.9419200000000074E-2</v>
      </c>
      <c r="H252" s="91">
        <f t="shared" si="16"/>
        <v>0.20049217080320147</v>
      </c>
      <c r="I252" s="82">
        <f t="shared" si="18"/>
        <v>0.28991137080320156</v>
      </c>
      <c r="K252" s="25"/>
      <c r="L252" s="7"/>
      <c r="M252" s="24"/>
      <c r="N252" s="7"/>
      <c r="O252" s="5"/>
      <c r="P252" s="5"/>
      <c r="Q252" s="5"/>
      <c r="R252" s="5"/>
      <c r="S252" s="5"/>
      <c r="T252" s="5"/>
      <c r="U252" s="5"/>
      <c r="V252" s="5"/>
    </row>
    <row r="253" spans="1:25" s="1" customFormat="1" x14ac:dyDescent="0.25">
      <c r="A253" s="80">
        <v>228</v>
      </c>
      <c r="B253" s="16">
        <v>43441212</v>
      </c>
      <c r="C253" s="78">
        <v>117.5</v>
      </c>
      <c r="D253" s="8">
        <v>24.885000000000002</v>
      </c>
      <c r="E253" s="8">
        <v>26.574999999999999</v>
      </c>
      <c r="F253" s="8">
        <f t="shared" si="17"/>
        <v>1.6899999999999977</v>
      </c>
      <c r="G253" s="82">
        <f t="shared" si="20"/>
        <v>1.4530619999999981</v>
      </c>
      <c r="H253" s="91">
        <f t="shared" si="16"/>
        <v>0.30125102390506614</v>
      </c>
      <c r="I253" s="82">
        <f t="shared" si="18"/>
        <v>1.7543130239050642</v>
      </c>
      <c r="K253" s="25"/>
      <c r="L253" s="7"/>
      <c r="M253" s="7"/>
      <c r="N253" s="7"/>
      <c r="O253" s="5"/>
      <c r="P253" s="5"/>
      <c r="Q253" s="5"/>
      <c r="R253" s="5"/>
      <c r="S253" s="5"/>
      <c r="T253" s="5"/>
      <c r="U253" s="5"/>
      <c r="V253" s="5"/>
    </row>
    <row r="254" spans="1:25" s="1" customFormat="1" x14ac:dyDescent="0.25">
      <c r="A254" s="80">
        <v>229</v>
      </c>
      <c r="B254" s="16">
        <v>43441218</v>
      </c>
      <c r="C254" s="83">
        <v>57.8</v>
      </c>
      <c r="D254" s="8">
        <v>11.34</v>
      </c>
      <c r="E254" s="8">
        <v>12.282</v>
      </c>
      <c r="F254" s="8">
        <f t="shared" si="17"/>
        <v>0.94200000000000017</v>
      </c>
      <c r="G254" s="82">
        <f t="shared" si="20"/>
        <v>0.8099316000000002</v>
      </c>
      <c r="H254" s="91">
        <f t="shared" si="16"/>
        <v>0.14818986537627934</v>
      </c>
      <c r="I254" s="82">
        <f t="shared" si="18"/>
        <v>0.95812146537627951</v>
      </c>
      <c r="K254" s="25"/>
      <c r="L254" s="7"/>
      <c r="M254" s="7"/>
      <c r="N254" s="7"/>
      <c r="O254" s="5"/>
      <c r="P254" s="5"/>
      <c r="Q254" s="5"/>
      <c r="R254" s="5"/>
      <c r="S254" s="5"/>
    </row>
    <row r="255" spans="1:25" s="1" customFormat="1" x14ac:dyDescent="0.25">
      <c r="A255" s="4">
        <v>230</v>
      </c>
      <c r="B255" s="16">
        <v>43441227</v>
      </c>
      <c r="C255" s="83">
        <v>58.4</v>
      </c>
      <c r="D255" s="8">
        <v>7.4589999999999996</v>
      </c>
      <c r="E255" s="8">
        <v>7.8490000000000002</v>
      </c>
      <c r="F255" s="8">
        <f t="shared" si="17"/>
        <v>0.39000000000000057</v>
      </c>
      <c r="G255" s="82">
        <f t="shared" si="20"/>
        <v>0.33532200000000051</v>
      </c>
      <c r="H255" s="91">
        <f t="shared" si="16"/>
        <v>0.14972816847707118</v>
      </c>
      <c r="I255" s="82">
        <f t="shared" si="18"/>
        <v>0.48505016847707172</v>
      </c>
      <c r="K255" s="25"/>
      <c r="L255" s="7"/>
      <c r="M255" s="25"/>
      <c r="N255" s="7"/>
      <c r="O255" s="5"/>
      <c r="P255" s="5"/>
      <c r="Q255" s="5"/>
      <c r="R255" s="5"/>
      <c r="S255" s="5"/>
    </row>
    <row r="256" spans="1:25" s="1" customFormat="1" x14ac:dyDescent="0.25">
      <c r="A256" s="4">
        <v>231</v>
      </c>
      <c r="B256" s="16">
        <v>43441216</v>
      </c>
      <c r="C256" s="83">
        <v>47</v>
      </c>
      <c r="D256" s="8">
        <v>6.18</v>
      </c>
      <c r="E256" s="8">
        <v>6.601</v>
      </c>
      <c r="F256" s="8">
        <f t="shared" si="17"/>
        <v>0.42100000000000026</v>
      </c>
      <c r="G256" s="82">
        <f t="shared" si="20"/>
        <v>0.36197580000000024</v>
      </c>
      <c r="H256" s="91">
        <f t="shared" si="16"/>
        <v>0.12050040956202647</v>
      </c>
      <c r="I256" s="82">
        <f t="shared" si="18"/>
        <v>0.48247620956202669</v>
      </c>
      <c r="K256" s="25"/>
      <c r="L256" s="7"/>
      <c r="M256" s="7"/>
      <c r="N256" s="7"/>
      <c r="O256" s="5"/>
      <c r="P256" s="5"/>
      <c r="Q256" s="5"/>
      <c r="R256" s="5"/>
      <c r="S256" s="5"/>
    </row>
    <row r="257" spans="1:23" s="1" customFormat="1" x14ac:dyDescent="0.25">
      <c r="A257" s="80">
        <v>232</v>
      </c>
      <c r="B257" s="16">
        <v>43441217</v>
      </c>
      <c r="C257" s="83">
        <v>78</v>
      </c>
      <c r="D257" s="8">
        <v>28.6</v>
      </c>
      <c r="E257" s="8">
        <v>29.744</v>
      </c>
      <c r="F257" s="8">
        <f t="shared" si="17"/>
        <v>1.1439999999999984</v>
      </c>
      <c r="G257" s="82">
        <f t="shared" si="20"/>
        <v>0.98361119999999858</v>
      </c>
      <c r="H257" s="91">
        <f t="shared" si="16"/>
        <v>0.19997940310293752</v>
      </c>
      <c r="I257" s="82">
        <f t="shared" si="18"/>
        <v>1.1835906031029362</v>
      </c>
      <c r="K257" s="25"/>
      <c r="L257" s="7"/>
      <c r="M257" s="7"/>
      <c r="N257" s="7"/>
      <c r="O257" s="5"/>
      <c r="P257" s="5"/>
      <c r="Q257" s="5"/>
      <c r="R257" s="5"/>
      <c r="S257" s="5"/>
    </row>
    <row r="258" spans="1:23" s="1" customFormat="1" x14ac:dyDescent="0.25">
      <c r="A258" s="80">
        <v>233</v>
      </c>
      <c r="B258" s="16">
        <v>43441226</v>
      </c>
      <c r="C258" s="83">
        <v>117.7</v>
      </c>
      <c r="D258" s="8">
        <v>9.5079999999999991</v>
      </c>
      <c r="E258" s="8">
        <v>9.5079999999999991</v>
      </c>
      <c r="F258" s="8">
        <f t="shared" si="17"/>
        <v>0</v>
      </c>
      <c r="G258" s="82">
        <f>F258*0.8598</f>
        <v>0</v>
      </c>
      <c r="H258" s="91">
        <f t="shared" si="16"/>
        <v>0.30176379160533007</v>
      </c>
      <c r="I258" s="82">
        <f t="shared" si="18"/>
        <v>0.30176379160533007</v>
      </c>
      <c r="K258" s="25"/>
      <c r="L258" s="7"/>
      <c r="M258" s="25"/>
      <c r="N258" s="7"/>
      <c r="O258" s="5"/>
      <c r="P258" s="5"/>
      <c r="Q258" s="5"/>
      <c r="R258" s="5"/>
      <c r="S258" s="5"/>
      <c r="W258" s="5"/>
    </row>
    <row r="259" spans="1:23" s="1" customFormat="1" x14ac:dyDescent="0.25">
      <c r="A259" s="80">
        <v>234</v>
      </c>
      <c r="B259" s="16">
        <v>43441225</v>
      </c>
      <c r="C259" s="83">
        <v>57.8</v>
      </c>
      <c r="D259" s="8">
        <v>15.869</v>
      </c>
      <c r="E259" s="8">
        <v>16.305</v>
      </c>
      <c r="F259" s="8">
        <f t="shared" si="17"/>
        <v>0.43599999999999994</v>
      </c>
      <c r="G259" s="82">
        <f t="shared" si="20"/>
        <v>0.37487279999999995</v>
      </c>
      <c r="H259" s="91">
        <f t="shared" si="16"/>
        <v>0.14818986537627934</v>
      </c>
      <c r="I259" s="82">
        <f t="shared" si="18"/>
        <v>0.52306266537627932</v>
      </c>
      <c r="K259" s="25"/>
      <c r="L259" s="7"/>
      <c r="M259" s="7"/>
      <c r="N259" s="7"/>
      <c r="O259" s="5"/>
      <c r="P259" s="5"/>
      <c r="Q259" s="5"/>
      <c r="R259" s="5"/>
      <c r="S259" s="5"/>
      <c r="W259" s="5"/>
    </row>
    <row r="260" spans="1:23" s="1" customFormat="1" x14ac:dyDescent="0.25">
      <c r="A260" s="4">
        <v>235</v>
      </c>
      <c r="B260" s="16">
        <v>43441222</v>
      </c>
      <c r="C260" s="83">
        <v>58.3</v>
      </c>
      <c r="D260" s="8">
        <v>3.9630000000000001</v>
      </c>
      <c r="E260" s="8">
        <v>3.9630000000000001</v>
      </c>
      <c r="F260" s="8">
        <f t="shared" si="17"/>
        <v>0</v>
      </c>
      <c r="G260" s="82">
        <f t="shared" si="20"/>
        <v>0</v>
      </c>
      <c r="H260" s="91">
        <f t="shared" si="16"/>
        <v>0.14947178462693919</v>
      </c>
      <c r="I260" s="82">
        <f t="shared" si="18"/>
        <v>0.14947178462693919</v>
      </c>
      <c r="K260" s="25"/>
      <c r="L260" s="7"/>
      <c r="M260" s="7"/>
      <c r="N260" s="7"/>
      <c r="O260" s="5"/>
      <c r="P260" s="5"/>
      <c r="Q260" s="5"/>
      <c r="R260" s="5"/>
      <c r="S260" s="5"/>
      <c r="W260" s="5"/>
    </row>
    <row r="261" spans="1:23" s="1" customFormat="1" x14ac:dyDescent="0.25">
      <c r="A261" s="80">
        <v>236</v>
      </c>
      <c r="B261" s="16">
        <v>43441223</v>
      </c>
      <c r="C261" s="83">
        <v>47</v>
      </c>
      <c r="D261" s="8">
        <v>21.06</v>
      </c>
      <c r="E261" s="8">
        <v>22.042999999999999</v>
      </c>
      <c r="F261" s="8">
        <f t="shared" si="17"/>
        <v>0.98300000000000054</v>
      </c>
      <c r="G261" s="82">
        <f t="shared" si="20"/>
        <v>0.84518340000000047</v>
      </c>
      <c r="H261" s="91">
        <f t="shared" si="16"/>
        <v>0.12050040956202647</v>
      </c>
      <c r="I261" s="82">
        <f t="shared" si="18"/>
        <v>0.96568380956202693</v>
      </c>
      <c r="J261" s="5"/>
      <c r="K261" s="25"/>
      <c r="L261" s="7"/>
      <c r="M261" s="7"/>
      <c r="N261" s="7"/>
      <c r="O261" s="5"/>
      <c r="P261" s="5"/>
      <c r="Q261" s="5"/>
      <c r="R261" s="5"/>
      <c r="S261" s="5"/>
      <c r="T261" s="5"/>
      <c r="U261" s="5"/>
      <c r="V261" s="5"/>
      <c r="W261" s="5"/>
    </row>
    <row r="262" spans="1:23" s="1" customFormat="1" x14ac:dyDescent="0.25">
      <c r="A262" s="80">
        <v>237</v>
      </c>
      <c r="B262" s="16">
        <v>43441224</v>
      </c>
      <c r="C262" s="83">
        <v>77</v>
      </c>
      <c r="D262" s="8">
        <v>34.93</v>
      </c>
      <c r="E262" s="8">
        <v>35.866999999999997</v>
      </c>
      <c r="F262" s="8">
        <f t="shared" si="17"/>
        <v>0.93699999999999761</v>
      </c>
      <c r="G262" s="82">
        <f t="shared" si="20"/>
        <v>0.80563259999999792</v>
      </c>
      <c r="H262" s="91">
        <f t="shared" si="16"/>
        <v>0.1974155646016178</v>
      </c>
      <c r="I262" s="82">
        <f t="shared" si="18"/>
        <v>1.0030481646016156</v>
      </c>
      <c r="J262" s="5"/>
      <c r="K262" s="25"/>
      <c r="L262" s="7"/>
      <c r="M262" s="7"/>
      <c r="N262" s="7"/>
      <c r="O262" s="5"/>
      <c r="P262" s="5"/>
      <c r="Q262" s="5"/>
      <c r="R262" s="5"/>
      <c r="S262" s="5"/>
      <c r="T262" s="5"/>
      <c r="U262" s="5"/>
      <c r="V262" s="5"/>
      <c r="W262" s="5"/>
    </row>
    <row r="263" spans="1:23" s="1" customFormat="1" x14ac:dyDescent="0.25">
      <c r="A263" s="80">
        <v>238</v>
      </c>
      <c r="B263" s="16">
        <v>43441221</v>
      </c>
      <c r="C263" s="83">
        <v>117.8</v>
      </c>
      <c r="D263" s="8">
        <v>25.298999999999999</v>
      </c>
      <c r="E263" s="8">
        <v>25.573</v>
      </c>
      <c r="F263" s="8">
        <f t="shared" si="17"/>
        <v>0.27400000000000091</v>
      </c>
      <c r="G263" s="82">
        <f t="shared" si="20"/>
        <v>0.23558520000000077</v>
      </c>
      <c r="H263" s="91">
        <f t="shared" si="16"/>
        <v>0.30202017545546206</v>
      </c>
      <c r="I263" s="82">
        <f t="shared" si="18"/>
        <v>0.53760537545546283</v>
      </c>
      <c r="J263" s="5"/>
      <c r="K263" s="25"/>
      <c r="L263" s="7"/>
      <c r="M263" s="7"/>
      <c r="N263" s="7"/>
      <c r="O263" s="5"/>
      <c r="P263" s="5"/>
      <c r="Q263" s="5"/>
      <c r="R263" s="5"/>
      <c r="S263" s="5"/>
      <c r="T263" s="5"/>
      <c r="U263" s="5"/>
      <c r="V263" s="5"/>
      <c r="W263" s="5"/>
    </row>
    <row r="264" spans="1:23" s="1" customFormat="1" x14ac:dyDescent="0.25">
      <c r="A264" s="4">
        <v>239</v>
      </c>
      <c r="B264" s="16">
        <v>43441220</v>
      </c>
      <c r="C264" s="83">
        <v>58.1</v>
      </c>
      <c r="D264" s="8">
        <v>23.797000000000001</v>
      </c>
      <c r="E264" s="8">
        <v>24.54</v>
      </c>
      <c r="F264" s="8">
        <f t="shared" si="17"/>
        <v>0.74299999999999855</v>
      </c>
      <c r="G264" s="82">
        <f t="shared" si="20"/>
        <v>0.63883139999999872</v>
      </c>
      <c r="H264" s="91">
        <f t="shared" si="16"/>
        <v>0.14895901692667526</v>
      </c>
      <c r="I264" s="82">
        <f t="shared" si="18"/>
        <v>0.78779041692667395</v>
      </c>
      <c r="J264" s="5"/>
      <c r="K264" s="25"/>
      <c r="L264" s="7"/>
      <c r="M264" s="7"/>
      <c r="N264" s="7"/>
      <c r="O264" s="5"/>
      <c r="P264" s="5"/>
      <c r="Q264" s="5"/>
      <c r="R264" s="5"/>
      <c r="S264" s="5"/>
      <c r="T264" s="5"/>
      <c r="U264" s="5"/>
      <c r="V264" s="5"/>
      <c r="W264" s="5"/>
    </row>
    <row r="265" spans="1:23" s="1" customFormat="1" x14ac:dyDescent="0.25">
      <c r="A265" s="80">
        <v>240</v>
      </c>
      <c r="B265" s="16">
        <v>20242417</v>
      </c>
      <c r="C265" s="83">
        <v>58.7</v>
      </c>
      <c r="D265" s="8">
        <v>19.681000000000001</v>
      </c>
      <c r="E265" s="8">
        <v>20.529</v>
      </c>
      <c r="F265" s="8">
        <f t="shared" si="17"/>
        <v>0.84799999999999898</v>
      </c>
      <c r="G265" s="82">
        <f t="shared" si="20"/>
        <v>0.72911039999999916</v>
      </c>
      <c r="H265" s="91">
        <f t="shared" si="16"/>
        <v>0.1504973200274671</v>
      </c>
      <c r="I265" s="82">
        <f t="shared" si="18"/>
        <v>0.87960772002746623</v>
      </c>
      <c r="J265" s="5"/>
      <c r="K265" s="25"/>
      <c r="L265" s="7"/>
      <c r="M265" s="7"/>
      <c r="N265" s="7"/>
      <c r="O265" s="5"/>
      <c r="P265" s="5"/>
      <c r="Q265" s="5"/>
      <c r="R265" s="5"/>
      <c r="S265" s="5"/>
      <c r="T265" s="5"/>
      <c r="U265" s="5"/>
      <c r="V265" s="5"/>
      <c r="W265" s="5"/>
    </row>
    <row r="266" spans="1:23" s="1" customFormat="1" x14ac:dyDescent="0.25">
      <c r="A266" s="80">
        <v>241</v>
      </c>
      <c r="B266" s="16">
        <v>20242445</v>
      </c>
      <c r="C266" s="83">
        <v>46.5</v>
      </c>
      <c r="D266" s="8">
        <v>14.191000000000001</v>
      </c>
      <c r="E266" s="8">
        <v>14.523</v>
      </c>
      <c r="F266" s="8">
        <f>E266-D266</f>
        <v>0.33199999999999896</v>
      </c>
      <c r="G266" s="82">
        <f t="shared" si="20"/>
        <v>0.28545359999999909</v>
      </c>
      <c r="H266" s="91">
        <f t="shared" si="16"/>
        <v>0.11921849031136661</v>
      </c>
      <c r="I266" s="82">
        <f t="shared" si="18"/>
        <v>0.4046720903113657</v>
      </c>
      <c r="J266" s="5"/>
      <c r="K266" s="25"/>
      <c r="L266" s="7"/>
      <c r="M266" s="7"/>
      <c r="N266" s="7"/>
      <c r="O266" s="5"/>
      <c r="P266" s="5"/>
      <c r="Q266" s="5"/>
      <c r="R266" s="5"/>
      <c r="S266" s="5"/>
      <c r="T266" s="5"/>
      <c r="U266" s="5"/>
      <c r="V266" s="5"/>
      <c r="W266" s="5"/>
    </row>
    <row r="267" spans="1:23" s="1" customFormat="1" x14ac:dyDescent="0.25">
      <c r="A267" s="80">
        <v>242</v>
      </c>
      <c r="B267" s="16">
        <v>43441219</v>
      </c>
      <c r="C267" s="83">
        <v>78.3</v>
      </c>
      <c r="D267" s="8">
        <v>39.387999999999998</v>
      </c>
      <c r="E267" s="8">
        <v>40.320999999999998</v>
      </c>
      <c r="F267" s="8">
        <f t="shared" si="17"/>
        <v>0.93299999999999983</v>
      </c>
      <c r="G267" s="82">
        <f t="shared" si="20"/>
        <v>0.80219339999999983</v>
      </c>
      <c r="H267" s="91">
        <f t="shared" si="16"/>
        <v>0.20074855465333344</v>
      </c>
      <c r="I267" s="82">
        <f t="shared" si="18"/>
        <v>1.0029419546533334</v>
      </c>
      <c r="J267" s="5"/>
      <c r="K267" s="25"/>
      <c r="L267" s="7"/>
      <c r="M267" s="7"/>
      <c r="N267" s="7"/>
      <c r="O267" s="5"/>
      <c r="P267" s="5"/>
      <c r="Q267" s="5"/>
      <c r="R267" s="5"/>
      <c r="S267" s="5"/>
      <c r="T267" s="5"/>
      <c r="U267" s="5"/>
      <c r="V267" s="5"/>
      <c r="W267" s="5"/>
    </row>
    <row r="268" spans="1:23" s="1" customFormat="1" x14ac:dyDescent="0.25">
      <c r="A268" s="4">
        <v>243</v>
      </c>
      <c r="B268" s="16">
        <v>20242421</v>
      </c>
      <c r="C268" s="83">
        <v>117.2</v>
      </c>
      <c r="D268" s="8">
        <v>19.024999999999999</v>
      </c>
      <c r="E268" s="8">
        <v>21.181999999999999</v>
      </c>
      <c r="F268" s="8">
        <f t="shared" si="17"/>
        <v>2.157</v>
      </c>
      <c r="G268" s="82">
        <f t="shared" si="20"/>
        <v>1.8545886</v>
      </c>
      <c r="H268" s="91">
        <f t="shared" si="16"/>
        <v>0.30048187235467028</v>
      </c>
      <c r="I268" s="82">
        <f t="shared" si="18"/>
        <v>2.1550704723546703</v>
      </c>
      <c r="J268" s="5"/>
      <c r="K268" s="25"/>
      <c r="L268" s="5"/>
      <c r="M268" s="7"/>
      <c r="N268" s="7"/>
      <c r="O268" s="5"/>
      <c r="P268" s="5"/>
      <c r="Q268" s="5"/>
      <c r="R268" s="5"/>
      <c r="S268" s="5"/>
      <c r="T268" s="5"/>
      <c r="U268" s="5"/>
      <c r="V268" s="5"/>
      <c r="W268" s="5"/>
    </row>
    <row r="269" spans="1:23" s="1" customFormat="1" x14ac:dyDescent="0.25">
      <c r="A269" s="80">
        <v>244</v>
      </c>
      <c r="B269" s="16">
        <v>20242431</v>
      </c>
      <c r="C269" s="83">
        <v>57.8</v>
      </c>
      <c r="D269" s="8">
        <v>3.9830000000000001</v>
      </c>
      <c r="E269" s="8">
        <v>3.9830000000000001</v>
      </c>
      <c r="F269" s="8">
        <f t="shared" si="17"/>
        <v>0</v>
      </c>
      <c r="G269" s="82">
        <f t="shared" si="20"/>
        <v>0</v>
      </c>
      <c r="H269" s="91">
        <f t="shared" si="16"/>
        <v>0.14818986537627934</v>
      </c>
      <c r="I269" s="82">
        <f t="shared" si="18"/>
        <v>0.14818986537627934</v>
      </c>
      <c r="J269" s="5"/>
      <c r="K269" s="25"/>
      <c r="L269" s="5"/>
      <c r="M269" s="7"/>
      <c r="N269" s="7"/>
      <c r="O269" s="5"/>
      <c r="P269" s="5"/>
      <c r="Q269" s="5"/>
      <c r="R269" s="5"/>
      <c r="S269" s="5"/>
      <c r="T269" s="5"/>
      <c r="U269" s="5"/>
      <c r="V269" s="5"/>
      <c r="W269" s="5"/>
    </row>
    <row r="270" spans="1:23" s="1" customFormat="1" x14ac:dyDescent="0.25">
      <c r="A270" s="80">
        <v>245</v>
      </c>
      <c r="B270" s="16">
        <v>20242432</v>
      </c>
      <c r="C270" s="83">
        <v>58.2</v>
      </c>
      <c r="D270" s="8">
        <v>8.2430000000000003</v>
      </c>
      <c r="E270" s="8">
        <v>8.2430000000000003</v>
      </c>
      <c r="F270" s="8">
        <f t="shared" si="17"/>
        <v>0</v>
      </c>
      <c r="G270" s="82">
        <f>F270*0.8598</f>
        <v>0</v>
      </c>
      <c r="H270" s="91">
        <f t="shared" si="16"/>
        <v>0.14921540077680726</v>
      </c>
      <c r="I270" s="82">
        <f t="shared" si="18"/>
        <v>0.14921540077680726</v>
      </c>
      <c r="J270" s="5"/>
      <c r="K270" s="25"/>
      <c r="L270" s="5"/>
      <c r="M270" s="7"/>
      <c r="N270" s="7"/>
      <c r="O270" s="5"/>
      <c r="P270" s="5"/>
      <c r="Q270" s="5"/>
      <c r="R270" s="5"/>
      <c r="S270" s="5"/>
      <c r="T270" s="5"/>
      <c r="U270" s="5"/>
      <c r="V270" s="5"/>
      <c r="W270" s="5"/>
    </row>
    <row r="271" spans="1:23" s="1" customFormat="1" x14ac:dyDescent="0.25">
      <c r="A271" s="80">
        <v>246</v>
      </c>
      <c r="B271" s="16">
        <v>20242451</v>
      </c>
      <c r="C271" s="81">
        <v>45.8</v>
      </c>
      <c r="D271" s="8">
        <v>10.888</v>
      </c>
      <c r="E271" s="8">
        <v>11.798999999999999</v>
      </c>
      <c r="F271" s="8">
        <f t="shared" si="17"/>
        <v>0.91099999999999959</v>
      </c>
      <c r="G271" s="82">
        <f t="shared" ref="G271" si="21">F271*0.8598</f>
        <v>0.78327779999999969</v>
      </c>
      <c r="H271" s="91">
        <f t="shared" si="16"/>
        <v>0.11742380336044281</v>
      </c>
      <c r="I271" s="82">
        <f t="shared" si="18"/>
        <v>0.90070160336044247</v>
      </c>
      <c r="J271" s="5"/>
      <c r="K271" s="25"/>
      <c r="L271" s="5"/>
      <c r="M271" s="7"/>
      <c r="N271" s="7"/>
      <c r="O271" s="5"/>
      <c r="P271" s="5"/>
      <c r="Q271" s="5"/>
      <c r="R271" s="5"/>
      <c r="S271" s="5"/>
      <c r="T271" s="5"/>
      <c r="U271" s="5"/>
      <c r="V271" s="5"/>
      <c r="W271" s="5"/>
    </row>
    <row r="272" spans="1:23" s="1" customFormat="1" x14ac:dyDescent="0.25">
      <c r="A272" s="4">
        <v>247</v>
      </c>
      <c r="B272" s="16">
        <v>20242442</v>
      </c>
      <c r="C272" s="81">
        <v>77.599999999999994</v>
      </c>
      <c r="D272" s="8">
        <v>23.53</v>
      </c>
      <c r="E272" s="8">
        <v>24.937000000000001</v>
      </c>
      <c r="F272" s="8">
        <f t="shared" si="17"/>
        <v>1.407</v>
      </c>
      <c r="G272" s="82">
        <f>F272*0.8598</f>
        <v>1.2097386000000001</v>
      </c>
      <c r="H272" s="91">
        <f t="shared" si="16"/>
        <v>0.19895386770240964</v>
      </c>
      <c r="I272" s="82">
        <f t="shared" si="18"/>
        <v>1.4086924677024097</v>
      </c>
      <c r="J272" s="5"/>
      <c r="K272" s="25"/>
      <c r="L272" s="14"/>
      <c r="M272" s="7"/>
      <c r="N272" s="7"/>
      <c r="O272" s="5"/>
      <c r="P272" s="5"/>
      <c r="Q272" s="5"/>
      <c r="R272" s="5"/>
      <c r="S272" s="5"/>
      <c r="T272" s="5"/>
      <c r="U272" s="5"/>
      <c r="V272" s="5"/>
      <c r="W272" s="5"/>
    </row>
    <row r="273" spans="1:26" s="2" customFormat="1" x14ac:dyDescent="0.25">
      <c r="A273" s="173" t="s">
        <v>3</v>
      </c>
      <c r="B273" s="173"/>
      <c r="C273" s="97">
        <f>SUM(C26:C272)</f>
        <v>17590.400000000001</v>
      </c>
      <c r="D273" s="98">
        <f t="shared" ref="D273:E273" si="22">SUM(D26:D272)</f>
        <v>5201.0179999999964</v>
      </c>
      <c r="E273" s="98">
        <f t="shared" si="22"/>
        <v>5390.9620000000023</v>
      </c>
      <c r="F273" s="8">
        <f t="shared" si="17"/>
        <v>189.94400000000587</v>
      </c>
      <c r="G273" s="98">
        <f>SUM(G26:G272)</f>
        <v>163.31385120000016</v>
      </c>
      <c r="H273" s="98">
        <f>SUM(H26:H272)</f>
        <v>46.036148800000063</v>
      </c>
      <c r="I273" s="98">
        <f>SUM(I26:I272)</f>
        <v>209.35000000000014</v>
      </c>
      <c r="J273" s="50"/>
      <c r="K273" s="51"/>
      <c r="L273" s="38"/>
      <c r="M273" s="42"/>
      <c r="N273" s="5"/>
      <c r="O273" s="5"/>
      <c r="P273" s="5"/>
      <c r="Q273" s="5"/>
      <c r="R273" s="5"/>
      <c r="S273" s="5"/>
      <c r="T273" s="5"/>
      <c r="U273" s="5"/>
      <c r="V273" s="5"/>
      <c r="W273" s="5"/>
    </row>
    <row r="274" spans="1:26" x14ac:dyDescent="0.25">
      <c r="G274" s="43"/>
      <c r="J274" s="99"/>
      <c r="K274" s="100"/>
      <c r="O274" s="5"/>
      <c r="P274" s="5"/>
      <c r="Q274" s="5"/>
      <c r="R274" s="5"/>
      <c r="S274" s="5"/>
      <c r="T274" s="5"/>
      <c r="U274" s="5"/>
      <c r="V274" s="5"/>
    </row>
    <row r="275" spans="1:26" x14ac:dyDescent="0.25">
      <c r="G275"/>
      <c r="H275"/>
      <c r="I275"/>
      <c r="J275" s="45"/>
      <c r="K275" s="44"/>
      <c r="L275" s="44"/>
      <c r="M275" s="73"/>
      <c r="P275" s="42"/>
      <c r="R275" s="5"/>
      <c r="S275" s="5"/>
      <c r="T275" s="5"/>
      <c r="U275" s="5"/>
      <c r="V275" s="5"/>
      <c r="W275" s="5"/>
      <c r="X275" s="5"/>
      <c r="Y275" s="5"/>
      <c r="Z275" s="38"/>
    </row>
    <row r="276" spans="1:26" ht="18.75" customHeight="1" x14ac:dyDescent="0.25">
      <c r="A276" s="174" t="s">
        <v>38</v>
      </c>
      <c r="B276" s="176" t="s">
        <v>39</v>
      </c>
      <c r="C276" s="178" t="s">
        <v>2</v>
      </c>
      <c r="D276" s="35" t="s">
        <v>87</v>
      </c>
      <c r="E276" s="35" t="s">
        <v>91</v>
      </c>
      <c r="F276" s="107" t="s">
        <v>57</v>
      </c>
      <c r="G276" s="42"/>
      <c r="H276" s="38"/>
      <c r="I276" s="5"/>
      <c r="J276" s="5"/>
      <c r="K276" s="5"/>
      <c r="L276" s="5"/>
      <c r="M276" s="5"/>
      <c r="N276" s="5"/>
      <c r="O276" s="5"/>
      <c r="P276" s="5"/>
      <c r="R276"/>
      <c r="S276"/>
      <c r="T276"/>
      <c r="U276"/>
      <c r="V276"/>
      <c r="W276"/>
    </row>
    <row r="277" spans="1:26" ht="18.75" customHeight="1" x14ac:dyDescent="0.25">
      <c r="A277" s="175"/>
      <c r="B277" s="177"/>
      <c r="C277" s="179"/>
      <c r="D277" s="108" t="s">
        <v>40</v>
      </c>
      <c r="E277" s="108" t="s">
        <v>40</v>
      </c>
      <c r="F277" s="114" t="s">
        <v>58</v>
      </c>
      <c r="G277" s="38"/>
      <c r="H277" s="38"/>
      <c r="I277" s="5"/>
      <c r="J277" s="5"/>
      <c r="K277" s="5"/>
      <c r="L277" s="5"/>
      <c r="M277" s="5"/>
      <c r="N277" s="5"/>
      <c r="O277" s="5"/>
      <c r="Q277"/>
      <c r="R277"/>
      <c r="S277"/>
      <c r="T277"/>
      <c r="U277"/>
      <c r="V277"/>
      <c r="W277"/>
    </row>
    <row r="278" spans="1:26" x14ac:dyDescent="0.25">
      <c r="A278" s="48" t="s">
        <v>41</v>
      </c>
      <c r="B278" s="49">
        <v>43441481</v>
      </c>
      <c r="C278" s="49">
        <v>122.9</v>
      </c>
      <c r="D278" s="71">
        <v>37.968000000000004</v>
      </c>
      <c r="E278" s="71">
        <v>37.968000000000004</v>
      </c>
      <c r="F278" s="71">
        <f>(E278-D278)*0.8598</f>
        <v>0</v>
      </c>
      <c r="G278" s="38"/>
      <c r="H278" s="38"/>
      <c r="I278" s="38"/>
      <c r="J278" s="38"/>
      <c r="M278" s="38"/>
      <c r="Q278"/>
      <c r="R278"/>
      <c r="S278"/>
      <c r="T278"/>
      <c r="U278"/>
      <c r="V278"/>
      <c r="W278"/>
    </row>
    <row r="279" spans="1:26" x14ac:dyDescent="0.25">
      <c r="A279" s="48" t="s">
        <v>42</v>
      </c>
      <c r="B279" s="49">
        <v>43441178</v>
      </c>
      <c r="C279" s="49">
        <v>68.5</v>
      </c>
      <c r="D279" s="71">
        <v>61.68</v>
      </c>
      <c r="E279" s="71">
        <v>64.284000000000006</v>
      </c>
      <c r="F279" s="71">
        <f t="shared" ref="F279:F292" si="23">(E279-D279)*0.8598</f>
        <v>2.2389192000000055</v>
      </c>
      <c r="G279" s="38"/>
      <c r="H279" s="38"/>
      <c r="I279" s="38"/>
      <c r="J279" s="38"/>
      <c r="M279" s="38"/>
      <c r="Q279"/>
      <c r="R279"/>
      <c r="S279"/>
      <c r="T279"/>
      <c r="U279"/>
      <c r="V279"/>
      <c r="W279"/>
    </row>
    <row r="280" spans="1:26" x14ac:dyDescent="0.25">
      <c r="A280" s="48" t="s">
        <v>43</v>
      </c>
      <c r="B280" s="49">
        <v>43441179</v>
      </c>
      <c r="C280" s="49">
        <v>106.9</v>
      </c>
      <c r="D280" s="71">
        <v>21.931000000000001</v>
      </c>
      <c r="E280" s="71">
        <v>22.684999999999999</v>
      </c>
      <c r="F280" s="71">
        <f t="shared" si="23"/>
        <v>0.64828919999999812</v>
      </c>
      <c r="G280" s="38"/>
      <c r="H280" s="38"/>
      <c r="I280" s="38"/>
      <c r="J280" s="38"/>
      <c r="M280" s="38"/>
      <c r="P280"/>
      <c r="Q280"/>
      <c r="R280"/>
      <c r="S280"/>
      <c r="T280"/>
      <c r="U280"/>
      <c r="V280"/>
      <c r="W280"/>
    </row>
    <row r="281" spans="1:26" x14ac:dyDescent="0.25">
      <c r="A281" s="48" t="s">
        <v>44</v>
      </c>
      <c r="B281" s="49">
        <v>43441177</v>
      </c>
      <c r="C281" s="49">
        <v>163.80000000000001</v>
      </c>
      <c r="D281" s="71">
        <v>91.302000000000007</v>
      </c>
      <c r="E281" s="71">
        <v>96.945999999999998</v>
      </c>
      <c r="F281" s="71">
        <f t="shared" si="23"/>
        <v>4.8527111999999928</v>
      </c>
      <c r="G281" s="38"/>
      <c r="H281" s="38"/>
      <c r="I281" s="38"/>
      <c r="J281" s="38"/>
      <c r="M281"/>
      <c r="N281"/>
      <c r="O281"/>
      <c r="P281"/>
      <c r="Q281"/>
      <c r="R281"/>
      <c r="S281"/>
      <c r="T281"/>
      <c r="U281"/>
      <c r="V281"/>
      <c r="W281"/>
    </row>
    <row r="282" spans="1:26" s="1" customFormat="1" x14ac:dyDescent="0.25">
      <c r="A282" s="48" t="s">
        <v>45</v>
      </c>
      <c r="B282" s="49">
        <v>43441482</v>
      </c>
      <c r="C282" s="49">
        <v>109.8</v>
      </c>
      <c r="D282" s="71">
        <v>114.753</v>
      </c>
      <c r="E282" s="71">
        <v>116.34099999999999</v>
      </c>
      <c r="F282" s="71">
        <f t="shared" si="23"/>
        <v>1.3653623999999946</v>
      </c>
      <c r="G282" s="2"/>
      <c r="H282" s="60"/>
      <c r="I282" s="5"/>
      <c r="J282" s="5"/>
      <c r="K282" s="5"/>
      <c r="L282" s="5"/>
    </row>
    <row r="283" spans="1:26" s="1" customFormat="1" x14ac:dyDescent="0.25">
      <c r="A283" s="48" t="s">
        <v>46</v>
      </c>
      <c r="B283" s="49">
        <v>43441483</v>
      </c>
      <c r="C283" s="49">
        <v>58.7</v>
      </c>
      <c r="D283" s="71">
        <v>142.17500000000001</v>
      </c>
      <c r="E283" s="71">
        <v>144.00899999999999</v>
      </c>
      <c r="F283" s="71">
        <f t="shared" si="23"/>
        <v>1.5768731999999783</v>
      </c>
      <c r="G283" s="5"/>
      <c r="H283" s="5"/>
      <c r="I283" s="5"/>
      <c r="J283" s="5"/>
      <c r="K283" s="5"/>
      <c r="L283" s="5"/>
    </row>
    <row r="284" spans="1:26" s="1" customFormat="1" x14ac:dyDescent="0.25">
      <c r="A284" s="48" t="s">
        <v>47</v>
      </c>
      <c r="B284" s="49">
        <v>41444210</v>
      </c>
      <c r="C284" s="49">
        <v>89.1</v>
      </c>
      <c r="D284" s="71">
        <v>105.70099999999999</v>
      </c>
      <c r="E284" s="71">
        <v>106.51900000000001</v>
      </c>
      <c r="F284" s="71">
        <f t="shared" si="23"/>
        <v>0.70331640000001039</v>
      </c>
      <c r="G284" s="5"/>
      <c r="H284" s="5"/>
      <c r="I284" s="5"/>
      <c r="J284" s="5"/>
      <c r="K284" s="5"/>
      <c r="L284" s="5"/>
    </row>
    <row r="285" spans="1:26" x14ac:dyDescent="0.25">
      <c r="A285" s="48" t="s">
        <v>48</v>
      </c>
      <c r="B285" s="49">
        <v>20242453</v>
      </c>
      <c r="C285" s="49">
        <v>56.5</v>
      </c>
      <c r="D285" s="71">
        <v>106.337</v>
      </c>
      <c r="E285" s="71">
        <v>111.252</v>
      </c>
      <c r="F285" s="71">
        <f t="shared" si="23"/>
        <v>4.2259169999999928</v>
      </c>
      <c r="G285" s="38"/>
      <c r="H285" s="38"/>
      <c r="I285" s="38"/>
      <c r="J285" s="38"/>
      <c r="M285"/>
      <c r="N285"/>
      <c r="O285"/>
      <c r="P285"/>
      <c r="Q285"/>
      <c r="R285"/>
      <c r="S285"/>
      <c r="T285"/>
      <c r="U285"/>
      <c r="V285"/>
      <c r="W285"/>
    </row>
    <row r="286" spans="1:26" x14ac:dyDescent="0.25">
      <c r="A286" s="48" t="s">
        <v>49</v>
      </c>
      <c r="B286" s="49">
        <v>20242426</v>
      </c>
      <c r="C286" s="49">
        <v>96</v>
      </c>
      <c r="D286" s="71">
        <v>67.772999999999996</v>
      </c>
      <c r="E286" s="71">
        <v>71.911000000000001</v>
      </c>
      <c r="F286" s="71">
        <f t="shared" si="23"/>
        <v>3.5578524000000047</v>
      </c>
      <c r="G286" s="38"/>
      <c r="H286" s="38"/>
      <c r="I286" s="38"/>
      <c r="J286" s="38"/>
      <c r="M286"/>
      <c r="N286"/>
      <c r="O286"/>
      <c r="P286"/>
      <c r="Q286"/>
      <c r="R286"/>
      <c r="S286"/>
      <c r="T286"/>
      <c r="U286"/>
      <c r="V286"/>
      <c r="W286"/>
    </row>
    <row r="287" spans="1:26" x14ac:dyDescent="0.25">
      <c r="A287" s="48" t="s">
        <v>50</v>
      </c>
      <c r="B287" s="49">
        <v>20242457</v>
      </c>
      <c r="C287" s="49">
        <v>103.3</v>
      </c>
      <c r="D287" s="71">
        <v>77.537999999999997</v>
      </c>
      <c r="E287" s="71">
        <v>80.923000000000002</v>
      </c>
      <c r="F287" s="71">
        <f t="shared" si="23"/>
        <v>2.9104230000000046</v>
      </c>
      <c r="G287" s="38"/>
      <c r="H287" s="38"/>
      <c r="I287" s="38"/>
      <c r="J287" s="38"/>
      <c r="M287"/>
      <c r="N287"/>
      <c r="O287"/>
      <c r="P287"/>
      <c r="Q287"/>
      <c r="R287"/>
      <c r="S287"/>
      <c r="T287"/>
      <c r="U287"/>
      <c r="V287"/>
      <c r="W287"/>
    </row>
    <row r="288" spans="1:26" x14ac:dyDescent="0.25">
      <c r="A288" s="48" t="s">
        <v>51</v>
      </c>
      <c r="B288" s="49">
        <v>20242455</v>
      </c>
      <c r="C288" s="49">
        <v>43.4</v>
      </c>
      <c r="D288" s="71">
        <v>58.320999999999998</v>
      </c>
      <c r="E288" s="71">
        <v>61.113999999999997</v>
      </c>
      <c r="F288" s="71">
        <f t="shared" si="23"/>
        <v>2.4014213999999994</v>
      </c>
      <c r="G288" s="38"/>
      <c r="H288" s="38"/>
      <c r="I288" s="38"/>
      <c r="J288" s="38"/>
      <c r="M288"/>
      <c r="N288"/>
      <c r="O288"/>
      <c r="P288"/>
      <c r="Q288"/>
      <c r="R288"/>
      <c r="S288"/>
      <c r="T288"/>
      <c r="U288"/>
      <c r="V288"/>
      <c r="W288"/>
    </row>
    <row r="289" spans="1:26" x14ac:dyDescent="0.25">
      <c r="A289" s="48" t="s">
        <v>52</v>
      </c>
      <c r="B289" s="49">
        <v>20442453</v>
      </c>
      <c r="C289" s="49">
        <v>79.900000000000006</v>
      </c>
      <c r="D289" s="71">
        <v>72.013999999999996</v>
      </c>
      <c r="E289" s="71">
        <v>74.664000000000001</v>
      </c>
      <c r="F289" s="71">
        <f t="shared" si="23"/>
        <v>2.2784700000000049</v>
      </c>
      <c r="G289" s="38"/>
      <c r="H289" s="38"/>
      <c r="I289" s="38"/>
      <c r="J289" s="38"/>
      <c r="M289"/>
      <c r="N289"/>
      <c r="O289"/>
      <c r="P289"/>
      <c r="Q289"/>
      <c r="R289"/>
      <c r="S289"/>
      <c r="T289"/>
      <c r="U289"/>
      <c r="V289"/>
      <c r="W289"/>
    </row>
    <row r="290" spans="1:26" s="1" customFormat="1" x14ac:dyDescent="0.25">
      <c r="A290" s="48" t="s">
        <v>53</v>
      </c>
      <c r="B290" s="49">
        <v>20242456</v>
      </c>
      <c r="C290" s="49">
        <v>106.1</v>
      </c>
      <c r="D290" s="71">
        <v>49.536000000000001</v>
      </c>
      <c r="E290" s="71">
        <v>49.536000000000001</v>
      </c>
      <c r="F290" s="71">
        <f t="shared" si="23"/>
        <v>0</v>
      </c>
      <c r="G290" s="5"/>
      <c r="H290" s="5"/>
      <c r="I290" s="5"/>
      <c r="J290" s="5"/>
      <c r="K290" s="5"/>
      <c r="L290" s="5"/>
    </row>
    <row r="291" spans="1:26" s="1" customFormat="1" x14ac:dyDescent="0.25">
      <c r="A291" s="48" t="s">
        <v>54</v>
      </c>
      <c r="B291" s="49">
        <v>20242415</v>
      </c>
      <c r="C291" s="49">
        <v>137.9</v>
      </c>
      <c r="D291" s="71">
        <v>112.955</v>
      </c>
      <c r="E291" s="71">
        <v>118.639</v>
      </c>
      <c r="F291" s="71">
        <f t="shared" si="23"/>
        <v>4.8871031999999976</v>
      </c>
      <c r="G291" s="5"/>
      <c r="H291" s="5"/>
      <c r="I291" s="5"/>
      <c r="J291" s="5"/>
      <c r="K291" s="5"/>
      <c r="L291" s="5"/>
    </row>
    <row r="292" spans="1:26" s="1" customFormat="1" x14ac:dyDescent="0.25">
      <c r="A292" s="48" t="s">
        <v>55</v>
      </c>
      <c r="B292" s="49">
        <v>20242418</v>
      </c>
      <c r="C292" s="49">
        <v>56.4</v>
      </c>
      <c r="D292" s="71">
        <v>125.002</v>
      </c>
      <c r="E292" s="71">
        <v>129.851</v>
      </c>
      <c r="F292" s="71">
        <f t="shared" si="23"/>
        <v>4.1691702000000035</v>
      </c>
      <c r="G292" s="5"/>
      <c r="H292" s="5"/>
      <c r="I292" s="5"/>
      <c r="J292" s="5"/>
      <c r="K292" s="5"/>
      <c r="L292" s="5"/>
    </row>
    <row r="293" spans="1:26" x14ac:dyDescent="0.25">
      <c r="B293" s="39"/>
      <c r="C293" s="109">
        <f>SUM(C278:C292)</f>
        <v>1399.2</v>
      </c>
      <c r="D293" s="74">
        <f>SUM(D278:D292)</f>
        <v>1244.9859999999999</v>
      </c>
      <c r="E293" s="74">
        <f>SUM(E278:E292)</f>
        <v>1286.6419999999998</v>
      </c>
      <c r="F293" s="74">
        <f>SUM(F278:F292)</f>
        <v>35.815828799999991</v>
      </c>
      <c r="G293" s="38"/>
      <c r="H293" s="38"/>
      <c r="I293" s="38"/>
      <c r="J293" s="38"/>
      <c r="M293" s="38"/>
      <c r="Q293"/>
      <c r="R293"/>
      <c r="S293"/>
      <c r="T293"/>
      <c r="U293"/>
      <c r="V293"/>
      <c r="W293"/>
    </row>
    <row r="294" spans="1:26" x14ac:dyDescent="0.25">
      <c r="A294" s="46"/>
      <c r="B294" s="46"/>
      <c r="C294" s="46"/>
      <c r="D294" s="46"/>
      <c r="E294" s="118"/>
      <c r="F294" s="46"/>
      <c r="G294"/>
      <c r="H294"/>
      <c r="I294"/>
      <c r="J294" s="45"/>
      <c r="K294" s="44"/>
      <c r="L294" s="44"/>
      <c r="M294"/>
      <c r="P294" s="42"/>
      <c r="V294"/>
      <c r="W294"/>
      <c r="Z294" s="38"/>
    </row>
    <row r="295" spans="1:26" x14ac:dyDescent="0.25">
      <c r="A295" s="47" t="s">
        <v>15</v>
      </c>
      <c r="F295" s="46"/>
      <c r="G295"/>
      <c r="H295"/>
      <c r="I295"/>
      <c r="J295" s="45"/>
      <c r="K295" s="44"/>
      <c r="L295" s="44"/>
      <c r="M295"/>
      <c r="P295" s="42"/>
      <c r="V295"/>
      <c r="W295"/>
      <c r="Z295" s="38"/>
    </row>
    <row r="296" spans="1:26" x14ac:dyDescent="0.25">
      <c r="A296" s="46"/>
      <c r="E296" s="118"/>
      <c r="G296"/>
      <c r="H296"/>
      <c r="I296" s="45"/>
      <c r="J296" s="44"/>
      <c r="K296" s="44"/>
      <c r="L296"/>
      <c r="M296" s="38"/>
      <c r="O296" s="42"/>
      <c r="U296"/>
      <c r="V296"/>
      <c r="W296"/>
      <c r="Y296" s="38"/>
    </row>
    <row r="297" spans="1:26" x14ac:dyDescent="0.25">
      <c r="G297"/>
      <c r="H297"/>
      <c r="I297" s="45"/>
      <c r="J297" s="44"/>
      <c r="K297" s="44"/>
      <c r="L297"/>
      <c r="M297" s="38"/>
      <c r="O297" s="42"/>
      <c r="U297"/>
      <c r="V297"/>
      <c r="W297"/>
      <c r="X297" s="38"/>
      <c r="Y297" s="38"/>
    </row>
  </sheetData>
  <mergeCells count="36">
    <mergeCell ref="E22:G22"/>
    <mergeCell ref="E23:G23"/>
    <mergeCell ref="A273:B273"/>
    <mergeCell ref="A276:A277"/>
    <mergeCell ref="B276:B277"/>
    <mergeCell ref="C276:C277"/>
    <mergeCell ref="A18:D19"/>
    <mergeCell ref="E18:G18"/>
    <mergeCell ref="E19:G19"/>
    <mergeCell ref="E20:G20"/>
    <mergeCell ref="H20:H21"/>
    <mergeCell ref="E21:G21"/>
    <mergeCell ref="A14:D14"/>
    <mergeCell ref="E14:G14"/>
    <mergeCell ref="A15:D16"/>
    <mergeCell ref="E15:G15"/>
    <mergeCell ref="E16:G16"/>
    <mergeCell ref="A17:D17"/>
    <mergeCell ref="E17:G17"/>
    <mergeCell ref="E9:G9"/>
    <mergeCell ref="E10:G10"/>
    <mergeCell ref="A11:D11"/>
    <mergeCell ref="E11:G11"/>
    <mergeCell ref="A12:D13"/>
    <mergeCell ref="E12:G12"/>
    <mergeCell ref="E13:G13"/>
    <mergeCell ref="A1:L1"/>
    <mergeCell ref="A3:L3"/>
    <mergeCell ref="A4:L4"/>
    <mergeCell ref="A6:H6"/>
    <mergeCell ref="K6:L10"/>
    <mergeCell ref="A7:D7"/>
    <mergeCell ref="E7:G7"/>
    <mergeCell ref="A8:D8"/>
    <mergeCell ref="E8:G8"/>
    <mergeCell ref="A9:D10"/>
  </mergeCells>
  <pageMargins left="0.78740157480314965" right="0" top="0" bottom="0" header="0.31496062992125984" footer="0.31496062992125984"/>
  <pageSetup paperSize="9" scale="1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Январь19</vt:lpstr>
      <vt:lpstr>Февраль19</vt:lpstr>
      <vt:lpstr>Март19</vt:lpstr>
      <vt:lpstr>Апрель19</vt:lpstr>
      <vt:lpstr>Октябрь19</vt:lpstr>
      <vt:lpstr>Ноябрь19</vt:lpstr>
      <vt:lpstr>Декабрь19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2019-12-27T09:07:40Z</dcterms:modified>
</cp:coreProperties>
</file>