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45" windowWidth="14520" windowHeight="12795" tabRatio="599"/>
  </bookViews>
  <sheets>
    <sheet name="Декабрь 2019" sheetId="45" r:id="rId1"/>
    <sheet name="Ноябрь 2019" sheetId="44" r:id="rId2"/>
    <sheet name="Октябрь 2019" sheetId="43" r:id="rId3"/>
  </sheets>
  <calcPr calcId="145621"/>
</workbook>
</file>

<file path=xl/calcChain.xml><?xml version="1.0" encoding="utf-8"?>
<calcChain xmlns="http://schemas.openxmlformats.org/spreadsheetml/2006/main">
  <c r="E157" i="45" l="1"/>
  <c r="I156" i="45"/>
  <c r="J155" i="45"/>
  <c r="I155" i="45"/>
  <c r="I154" i="45"/>
  <c r="I153" i="45"/>
  <c r="J152" i="45"/>
  <c r="I152" i="45"/>
  <c r="J151" i="45"/>
  <c r="I151" i="45"/>
  <c r="J150" i="45"/>
  <c r="I150" i="45"/>
  <c r="J149" i="45"/>
  <c r="I149" i="45"/>
  <c r="J148" i="45"/>
  <c r="I148" i="45"/>
  <c r="J147" i="45"/>
  <c r="I147" i="45"/>
  <c r="I146" i="45"/>
  <c r="I145" i="45"/>
  <c r="J145" i="45" s="1"/>
  <c r="I144" i="45"/>
  <c r="J143" i="45"/>
  <c r="I143" i="45"/>
  <c r="J142" i="45"/>
  <c r="I142" i="45"/>
  <c r="I141" i="45"/>
  <c r="I140" i="45"/>
  <c r="J140" i="45" s="1"/>
  <c r="I139" i="45"/>
  <c r="J139" i="45" s="1"/>
  <c r="I138" i="45"/>
  <c r="J138" i="45" s="1"/>
  <c r="I137" i="45"/>
  <c r="J137" i="45" s="1"/>
  <c r="I136" i="45"/>
  <c r="J135" i="45"/>
  <c r="I135" i="45"/>
  <c r="J134" i="45"/>
  <c r="I134" i="45"/>
  <c r="J133" i="45"/>
  <c r="I133" i="45"/>
  <c r="J132" i="45"/>
  <c r="I132" i="45"/>
  <c r="I131" i="45"/>
  <c r="I130" i="45"/>
  <c r="J130" i="45" s="1"/>
  <c r="I129" i="45"/>
  <c r="J129" i="45" s="1"/>
  <c r="I128" i="45"/>
  <c r="J128" i="45" s="1"/>
  <c r="I127" i="45"/>
  <c r="J127" i="45" s="1"/>
  <c r="I126" i="45"/>
  <c r="J126" i="45" s="1"/>
  <c r="I125" i="45"/>
  <c r="J125" i="45" s="1"/>
  <c r="I124" i="45"/>
  <c r="J124" i="45" s="1"/>
  <c r="I123" i="45"/>
  <c r="J123" i="45" s="1"/>
  <c r="I122" i="45"/>
  <c r="J121" i="45"/>
  <c r="I121" i="45"/>
  <c r="J120" i="45"/>
  <c r="I120" i="45"/>
  <c r="J119" i="45"/>
  <c r="I119" i="45"/>
  <c r="J118" i="45"/>
  <c r="I118" i="45"/>
  <c r="J117" i="45"/>
  <c r="I117" i="45"/>
  <c r="J116" i="45"/>
  <c r="I116" i="45"/>
  <c r="J115" i="45"/>
  <c r="I115" i="45"/>
  <c r="I114" i="45"/>
  <c r="I113" i="45"/>
  <c r="J113" i="45" s="1"/>
  <c r="I112" i="45"/>
  <c r="J111" i="45"/>
  <c r="I111" i="45"/>
  <c r="J110" i="45"/>
  <c r="I110" i="45"/>
  <c r="J109" i="45"/>
  <c r="I109" i="45"/>
  <c r="I108" i="45"/>
  <c r="I107" i="45"/>
  <c r="J106" i="45"/>
  <c r="I106" i="45"/>
  <c r="J105" i="45"/>
  <c r="I105" i="45"/>
  <c r="I104" i="45"/>
  <c r="I103" i="45"/>
  <c r="J103" i="45" s="1"/>
  <c r="I102" i="45"/>
  <c r="J102" i="45" s="1"/>
  <c r="I101" i="45"/>
  <c r="J101" i="45" s="1"/>
  <c r="I100" i="45"/>
  <c r="J100" i="45" s="1"/>
  <c r="I99" i="45"/>
  <c r="J99" i="45" s="1"/>
  <c r="I98" i="45"/>
  <c r="J98" i="45" s="1"/>
  <c r="I97" i="45"/>
  <c r="I96" i="45"/>
  <c r="I95" i="45"/>
  <c r="J94" i="45"/>
  <c r="I94" i="45"/>
  <c r="I93" i="45"/>
  <c r="I92" i="45"/>
  <c r="J91" i="45"/>
  <c r="I91" i="45"/>
  <c r="J90" i="45"/>
  <c r="I90" i="45"/>
  <c r="J89" i="45"/>
  <c r="I89" i="45"/>
  <c r="I88" i="45"/>
  <c r="I87" i="45"/>
  <c r="J87" i="45" s="1"/>
  <c r="I86" i="45"/>
  <c r="J85" i="45"/>
  <c r="I85" i="45"/>
  <c r="J84" i="45"/>
  <c r="I84" i="45"/>
  <c r="I83" i="45"/>
  <c r="J83" i="45" s="1"/>
  <c r="I82" i="45"/>
  <c r="J82" i="45" s="1"/>
  <c r="I81" i="45"/>
  <c r="I80" i="45"/>
  <c r="J80" i="45" s="1"/>
  <c r="I79" i="45"/>
  <c r="J79" i="45" s="1"/>
  <c r="I78" i="45"/>
  <c r="I77" i="45"/>
  <c r="I76" i="45"/>
  <c r="J76" i="45" s="1"/>
  <c r="I75" i="45"/>
  <c r="I74" i="45"/>
  <c r="J74" i="45" s="1"/>
  <c r="I73" i="45"/>
  <c r="J73" i="45" s="1"/>
  <c r="I72" i="45"/>
  <c r="J72" i="45" s="1"/>
  <c r="I71" i="45"/>
  <c r="J71" i="45" s="1"/>
  <c r="I70" i="45"/>
  <c r="I69" i="45"/>
  <c r="I68" i="45"/>
  <c r="J68" i="45" s="1"/>
  <c r="I67" i="45"/>
  <c r="J67" i="45" s="1"/>
  <c r="I66" i="45"/>
  <c r="J66" i="45" s="1"/>
  <c r="I65" i="45"/>
  <c r="J65" i="45" s="1"/>
  <c r="I64" i="45"/>
  <c r="J64" i="45" s="1"/>
  <c r="I63" i="45"/>
  <c r="J63" i="45" s="1"/>
  <c r="I62" i="45"/>
  <c r="I61" i="45"/>
  <c r="J61" i="45" s="1"/>
  <c r="I60" i="45"/>
  <c r="J60" i="45" s="1"/>
  <c r="I59" i="45"/>
  <c r="J59" i="45" s="1"/>
  <c r="I58" i="45"/>
  <c r="J58" i="45" s="1"/>
  <c r="I57" i="45"/>
  <c r="J57" i="45" s="1"/>
  <c r="I56" i="45"/>
  <c r="J56" i="45" s="1"/>
  <c r="I55" i="45"/>
  <c r="J55" i="45" s="1"/>
  <c r="I54" i="45"/>
  <c r="I53" i="45"/>
  <c r="I52" i="45"/>
  <c r="J52" i="45" s="1"/>
  <c r="I51" i="45"/>
  <c r="J51" i="45" s="1"/>
  <c r="I50" i="45"/>
  <c r="J50" i="45" s="1"/>
  <c r="I49" i="45"/>
  <c r="J49" i="45" s="1"/>
  <c r="I48" i="45"/>
  <c r="J48" i="45" s="1"/>
  <c r="I47" i="45"/>
  <c r="J47" i="45" s="1"/>
  <c r="I46" i="45"/>
  <c r="I45" i="45"/>
  <c r="J45" i="45" s="1"/>
  <c r="I44" i="45"/>
  <c r="J44" i="45" s="1"/>
  <c r="I43" i="45"/>
  <c r="J43" i="45" s="1"/>
  <c r="I42" i="45"/>
  <c r="J42" i="45" s="1"/>
  <c r="I41" i="45"/>
  <c r="J41" i="45" s="1"/>
  <c r="I40" i="45"/>
  <c r="J40" i="45" s="1"/>
  <c r="I39" i="45"/>
  <c r="J39" i="45" s="1"/>
  <c r="I38" i="45"/>
  <c r="J38" i="45" s="1"/>
  <c r="I37" i="45"/>
  <c r="J37" i="45" s="1"/>
  <c r="I36" i="45"/>
  <c r="J36" i="45" s="1"/>
  <c r="I35" i="45"/>
  <c r="J35" i="45" s="1"/>
  <c r="I34" i="45"/>
  <c r="I33" i="45"/>
  <c r="J33" i="45" s="1"/>
  <c r="I32" i="45"/>
  <c r="J32" i="45" s="1"/>
  <c r="I31" i="45"/>
  <c r="J31" i="45" s="1"/>
  <c r="I30" i="45"/>
  <c r="I29" i="45"/>
  <c r="J29" i="45" s="1"/>
  <c r="I28" i="45"/>
  <c r="J28" i="45" s="1"/>
  <c r="I27" i="45"/>
  <c r="J27" i="45" s="1"/>
  <c r="I26" i="45"/>
  <c r="I25" i="45"/>
  <c r="I24" i="45"/>
  <c r="I23" i="45"/>
  <c r="J23" i="45" s="1"/>
  <c r="I22" i="45"/>
  <c r="I21" i="45"/>
  <c r="J21" i="45" s="1"/>
  <c r="E15" i="45"/>
  <c r="E13" i="45"/>
  <c r="K11" i="45" l="1"/>
  <c r="F156" i="45"/>
  <c r="K156" i="45" s="1"/>
  <c r="F155" i="45"/>
  <c r="K155" i="45" s="1"/>
  <c r="F154" i="45"/>
  <c r="K154" i="45" s="1"/>
  <c r="F153" i="45"/>
  <c r="K153" i="45" s="1"/>
  <c r="F152" i="45"/>
  <c r="K152" i="45" s="1"/>
  <c r="F151" i="45"/>
  <c r="K151" i="45" s="1"/>
  <c r="F115" i="45"/>
  <c r="K115" i="45" s="1"/>
  <c r="F114" i="45"/>
  <c r="K114" i="45" s="1"/>
  <c r="F113" i="45"/>
  <c r="K113" i="45" s="1"/>
  <c r="F112" i="45"/>
  <c r="K112" i="45" s="1"/>
  <c r="F111" i="45"/>
  <c r="K111" i="45" s="1"/>
  <c r="F110" i="45"/>
  <c r="K110" i="45" s="1"/>
  <c r="F109" i="45"/>
  <c r="K109" i="45" s="1"/>
  <c r="F108" i="45"/>
  <c r="K108" i="45" s="1"/>
  <c r="F107" i="45"/>
  <c r="K107" i="45" s="1"/>
  <c r="F106" i="45"/>
  <c r="K106" i="45" s="1"/>
  <c r="F105" i="45"/>
  <c r="K105" i="45" s="1"/>
  <c r="F104" i="45"/>
  <c r="K104" i="45" s="1"/>
  <c r="F103" i="45"/>
  <c r="K103" i="45" s="1"/>
  <c r="F102" i="45"/>
  <c r="K102" i="45" s="1"/>
  <c r="F101" i="45"/>
  <c r="K101" i="45" s="1"/>
  <c r="F100" i="45"/>
  <c r="K100" i="45" s="1"/>
  <c r="F99" i="45"/>
  <c r="K99" i="45" s="1"/>
  <c r="F98" i="45"/>
  <c r="K98" i="45" s="1"/>
  <c r="F97" i="45"/>
  <c r="K97" i="45" s="1"/>
  <c r="F150" i="45"/>
  <c r="K150" i="45" s="1"/>
  <c r="L150" i="45" s="1"/>
  <c r="F149" i="45"/>
  <c r="K149" i="45" s="1"/>
  <c r="L149" i="45" s="1"/>
  <c r="F148" i="45"/>
  <c r="K148" i="45" s="1"/>
  <c r="L148" i="45" s="1"/>
  <c r="F147" i="45"/>
  <c r="K147" i="45" s="1"/>
  <c r="L147" i="45" s="1"/>
  <c r="F146" i="45"/>
  <c r="K146" i="45" s="1"/>
  <c r="F145" i="45"/>
  <c r="K145" i="45" s="1"/>
  <c r="L145" i="45" s="1"/>
  <c r="F144" i="45"/>
  <c r="K144" i="45" s="1"/>
  <c r="F143" i="45"/>
  <c r="K143" i="45" s="1"/>
  <c r="L143" i="45" s="1"/>
  <c r="F142" i="45"/>
  <c r="K142" i="45" s="1"/>
  <c r="L142" i="45" s="1"/>
  <c r="F141" i="45"/>
  <c r="K141" i="45" s="1"/>
  <c r="F140" i="45"/>
  <c r="K140" i="45" s="1"/>
  <c r="L140" i="45" s="1"/>
  <c r="F139" i="45"/>
  <c r="K139" i="45" s="1"/>
  <c r="L139" i="45" s="1"/>
  <c r="F138" i="45"/>
  <c r="K138" i="45" s="1"/>
  <c r="L138" i="45" s="1"/>
  <c r="F137" i="45"/>
  <c r="K137" i="45" s="1"/>
  <c r="L137" i="45" s="1"/>
  <c r="F136" i="45"/>
  <c r="K136" i="45" s="1"/>
  <c r="F135" i="45"/>
  <c r="K135" i="45" s="1"/>
  <c r="L135" i="45" s="1"/>
  <c r="F134" i="45"/>
  <c r="K134" i="45" s="1"/>
  <c r="L134" i="45" s="1"/>
  <c r="F133" i="45"/>
  <c r="K133" i="45" s="1"/>
  <c r="L133" i="45" s="1"/>
  <c r="F132" i="45"/>
  <c r="K132" i="45" s="1"/>
  <c r="L132" i="45" s="1"/>
  <c r="F131" i="45"/>
  <c r="K131" i="45" s="1"/>
  <c r="F130" i="45"/>
  <c r="K130" i="45" s="1"/>
  <c r="L130" i="45" s="1"/>
  <c r="F129" i="45"/>
  <c r="K129" i="45" s="1"/>
  <c r="L129" i="45" s="1"/>
  <c r="F128" i="45"/>
  <c r="K128" i="45" s="1"/>
  <c r="L128" i="45" s="1"/>
  <c r="F127" i="45"/>
  <c r="K127" i="45" s="1"/>
  <c r="L127" i="45" s="1"/>
  <c r="F126" i="45"/>
  <c r="K126" i="45" s="1"/>
  <c r="L126" i="45" s="1"/>
  <c r="F125" i="45"/>
  <c r="K125" i="45" s="1"/>
  <c r="L125" i="45" s="1"/>
  <c r="F124" i="45"/>
  <c r="K124" i="45" s="1"/>
  <c r="L124" i="45" s="1"/>
  <c r="F123" i="45"/>
  <c r="K123" i="45" s="1"/>
  <c r="L123" i="45" s="1"/>
  <c r="F122" i="45"/>
  <c r="K122" i="45" s="1"/>
  <c r="F121" i="45"/>
  <c r="K121" i="45" s="1"/>
  <c r="L121" i="45" s="1"/>
  <c r="F120" i="45"/>
  <c r="K120" i="45" s="1"/>
  <c r="L120" i="45" s="1"/>
  <c r="F119" i="45"/>
  <c r="K119" i="45" s="1"/>
  <c r="L119" i="45" s="1"/>
  <c r="F118" i="45"/>
  <c r="K118" i="45" s="1"/>
  <c r="L118" i="45" s="1"/>
  <c r="F117" i="45"/>
  <c r="K117" i="45" s="1"/>
  <c r="L117" i="45" s="1"/>
  <c r="F116" i="45"/>
  <c r="K116" i="45" s="1"/>
  <c r="L116" i="45" s="1"/>
  <c r="F96" i="45"/>
  <c r="K96" i="45" s="1"/>
  <c r="F95" i="45"/>
  <c r="K95" i="45" s="1"/>
  <c r="F94" i="45"/>
  <c r="K94" i="45" s="1"/>
  <c r="L94" i="45" s="1"/>
  <c r="F93" i="45"/>
  <c r="K93" i="45" s="1"/>
  <c r="F92" i="45"/>
  <c r="K92" i="45" s="1"/>
  <c r="F91" i="45"/>
  <c r="K91" i="45" s="1"/>
  <c r="L91" i="45" s="1"/>
  <c r="F90" i="45"/>
  <c r="K90" i="45" s="1"/>
  <c r="L90" i="45" s="1"/>
  <c r="F89" i="45"/>
  <c r="K89" i="45" s="1"/>
  <c r="L89" i="45" s="1"/>
  <c r="F88" i="45"/>
  <c r="K88" i="45" s="1"/>
  <c r="F87" i="45"/>
  <c r="K87" i="45" s="1"/>
  <c r="L87" i="45" s="1"/>
  <c r="F86" i="45"/>
  <c r="K86" i="45" s="1"/>
  <c r="F85" i="45"/>
  <c r="K85" i="45" s="1"/>
  <c r="L85" i="45" s="1"/>
  <c r="F84" i="45"/>
  <c r="K84" i="45" s="1"/>
  <c r="L84" i="45" s="1"/>
  <c r="F83" i="45"/>
  <c r="K83" i="45" s="1"/>
  <c r="L83" i="45" s="1"/>
  <c r="F82" i="45"/>
  <c r="K82" i="45" s="1"/>
  <c r="F81" i="45"/>
  <c r="K81" i="45" s="1"/>
  <c r="F80" i="45"/>
  <c r="K80" i="45" s="1"/>
  <c r="F79" i="45"/>
  <c r="K79" i="45" s="1"/>
  <c r="L79" i="45" s="1"/>
  <c r="F78" i="45"/>
  <c r="K78" i="45" s="1"/>
  <c r="F77" i="45"/>
  <c r="K77" i="45" s="1"/>
  <c r="F76" i="45"/>
  <c r="K76" i="45" s="1"/>
  <c r="F75" i="45"/>
  <c r="K75" i="45" s="1"/>
  <c r="F74" i="45"/>
  <c r="K74" i="45" s="1"/>
  <c r="F73" i="45"/>
  <c r="K73" i="45" s="1"/>
  <c r="L73" i="45" s="1"/>
  <c r="F72" i="45"/>
  <c r="K72" i="45" s="1"/>
  <c r="F71" i="45"/>
  <c r="K71" i="45" s="1"/>
  <c r="L71" i="45" s="1"/>
  <c r="F70" i="45"/>
  <c r="K70" i="45" s="1"/>
  <c r="F69" i="45"/>
  <c r="K69" i="45" s="1"/>
  <c r="F68" i="45"/>
  <c r="K68" i="45" s="1"/>
  <c r="F67" i="45"/>
  <c r="K67" i="45" s="1"/>
  <c r="L67" i="45" s="1"/>
  <c r="F66" i="45"/>
  <c r="K66" i="45" s="1"/>
  <c r="F65" i="45"/>
  <c r="K65" i="45" s="1"/>
  <c r="L65" i="45" s="1"/>
  <c r="F64" i="45"/>
  <c r="K64" i="45" s="1"/>
  <c r="L64" i="45" s="1"/>
  <c r="F63" i="45"/>
  <c r="K63" i="45" s="1"/>
  <c r="L63" i="45" s="1"/>
  <c r="F62" i="45"/>
  <c r="K62" i="45" s="1"/>
  <c r="F61" i="45"/>
  <c r="K61" i="45" s="1"/>
  <c r="F60" i="45"/>
  <c r="K60" i="45" s="1"/>
  <c r="L60" i="45" s="1"/>
  <c r="F59" i="45"/>
  <c r="K59" i="45" s="1"/>
  <c r="F58" i="45"/>
  <c r="K58" i="45" s="1"/>
  <c r="F57" i="45"/>
  <c r="K57" i="45" s="1"/>
  <c r="F56" i="45"/>
  <c r="K56" i="45" s="1"/>
  <c r="F55" i="45"/>
  <c r="K55" i="45" s="1"/>
  <c r="L55" i="45" s="1"/>
  <c r="F54" i="45"/>
  <c r="K54" i="45" s="1"/>
  <c r="F53" i="45"/>
  <c r="K53" i="45" s="1"/>
  <c r="F52" i="45"/>
  <c r="K52" i="45" s="1"/>
  <c r="F51" i="45"/>
  <c r="K51" i="45" s="1"/>
  <c r="L51" i="45" s="1"/>
  <c r="F50" i="45"/>
  <c r="K50" i="45" s="1"/>
  <c r="F49" i="45"/>
  <c r="K49" i="45" s="1"/>
  <c r="F48" i="45"/>
  <c r="K48" i="45" s="1"/>
  <c r="F47" i="45"/>
  <c r="K47" i="45" s="1"/>
  <c r="F46" i="45"/>
  <c r="K46" i="45" s="1"/>
  <c r="F45" i="45"/>
  <c r="K45" i="45" s="1"/>
  <c r="F44" i="45"/>
  <c r="K44" i="45" s="1"/>
  <c r="F43" i="45"/>
  <c r="K43" i="45" s="1"/>
  <c r="F42" i="45"/>
  <c r="K42" i="45" s="1"/>
  <c r="F41" i="45"/>
  <c r="K41" i="45" s="1"/>
  <c r="L41" i="45" s="1"/>
  <c r="F40" i="45"/>
  <c r="K40" i="45" s="1"/>
  <c r="F39" i="45"/>
  <c r="K39" i="45" s="1"/>
  <c r="F38" i="45"/>
  <c r="K38" i="45" s="1"/>
  <c r="F21" i="45"/>
  <c r="F22" i="45"/>
  <c r="K22" i="45" s="1"/>
  <c r="F23" i="45"/>
  <c r="K23" i="45" s="1"/>
  <c r="F24" i="45"/>
  <c r="K24" i="45" s="1"/>
  <c r="F25" i="45"/>
  <c r="K25" i="45" s="1"/>
  <c r="F26" i="45"/>
  <c r="K26" i="45" s="1"/>
  <c r="F27" i="45"/>
  <c r="K27" i="45" s="1"/>
  <c r="F28" i="45"/>
  <c r="K28" i="45" s="1"/>
  <c r="L28" i="45" s="1"/>
  <c r="F29" i="45"/>
  <c r="K29" i="45" s="1"/>
  <c r="L29" i="45" s="1"/>
  <c r="F30" i="45"/>
  <c r="K30" i="45" s="1"/>
  <c r="F31" i="45"/>
  <c r="K31" i="45" s="1"/>
  <c r="L31" i="45" s="1"/>
  <c r="F32" i="45"/>
  <c r="K32" i="45" s="1"/>
  <c r="F33" i="45"/>
  <c r="K33" i="45" s="1"/>
  <c r="F34" i="45"/>
  <c r="K34" i="45" s="1"/>
  <c r="F35" i="45"/>
  <c r="K35" i="45" s="1"/>
  <c r="F36" i="45"/>
  <c r="K36" i="45" s="1"/>
  <c r="F37" i="45"/>
  <c r="K37" i="45" s="1"/>
  <c r="L37" i="45" s="1"/>
  <c r="L38" i="45"/>
  <c r="L40" i="45"/>
  <c r="L42" i="45"/>
  <c r="L44" i="45"/>
  <c r="L48" i="45"/>
  <c r="L50" i="45"/>
  <c r="L52" i="45"/>
  <c r="L56" i="45"/>
  <c r="L58" i="45"/>
  <c r="L66" i="45"/>
  <c r="L68" i="45"/>
  <c r="L72" i="45"/>
  <c r="L74" i="45"/>
  <c r="L76" i="45"/>
  <c r="L80" i="45"/>
  <c r="L82" i="45"/>
  <c r="L39" i="45"/>
  <c r="L49" i="45"/>
  <c r="L59" i="45"/>
  <c r="L98" i="45"/>
  <c r="L99" i="45"/>
  <c r="L100" i="45"/>
  <c r="L101" i="45"/>
  <c r="L102" i="45"/>
  <c r="L103" i="45"/>
  <c r="L113" i="45"/>
  <c r="L105" i="45"/>
  <c r="L106" i="45"/>
  <c r="L109" i="45"/>
  <c r="L110" i="45"/>
  <c r="L111" i="45"/>
  <c r="L115" i="45"/>
  <c r="L151" i="45"/>
  <c r="L152" i="45"/>
  <c r="L155" i="45"/>
  <c r="L57" i="45" l="1"/>
  <c r="L45" i="45"/>
  <c r="F157" i="45"/>
  <c r="K21" i="45"/>
  <c r="L61" i="45"/>
  <c r="L47" i="45"/>
  <c r="L43" i="45"/>
  <c r="L36" i="45"/>
  <c r="L32" i="45"/>
  <c r="L35" i="45"/>
  <c r="L33" i="45"/>
  <c r="L27" i="45"/>
  <c r="L23" i="45"/>
  <c r="K157" i="45" l="1"/>
  <c r="K10" i="45" s="1"/>
  <c r="L21" i="45"/>
  <c r="K9" i="45" l="1"/>
  <c r="K12" i="45"/>
  <c r="J156" i="45" l="1"/>
  <c r="J154" i="45"/>
  <c r="J153" i="45"/>
  <c r="J114" i="45"/>
  <c r="J112" i="45"/>
  <c r="J108" i="45"/>
  <c r="J107" i="45"/>
  <c r="J104" i="45"/>
  <c r="J97" i="45"/>
  <c r="J96" i="45"/>
  <c r="J146" i="45"/>
  <c r="J144" i="45"/>
  <c r="J141" i="45"/>
  <c r="J136" i="45"/>
  <c r="J131" i="45"/>
  <c r="J122" i="45"/>
  <c r="J95" i="45"/>
  <c r="J93" i="45"/>
  <c r="J92" i="45"/>
  <c r="J88" i="45"/>
  <c r="J86" i="45"/>
  <c r="J81" i="45"/>
  <c r="J78" i="45"/>
  <c r="J77" i="45"/>
  <c r="J75" i="45"/>
  <c r="J70" i="45"/>
  <c r="J69" i="45"/>
  <c r="J62" i="45"/>
  <c r="J54" i="45"/>
  <c r="J53" i="45"/>
  <c r="J46" i="45"/>
  <c r="J34" i="45"/>
  <c r="J30" i="45"/>
  <c r="J26" i="45"/>
  <c r="J25" i="45"/>
  <c r="J24" i="45"/>
  <c r="J22" i="45"/>
  <c r="L22" i="45" l="1"/>
  <c r="J157" i="45"/>
  <c r="L25" i="45"/>
  <c r="L30" i="45"/>
  <c r="L46" i="45"/>
  <c r="L54" i="45"/>
  <c r="L69" i="45"/>
  <c r="L75" i="45"/>
  <c r="L78" i="45"/>
  <c r="L86" i="45"/>
  <c r="L92" i="45"/>
  <c r="L95" i="45"/>
  <c r="L131" i="45"/>
  <c r="L141" i="45"/>
  <c r="L146" i="45"/>
  <c r="L97" i="45"/>
  <c r="L107" i="45"/>
  <c r="L112" i="45"/>
  <c r="L153" i="45"/>
  <c r="L156" i="45"/>
  <c r="L24" i="45"/>
  <c r="L26" i="45"/>
  <c r="L34" i="45"/>
  <c r="L53" i="45"/>
  <c r="L62" i="45"/>
  <c r="L70" i="45"/>
  <c r="L77" i="45"/>
  <c r="L81" i="45"/>
  <c r="L88" i="45"/>
  <c r="L93" i="45"/>
  <c r="L122" i="45"/>
  <c r="L136" i="45"/>
  <c r="L144" i="45"/>
  <c r="L96" i="45"/>
  <c r="L104" i="45"/>
  <c r="L108" i="45"/>
  <c r="L114" i="45"/>
  <c r="L154" i="45"/>
  <c r="L157" i="45" l="1"/>
  <c r="E158" i="44" l="1"/>
  <c r="E13" i="44" s="1"/>
  <c r="I157" i="44"/>
  <c r="J156" i="44"/>
  <c r="I156" i="44"/>
  <c r="I155" i="44"/>
  <c r="I154" i="44"/>
  <c r="I153" i="44"/>
  <c r="J153" i="44" s="1"/>
  <c r="I152" i="44"/>
  <c r="J152" i="44" s="1"/>
  <c r="I151" i="44"/>
  <c r="J151" i="44" s="1"/>
  <c r="J150" i="44"/>
  <c r="I150" i="44"/>
  <c r="I149" i="44"/>
  <c r="J149" i="44" s="1"/>
  <c r="I148" i="44"/>
  <c r="J148" i="44" s="1"/>
  <c r="I147" i="44"/>
  <c r="J146" i="44"/>
  <c r="I146" i="44"/>
  <c r="I145" i="44"/>
  <c r="I144" i="44"/>
  <c r="J144" i="44" s="1"/>
  <c r="I143" i="44"/>
  <c r="J143" i="44" s="1"/>
  <c r="I142" i="44"/>
  <c r="I141" i="44"/>
  <c r="J141" i="44" s="1"/>
  <c r="J140" i="44"/>
  <c r="I140" i="44"/>
  <c r="I139" i="44"/>
  <c r="J139" i="44" s="1"/>
  <c r="I138" i="44"/>
  <c r="J138" i="44" s="1"/>
  <c r="I137" i="44"/>
  <c r="J136" i="44"/>
  <c r="I136" i="44"/>
  <c r="I135" i="44"/>
  <c r="J135" i="44" s="1"/>
  <c r="I134" i="44"/>
  <c r="J134" i="44" s="1"/>
  <c r="I133" i="44"/>
  <c r="J133" i="44" s="1"/>
  <c r="I132" i="44"/>
  <c r="I131" i="44"/>
  <c r="J131" i="44" s="1"/>
  <c r="J130" i="44"/>
  <c r="I130" i="44"/>
  <c r="I129" i="44"/>
  <c r="J129" i="44" s="1"/>
  <c r="I128" i="44"/>
  <c r="J128" i="44" s="1"/>
  <c r="I127" i="44"/>
  <c r="J127" i="44" s="1"/>
  <c r="J126" i="44"/>
  <c r="I126" i="44"/>
  <c r="I125" i="44"/>
  <c r="J125" i="44" s="1"/>
  <c r="I124" i="44"/>
  <c r="J124" i="44" s="1"/>
  <c r="I123" i="44"/>
  <c r="J122" i="44"/>
  <c r="I122" i="44"/>
  <c r="I121" i="44"/>
  <c r="J121" i="44" s="1"/>
  <c r="I120" i="44"/>
  <c r="J120" i="44" s="1"/>
  <c r="I119" i="44"/>
  <c r="J119" i="44" s="1"/>
  <c r="J118" i="44"/>
  <c r="I118" i="44"/>
  <c r="I117" i="44"/>
  <c r="J117" i="44" s="1"/>
  <c r="I116" i="44"/>
  <c r="J116" i="44" s="1"/>
  <c r="I115" i="44"/>
  <c r="J114" i="44"/>
  <c r="I114" i="44"/>
  <c r="I113" i="44"/>
  <c r="I112" i="44"/>
  <c r="J112" i="44" s="1"/>
  <c r="I111" i="44"/>
  <c r="J111" i="44" s="1"/>
  <c r="J110" i="44"/>
  <c r="I110" i="44"/>
  <c r="I109" i="44"/>
  <c r="I108" i="44"/>
  <c r="I107" i="44"/>
  <c r="J107" i="44" s="1"/>
  <c r="I106" i="44"/>
  <c r="J106" i="44" s="1"/>
  <c r="I105" i="44"/>
  <c r="J104" i="44"/>
  <c r="I104" i="44"/>
  <c r="I103" i="44"/>
  <c r="J103" i="44" s="1"/>
  <c r="I102" i="44"/>
  <c r="J102" i="44" s="1"/>
  <c r="I101" i="44"/>
  <c r="J101" i="44" s="1"/>
  <c r="J100" i="44"/>
  <c r="I100" i="44"/>
  <c r="I99" i="44"/>
  <c r="J99" i="44" s="1"/>
  <c r="I98" i="44"/>
  <c r="I97" i="44"/>
  <c r="I96" i="44"/>
  <c r="I95" i="44"/>
  <c r="J95" i="44" s="1"/>
  <c r="I94" i="44"/>
  <c r="I93" i="44"/>
  <c r="I92" i="44"/>
  <c r="J92" i="44" s="1"/>
  <c r="I91" i="44"/>
  <c r="J90" i="44"/>
  <c r="I90" i="44"/>
  <c r="I89" i="44"/>
  <c r="I88" i="44"/>
  <c r="J88" i="44" s="1"/>
  <c r="I87" i="44"/>
  <c r="J86" i="44"/>
  <c r="I86" i="44"/>
  <c r="I85" i="44"/>
  <c r="J85" i="44" s="1"/>
  <c r="I84" i="44"/>
  <c r="J84" i="44" s="1"/>
  <c r="I83" i="44"/>
  <c r="J83" i="44" s="1"/>
  <c r="I82" i="44"/>
  <c r="I81" i="44"/>
  <c r="J81" i="44" s="1"/>
  <c r="J80" i="44"/>
  <c r="I80" i="44"/>
  <c r="I79" i="44"/>
  <c r="I78" i="44"/>
  <c r="I77" i="44"/>
  <c r="J77" i="44" s="1"/>
  <c r="I76" i="44"/>
  <c r="I75" i="44"/>
  <c r="J75" i="44" s="1"/>
  <c r="I74" i="44"/>
  <c r="J74" i="44" s="1"/>
  <c r="I73" i="44"/>
  <c r="J73" i="44" s="1"/>
  <c r="J71" i="44"/>
  <c r="I71" i="44"/>
  <c r="I70" i="44"/>
  <c r="I69" i="44"/>
  <c r="I68" i="44"/>
  <c r="J68" i="44" s="1"/>
  <c r="I67" i="44"/>
  <c r="J67" i="44" s="1"/>
  <c r="I66" i="44"/>
  <c r="J66" i="44" s="1"/>
  <c r="J65" i="44"/>
  <c r="I65" i="44"/>
  <c r="I64" i="44"/>
  <c r="J64" i="44" s="1"/>
  <c r="I63" i="44"/>
  <c r="J63" i="44" s="1"/>
  <c r="I62" i="44"/>
  <c r="J61" i="44"/>
  <c r="I61" i="44"/>
  <c r="I60" i="44"/>
  <c r="J60" i="44" s="1"/>
  <c r="I59" i="44"/>
  <c r="J59" i="44" s="1"/>
  <c r="I58" i="44"/>
  <c r="J58" i="44" s="1"/>
  <c r="I57" i="44"/>
  <c r="J57" i="44" s="1"/>
  <c r="I56" i="44"/>
  <c r="J56" i="44" s="1"/>
  <c r="I55" i="44"/>
  <c r="J55" i="44" s="1"/>
  <c r="I54" i="44"/>
  <c r="I53" i="44"/>
  <c r="J52" i="44"/>
  <c r="I52" i="44"/>
  <c r="I51" i="44"/>
  <c r="J51" i="44" s="1"/>
  <c r="J50" i="44"/>
  <c r="I50" i="44"/>
  <c r="I49" i="44"/>
  <c r="J49" i="44" s="1"/>
  <c r="J48" i="44"/>
  <c r="I48" i="44"/>
  <c r="I47" i="44"/>
  <c r="J47" i="44" s="1"/>
  <c r="I46" i="44"/>
  <c r="I45" i="44"/>
  <c r="J45" i="44" s="1"/>
  <c r="I44" i="44"/>
  <c r="J44" i="44" s="1"/>
  <c r="I43" i="44"/>
  <c r="J43" i="44" s="1"/>
  <c r="I42" i="44"/>
  <c r="J42" i="44" s="1"/>
  <c r="I41" i="44"/>
  <c r="J41" i="44" s="1"/>
  <c r="I40" i="44"/>
  <c r="J40" i="44" s="1"/>
  <c r="I39" i="44"/>
  <c r="J39" i="44" s="1"/>
  <c r="I38" i="44"/>
  <c r="J38" i="44" s="1"/>
  <c r="I37" i="44"/>
  <c r="J37" i="44" s="1"/>
  <c r="I36" i="44"/>
  <c r="J36" i="44" s="1"/>
  <c r="I35" i="44"/>
  <c r="J35" i="44" s="1"/>
  <c r="I34" i="44"/>
  <c r="I33" i="44"/>
  <c r="J33" i="44" s="1"/>
  <c r="J32" i="44"/>
  <c r="I32" i="44"/>
  <c r="I31" i="44"/>
  <c r="J31" i="44" s="1"/>
  <c r="I30" i="44"/>
  <c r="I29" i="44"/>
  <c r="J29" i="44" s="1"/>
  <c r="I28" i="44"/>
  <c r="J28" i="44" s="1"/>
  <c r="I27" i="44"/>
  <c r="J27" i="44" s="1"/>
  <c r="I26" i="44"/>
  <c r="I25" i="44"/>
  <c r="I24" i="44"/>
  <c r="I23" i="44"/>
  <c r="J23" i="44" s="1"/>
  <c r="I22" i="44"/>
  <c r="I21" i="44"/>
  <c r="J21" i="44" s="1"/>
  <c r="E15" i="44"/>
  <c r="K11" i="44"/>
  <c r="F46" i="44" l="1"/>
  <c r="F44" i="44"/>
  <c r="F42" i="44"/>
  <c r="F40" i="44"/>
  <c r="F38" i="44"/>
  <c r="F36" i="44"/>
  <c r="F30" i="44"/>
  <c r="F28" i="44"/>
  <c r="F24" i="44"/>
  <c r="F52" i="44"/>
  <c r="F50" i="44"/>
  <c r="F48" i="44"/>
  <c r="F34" i="44"/>
  <c r="F32" i="44"/>
  <c r="F26" i="44"/>
  <c r="F22" i="44"/>
  <c r="F156" i="44"/>
  <c r="F154" i="44"/>
  <c r="F152" i="44"/>
  <c r="F150" i="44"/>
  <c r="F148" i="44"/>
  <c r="F146" i="44"/>
  <c r="F144" i="44"/>
  <c r="F142" i="44"/>
  <c r="F140" i="44"/>
  <c r="F138" i="44"/>
  <c r="F157" i="44"/>
  <c r="F155" i="44"/>
  <c r="F153" i="44"/>
  <c r="F151" i="44"/>
  <c r="F149" i="44"/>
  <c r="F147" i="44"/>
  <c r="F145" i="44"/>
  <c r="F143" i="44"/>
  <c r="F141" i="44"/>
  <c r="F139" i="44"/>
  <c r="F137" i="44"/>
  <c r="F135" i="44"/>
  <c r="F133" i="44"/>
  <c r="F131" i="44"/>
  <c r="F129" i="44"/>
  <c r="F127" i="44"/>
  <c r="F125" i="44"/>
  <c r="F123" i="44"/>
  <c r="F121" i="44"/>
  <c r="F119" i="44"/>
  <c r="F117" i="44"/>
  <c r="F116" i="44"/>
  <c r="F114" i="44"/>
  <c r="F112" i="44"/>
  <c r="F110" i="44"/>
  <c r="F108" i="44"/>
  <c r="F106" i="44"/>
  <c r="F104" i="44"/>
  <c r="F102" i="44"/>
  <c r="F100" i="44"/>
  <c r="F98" i="44"/>
  <c r="F96" i="44"/>
  <c r="F94" i="44"/>
  <c r="F92" i="44"/>
  <c r="F90" i="44"/>
  <c r="F88" i="44"/>
  <c r="F86" i="44"/>
  <c r="F84" i="44"/>
  <c r="F82" i="44"/>
  <c r="F136" i="44"/>
  <c r="F134" i="44"/>
  <c r="F132" i="44"/>
  <c r="F130" i="44"/>
  <c r="F128" i="44"/>
  <c r="F126" i="44"/>
  <c r="F124" i="44"/>
  <c r="F122" i="44"/>
  <c r="F120" i="44"/>
  <c r="F118" i="44"/>
  <c r="F115" i="44"/>
  <c r="F113" i="44"/>
  <c r="F111" i="44"/>
  <c r="F109" i="44"/>
  <c r="F107" i="44"/>
  <c r="F105" i="44"/>
  <c r="F103" i="44"/>
  <c r="F101" i="44"/>
  <c r="F99" i="44"/>
  <c r="F97" i="44"/>
  <c r="F95" i="44"/>
  <c r="F93" i="44"/>
  <c r="F91" i="44"/>
  <c r="F89" i="44"/>
  <c r="F87" i="44"/>
  <c r="F85" i="44"/>
  <c r="F83" i="44"/>
  <c r="F81" i="44"/>
  <c r="F79" i="44"/>
  <c r="F77" i="44"/>
  <c r="F75" i="44"/>
  <c r="F73" i="44"/>
  <c r="F70" i="44"/>
  <c r="F68" i="44"/>
  <c r="F66" i="44"/>
  <c r="F64" i="44"/>
  <c r="F62" i="44"/>
  <c r="F60" i="44"/>
  <c r="F58" i="44"/>
  <c r="F21" i="44"/>
  <c r="F23" i="44"/>
  <c r="F25" i="44"/>
  <c r="K25" i="44" s="1"/>
  <c r="F27" i="44"/>
  <c r="F29" i="44"/>
  <c r="K29" i="44" s="1"/>
  <c r="L29" i="44" s="1"/>
  <c r="F31" i="44"/>
  <c r="F33" i="44"/>
  <c r="K33" i="44" s="1"/>
  <c r="L33" i="44" s="1"/>
  <c r="F35" i="44"/>
  <c r="F37" i="44"/>
  <c r="K37" i="44" s="1"/>
  <c r="L37" i="44" s="1"/>
  <c r="F39" i="44"/>
  <c r="F41" i="44"/>
  <c r="K41" i="44" s="1"/>
  <c r="L41" i="44" s="1"/>
  <c r="F43" i="44"/>
  <c r="F45" i="44"/>
  <c r="K45" i="44" s="1"/>
  <c r="L45" i="44" s="1"/>
  <c r="F47" i="44"/>
  <c r="F49" i="44"/>
  <c r="K49" i="44" s="1"/>
  <c r="L49" i="44" s="1"/>
  <c r="F51" i="44"/>
  <c r="F53" i="44"/>
  <c r="K53" i="44" s="1"/>
  <c r="F55" i="44"/>
  <c r="F57" i="44"/>
  <c r="K57" i="44" s="1"/>
  <c r="L57" i="44" s="1"/>
  <c r="F59" i="44"/>
  <c r="K59" i="44" s="1"/>
  <c r="L59" i="44" s="1"/>
  <c r="F61" i="44"/>
  <c r="F63" i="44"/>
  <c r="K63" i="44" s="1"/>
  <c r="L63" i="44" s="1"/>
  <c r="F65" i="44"/>
  <c r="F67" i="44"/>
  <c r="K67" i="44" s="1"/>
  <c r="L67" i="44" s="1"/>
  <c r="F69" i="44"/>
  <c r="F71" i="44"/>
  <c r="K71" i="44" s="1"/>
  <c r="L71" i="44" s="1"/>
  <c r="F54" i="44"/>
  <c r="K54" i="44" s="1"/>
  <c r="F56" i="44"/>
  <c r="F74" i="44"/>
  <c r="K74" i="44" s="1"/>
  <c r="L74" i="44" s="1"/>
  <c r="F76" i="44"/>
  <c r="K76" i="44" s="1"/>
  <c r="F78" i="44"/>
  <c r="F80" i="44"/>
  <c r="K80" i="44" s="1"/>
  <c r="L80" i="44" s="1"/>
  <c r="M22" i="43"/>
  <c r="M23" i="43"/>
  <c r="M24" i="43"/>
  <c r="M25" i="43"/>
  <c r="M26" i="43"/>
  <c r="M27" i="43"/>
  <c r="M28" i="43"/>
  <c r="M29" i="43"/>
  <c r="M30" i="43"/>
  <c r="M31" i="43"/>
  <c r="M32" i="43"/>
  <c r="M33" i="43"/>
  <c r="M34" i="43"/>
  <c r="M35" i="43"/>
  <c r="M36" i="43"/>
  <c r="M37" i="43"/>
  <c r="M38" i="43"/>
  <c r="M39" i="43"/>
  <c r="M40" i="43"/>
  <c r="M41" i="43"/>
  <c r="M42" i="43"/>
  <c r="M43" i="43"/>
  <c r="M44" i="43"/>
  <c r="M45" i="43"/>
  <c r="M46" i="43"/>
  <c r="M47" i="43"/>
  <c r="M48" i="43"/>
  <c r="M49" i="43"/>
  <c r="M50" i="43"/>
  <c r="M51" i="43"/>
  <c r="M52" i="43"/>
  <c r="M53" i="43"/>
  <c r="M54" i="43"/>
  <c r="M55" i="43"/>
  <c r="M56" i="43"/>
  <c r="M57" i="43"/>
  <c r="M58" i="43"/>
  <c r="M59" i="43"/>
  <c r="M60" i="43"/>
  <c r="M61" i="43"/>
  <c r="M62" i="43"/>
  <c r="M63" i="43"/>
  <c r="M64" i="43"/>
  <c r="M65" i="43"/>
  <c r="M66" i="43"/>
  <c r="M67" i="43"/>
  <c r="M68" i="43"/>
  <c r="M69" i="43"/>
  <c r="M70" i="43"/>
  <c r="M71" i="43"/>
  <c r="M72" i="43"/>
  <c r="M73" i="43"/>
  <c r="M74" i="43"/>
  <c r="M75" i="43"/>
  <c r="M76" i="43"/>
  <c r="M77" i="43"/>
  <c r="M78" i="43"/>
  <c r="M79" i="43"/>
  <c r="M80" i="43"/>
  <c r="M81" i="43"/>
  <c r="M82" i="43"/>
  <c r="M83" i="43"/>
  <c r="M84" i="43"/>
  <c r="M85" i="43"/>
  <c r="M86" i="43"/>
  <c r="M87" i="43"/>
  <c r="M88" i="43"/>
  <c r="M89" i="43"/>
  <c r="M90" i="43"/>
  <c r="M91" i="43"/>
  <c r="M92" i="43"/>
  <c r="M93" i="43"/>
  <c r="M94" i="43"/>
  <c r="M95" i="43"/>
  <c r="M96" i="43"/>
  <c r="M97" i="43"/>
  <c r="M98" i="43"/>
  <c r="M99" i="43"/>
  <c r="M100" i="43"/>
  <c r="M101" i="43"/>
  <c r="M102" i="43"/>
  <c r="M103" i="43"/>
  <c r="M104" i="43"/>
  <c r="M105" i="43"/>
  <c r="M106" i="43"/>
  <c r="M107" i="43"/>
  <c r="M108" i="43"/>
  <c r="M109" i="43"/>
  <c r="M110" i="43"/>
  <c r="M111" i="43"/>
  <c r="M112" i="43"/>
  <c r="M113" i="43"/>
  <c r="M114" i="43"/>
  <c r="M115" i="43"/>
  <c r="M116" i="43"/>
  <c r="M117" i="43"/>
  <c r="M118" i="43"/>
  <c r="M119" i="43"/>
  <c r="M120" i="43"/>
  <c r="M121" i="43"/>
  <c r="M122" i="43"/>
  <c r="M123" i="43"/>
  <c r="M124" i="43"/>
  <c r="M125" i="43"/>
  <c r="M126" i="43"/>
  <c r="M127" i="43"/>
  <c r="M128" i="43"/>
  <c r="M129" i="43"/>
  <c r="M130" i="43"/>
  <c r="M131" i="43"/>
  <c r="M132" i="43"/>
  <c r="M133" i="43"/>
  <c r="M134" i="43"/>
  <c r="M135" i="43"/>
  <c r="M136" i="43"/>
  <c r="M137" i="43"/>
  <c r="M138" i="43"/>
  <c r="M139" i="43"/>
  <c r="M140" i="43"/>
  <c r="M141" i="43"/>
  <c r="M142" i="43"/>
  <c r="M143" i="43"/>
  <c r="M144" i="43"/>
  <c r="M145" i="43"/>
  <c r="M146" i="43"/>
  <c r="M147" i="43"/>
  <c r="M148" i="43"/>
  <c r="M149" i="43"/>
  <c r="M150" i="43"/>
  <c r="M151" i="43"/>
  <c r="M152" i="43"/>
  <c r="M153" i="43"/>
  <c r="M154" i="43"/>
  <c r="M155" i="43"/>
  <c r="M156" i="43"/>
  <c r="K78" i="44" l="1"/>
  <c r="K56" i="44"/>
  <c r="L56" i="44" s="1"/>
  <c r="K69" i="44"/>
  <c r="K65" i="44"/>
  <c r="L65" i="44" s="1"/>
  <c r="K61" i="44"/>
  <c r="L61" i="44" s="1"/>
  <c r="K55" i="44"/>
  <c r="L55" i="44" s="1"/>
  <c r="K51" i="44"/>
  <c r="L51" i="44" s="1"/>
  <c r="K47" i="44"/>
  <c r="L47" i="44" s="1"/>
  <c r="K43" i="44"/>
  <c r="L43" i="44" s="1"/>
  <c r="K39" i="44"/>
  <c r="L39" i="44" s="1"/>
  <c r="K35" i="44"/>
  <c r="L35" i="44" s="1"/>
  <c r="K31" i="44"/>
  <c r="L31" i="44" s="1"/>
  <c r="K27" i="44"/>
  <c r="L27" i="44" s="1"/>
  <c r="K23" i="44"/>
  <c r="L23" i="44" s="1"/>
  <c r="K58" i="44"/>
  <c r="L58" i="44" s="1"/>
  <c r="K62" i="44"/>
  <c r="K66" i="44"/>
  <c r="L66" i="44" s="1"/>
  <c r="K70" i="44"/>
  <c r="K75" i="44"/>
  <c r="L75" i="44" s="1"/>
  <c r="K79" i="44"/>
  <c r="K83" i="44"/>
  <c r="L83" i="44" s="1"/>
  <c r="K87" i="44"/>
  <c r="K91" i="44"/>
  <c r="K95" i="44"/>
  <c r="L95" i="44" s="1"/>
  <c r="K99" i="44"/>
  <c r="L99" i="44" s="1"/>
  <c r="K103" i="44"/>
  <c r="L103" i="44" s="1"/>
  <c r="K107" i="44"/>
  <c r="L107" i="44" s="1"/>
  <c r="K111" i="44"/>
  <c r="L111" i="44" s="1"/>
  <c r="K115" i="44"/>
  <c r="K120" i="44"/>
  <c r="L120" i="44" s="1"/>
  <c r="K124" i="44"/>
  <c r="L124" i="44" s="1"/>
  <c r="K128" i="44"/>
  <c r="L128" i="44" s="1"/>
  <c r="K132" i="44"/>
  <c r="K136" i="44"/>
  <c r="L136" i="44" s="1"/>
  <c r="K84" i="44"/>
  <c r="L84" i="44" s="1"/>
  <c r="K88" i="44"/>
  <c r="L88" i="44" s="1"/>
  <c r="K92" i="44"/>
  <c r="L92" i="44" s="1"/>
  <c r="K96" i="44"/>
  <c r="K100" i="44"/>
  <c r="L100" i="44" s="1"/>
  <c r="K104" i="44"/>
  <c r="L104" i="44" s="1"/>
  <c r="K108" i="44"/>
  <c r="K112" i="44"/>
  <c r="L112" i="44" s="1"/>
  <c r="K116" i="44"/>
  <c r="L116" i="44" s="1"/>
  <c r="K119" i="44"/>
  <c r="L119" i="44" s="1"/>
  <c r="K123" i="44"/>
  <c r="K127" i="44"/>
  <c r="L127" i="44" s="1"/>
  <c r="K131" i="44"/>
  <c r="L131" i="44" s="1"/>
  <c r="K135" i="44"/>
  <c r="L135" i="44" s="1"/>
  <c r="K139" i="44"/>
  <c r="L139" i="44" s="1"/>
  <c r="K143" i="44"/>
  <c r="L143" i="44" s="1"/>
  <c r="K147" i="44"/>
  <c r="K151" i="44"/>
  <c r="L151" i="44" s="1"/>
  <c r="K155" i="44"/>
  <c r="K138" i="44"/>
  <c r="L138" i="44" s="1"/>
  <c r="K142" i="44"/>
  <c r="K146" i="44"/>
  <c r="L146" i="44" s="1"/>
  <c r="K150" i="44"/>
  <c r="L150" i="44" s="1"/>
  <c r="K154" i="44"/>
  <c r="F158" i="44"/>
  <c r="K21" i="44"/>
  <c r="K60" i="44"/>
  <c r="L60" i="44" s="1"/>
  <c r="K64" i="44"/>
  <c r="L64" i="44" s="1"/>
  <c r="K68" i="44"/>
  <c r="L68" i="44" s="1"/>
  <c r="K73" i="44"/>
  <c r="L73" i="44" s="1"/>
  <c r="K77" i="44"/>
  <c r="L77" i="44" s="1"/>
  <c r="K81" i="44"/>
  <c r="L81" i="44" s="1"/>
  <c r="K85" i="44"/>
  <c r="L85" i="44" s="1"/>
  <c r="K89" i="44"/>
  <c r="K93" i="44"/>
  <c r="K97" i="44"/>
  <c r="K101" i="44"/>
  <c r="L101" i="44" s="1"/>
  <c r="K105" i="44"/>
  <c r="K109" i="44"/>
  <c r="K113" i="44"/>
  <c r="K118" i="44"/>
  <c r="L118" i="44" s="1"/>
  <c r="K122" i="44"/>
  <c r="L122" i="44" s="1"/>
  <c r="K126" i="44"/>
  <c r="L126" i="44" s="1"/>
  <c r="K130" i="44"/>
  <c r="L130" i="44" s="1"/>
  <c r="K134" i="44"/>
  <c r="L134" i="44" s="1"/>
  <c r="K82" i="44"/>
  <c r="K86" i="44"/>
  <c r="L86" i="44" s="1"/>
  <c r="K90" i="44"/>
  <c r="L90" i="44" s="1"/>
  <c r="K94" i="44"/>
  <c r="K98" i="44"/>
  <c r="K102" i="44"/>
  <c r="L102" i="44" s="1"/>
  <c r="K106" i="44"/>
  <c r="L106" i="44" s="1"/>
  <c r="K110" i="44"/>
  <c r="L110" i="44" s="1"/>
  <c r="K114" i="44"/>
  <c r="L114" i="44" s="1"/>
  <c r="K117" i="44"/>
  <c r="L117" i="44" s="1"/>
  <c r="K121" i="44"/>
  <c r="L121" i="44" s="1"/>
  <c r="K125" i="44"/>
  <c r="L125" i="44" s="1"/>
  <c r="K129" i="44"/>
  <c r="L129" i="44" s="1"/>
  <c r="K133" i="44"/>
  <c r="L133" i="44" s="1"/>
  <c r="K137" i="44"/>
  <c r="K141" i="44"/>
  <c r="L141" i="44" s="1"/>
  <c r="K145" i="44"/>
  <c r="K149" i="44"/>
  <c r="L149" i="44" s="1"/>
  <c r="K153" i="44"/>
  <c r="L153" i="44" s="1"/>
  <c r="K157" i="44"/>
  <c r="K140" i="44"/>
  <c r="L140" i="44" s="1"/>
  <c r="K144" i="44"/>
  <c r="L144" i="44" s="1"/>
  <c r="K148" i="44"/>
  <c r="L148" i="44" s="1"/>
  <c r="K152" i="44"/>
  <c r="L152" i="44" s="1"/>
  <c r="K156" i="44"/>
  <c r="L156" i="44" s="1"/>
  <c r="K30" i="44"/>
  <c r="K28" i="44"/>
  <c r="L28" i="44" s="1"/>
  <c r="K34" i="44"/>
  <c r="K32" i="44"/>
  <c r="L32" i="44" s="1"/>
  <c r="K46" i="44"/>
  <c r="K44" i="44"/>
  <c r="L44" i="44" s="1"/>
  <c r="K42" i="44"/>
  <c r="L42" i="44" s="1"/>
  <c r="K40" i="44"/>
  <c r="L40" i="44" s="1"/>
  <c r="K38" i="44"/>
  <c r="L38" i="44" s="1"/>
  <c r="K36" i="44"/>
  <c r="L36" i="44" s="1"/>
  <c r="K24" i="44"/>
  <c r="K52" i="44"/>
  <c r="L52" i="44" s="1"/>
  <c r="K50" i="44"/>
  <c r="L50" i="44" s="1"/>
  <c r="K48" i="44"/>
  <c r="L48" i="44" s="1"/>
  <c r="K26" i="44"/>
  <c r="K22" i="44"/>
  <c r="K153" i="43"/>
  <c r="K158" i="44" l="1"/>
  <c r="K10" i="44" s="1"/>
  <c r="L21" i="44"/>
  <c r="K156" i="43"/>
  <c r="K154" i="43"/>
  <c r="K146" i="43"/>
  <c r="K144" i="43"/>
  <c r="K143" i="43"/>
  <c r="K141" i="43"/>
  <c r="K136" i="43"/>
  <c r="K131" i="43"/>
  <c r="K122" i="43"/>
  <c r="K114" i="43"/>
  <c r="K112" i="43"/>
  <c r="K108" i="43"/>
  <c r="K107" i="43"/>
  <c r="K104" i="43"/>
  <c r="K97" i="43"/>
  <c r="K96" i="43"/>
  <c r="K95" i="43"/>
  <c r="K93" i="43"/>
  <c r="K92" i="43"/>
  <c r="K90" i="43"/>
  <c r="K88" i="43"/>
  <c r="K86" i="43"/>
  <c r="K81" i="43"/>
  <c r="K78" i="43"/>
  <c r="K77" i="43"/>
  <c r="K75" i="43"/>
  <c r="K71" i="43"/>
  <c r="K70" i="43"/>
  <c r="K69" i="43"/>
  <c r="K62" i="43"/>
  <c r="K54" i="43"/>
  <c r="K53" i="43"/>
  <c r="K46" i="43"/>
  <c r="K34" i="43"/>
  <c r="K30" i="43"/>
  <c r="K26" i="43"/>
  <c r="K25" i="43"/>
  <c r="K24" i="43"/>
  <c r="K22" i="43"/>
  <c r="K9" i="44" l="1"/>
  <c r="K12" i="44"/>
  <c r="S27" i="43"/>
  <c r="K101" i="43"/>
  <c r="S26" i="43" s="1"/>
  <c r="K33" i="43"/>
  <c r="L156" i="43"/>
  <c r="L155" i="43"/>
  <c r="L154" i="43"/>
  <c r="L153" i="43"/>
  <c r="L152" i="43"/>
  <c r="L151" i="43"/>
  <c r="L150" i="43"/>
  <c r="L149" i="43"/>
  <c r="L148" i="43"/>
  <c r="L147" i="43"/>
  <c r="L146" i="43"/>
  <c r="L145" i="43"/>
  <c r="L144" i="43"/>
  <c r="L143" i="43"/>
  <c r="L142" i="43"/>
  <c r="L141" i="43"/>
  <c r="L140" i="43"/>
  <c r="L139" i="43"/>
  <c r="L138" i="43"/>
  <c r="L137" i="43"/>
  <c r="L136" i="43"/>
  <c r="L135" i="43"/>
  <c r="L134" i="43"/>
  <c r="L133" i="43"/>
  <c r="L132" i="43"/>
  <c r="L131" i="43"/>
  <c r="L130" i="43"/>
  <c r="L129" i="43"/>
  <c r="L128" i="43"/>
  <c r="L127" i="43"/>
  <c r="L126" i="43"/>
  <c r="L125" i="43"/>
  <c r="L124" i="43"/>
  <c r="L123" i="43"/>
  <c r="L122" i="43"/>
  <c r="L121" i="43"/>
  <c r="L120" i="43"/>
  <c r="L119" i="43"/>
  <c r="L118" i="43"/>
  <c r="L117" i="43"/>
  <c r="L116" i="43"/>
  <c r="L115" i="43"/>
  <c r="L114" i="43"/>
  <c r="L113" i="43"/>
  <c r="L112" i="43"/>
  <c r="L111" i="43"/>
  <c r="L110" i="43"/>
  <c r="L109" i="43"/>
  <c r="L108" i="43"/>
  <c r="L107" i="43"/>
  <c r="L106" i="43"/>
  <c r="L105" i="43"/>
  <c r="L104" i="43"/>
  <c r="L103" i="43"/>
  <c r="L102" i="43"/>
  <c r="L101" i="43"/>
  <c r="L100" i="43"/>
  <c r="L99" i="43"/>
  <c r="L98" i="43"/>
  <c r="L97" i="43"/>
  <c r="L96" i="43"/>
  <c r="L95" i="43"/>
  <c r="L94" i="43"/>
  <c r="L93" i="43"/>
  <c r="L92" i="43"/>
  <c r="L91" i="43"/>
  <c r="L90" i="43"/>
  <c r="L89" i="43"/>
  <c r="L88" i="43"/>
  <c r="L87" i="43"/>
  <c r="L86" i="43"/>
  <c r="L85" i="43"/>
  <c r="L84" i="43"/>
  <c r="L83" i="43"/>
  <c r="L82" i="43"/>
  <c r="L81" i="43"/>
  <c r="L80" i="43"/>
  <c r="L79" i="43"/>
  <c r="L78" i="43"/>
  <c r="L77" i="43"/>
  <c r="L76" i="43"/>
  <c r="L75" i="43"/>
  <c r="L74" i="43"/>
  <c r="L73" i="43"/>
  <c r="L72" i="43"/>
  <c r="L71" i="43"/>
  <c r="L70" i="43"/>
  <c r="L69" i="43"/>
  <c r="L68" i="43"/>
  <c r="L67" i="43"/>
  <c r="L66" i="43"/>
  <c r="L65" i="43"/>
  <c r="L64" i="43"/>
  <c r="L63" i="43"/>
  <c r="L62" i="43"/>
  <c r="L61" i="43"/>
  <c r="L60" i="43"/>
  <c r="L59" i="43"/>
  <c r="L58" i="43"/>
  <c r="L57" i="43"/>
  <c r="L56" i="43"/>
  <c r="L55" i="43"/>
  <c r="L54" i="43"/>
  <c r="L53" i="43"/>
  <c r="L52" i="43"/>
  <c r="L51" i="43"/>
  <c r="L50" i="43"/>
  <c r="L49" i="43"/>
  <c r="L48" i="43"/>
  <c r="L47" i="43"/>
  <c r="L46" i="43"/>
  <c r="L45" i="43"/>
  <c r="L44" i="43"/>
  <c r="L43" i="43"/>
  <c r="L42" i="43"/>
  <c r="L41" i="43"/>
  <c r="L40" i="43"/>
  <c r="L39" i="43"/>
  <c r="L38" i="43"/>
  <c r="L37" i="43"/>
  <c r="L36" i="43"/>
  <c r="L35" i="43"/>
  <c r="L34" i="43"/>
  <c r="L33" i="43"/>
  <c r="L32" i="43"/>
  <c r="L31" i="43"/>
  <c r="L30" i="43"/>
  <c r="L29" i="43"/>
  <c r="L28" i="43"/>
  <c r="L27" i="43"/>
  <c r="L26" i="43"/>
  <c r="L25" i="43"/>
  <c r="L24" i="43"/>
  <c r="L23" i="43"/>
  <c r="L22" i="43"/>
  <c r="L21" i="43"/>
  <c r="G156" i="43"/>
  <c r="G155" i="43"/>
  <c r="G154" i="43"/>
  <c r="G153" i="43"/>
  <c r="G152" i="43"/>
  <c r="G151" i="43"/>
  <c r="G150" i="43"/>
  <c r="G149" i="43"/>
  <c r="G148" i="43"/>
  <c r="G147" i="43"/>
  <c r="G146" i="43"/>
  <c r="G145" i="43"/>
  <c r="G144" i="43"/>
  <c r="G143" i="43"/>
  <c r="G142" i="43"/>
  <c r="G141" i="43"/>
  <c r="G140" i="43"/>
  <c r="G139" i="43"/>
  <c r="G138" i="43"/>
  <c r="G137" i="43"/>
  <c r="G136" i="43"/>
  <c r="G135" i="43"/>
  <c r="G134" i="43"/>
  <c r="G133" i="43"/>
  <c r="G132" i="43"/>
  <c r="G131" i="43"/>
  <c r="G130" i="43"/>
  <c r="G129" i="43"/>
  <c r="G128" i="43"/>
  <c r="G127" i="43"/>
  <c r="G126" i="43"/>
  <c r="G125" i="43"/>
  <c r="G124" i="43"/>
  <c r="G123" i="43"/>
  <c r="G122" i="43"/>
  <c r="G121" i="43"/>
  <c r="G120" i="43"/>
  <c r="G119" i="43"/>
  <c r="G118" i="43"/>
  <c r="G117" i="43"/>
  <c r="G116" i="43"/>
  <c r="G115" i="43"/>
  <c r="G114" i="43"/>
  <c r="G113" i="43"/>
  <c r="G112" i="43"/>
  <c r="G111" i="43"/>
  <c r="G110" i="43"/>
  <c r="G109" i="43"/>
  <c r="G108" i="43"/>
  <c r="G107" i="43"/>
  <c r="G106" i="43"/>
  <c r="G105" i="43"/>
  <c r="G104" i="43"/>
  <c r="G103" i="43"/>
  <c r="G102" i="43"/>
  <c r="G101" i="43"/>
  <c r="G100" i="43"/>
  <c r="G99" i="43"/>
  <c r="G98" i="43"/>
  <c r="G97" i="43"/>
  <c r="G96" i="43"/>
  <c r="G95" i="43"/>
  <c r="G94" i="43"/>
  <c r="G93" i="43"/>
  <c r="G92" i="43"/>
  <c r="G91" i="43"/>
  <c r="G90" i="43"/>
  <c r="G89" i="43"/>
  <c r="G88" i="43"/>
  <c r="G87" i="43"/>
  <c r="G86" i="43"/>
  <c r="G85" i="43"/>
  <c r="G84" i="43"/>
  <c r="G83" i="43"/>
  <c r="G82" i="43"/>
  <c r="G81" i="43"/>
  <c r="G80" i="43"/>
  <c r="G79" i="43"/>
  <c r="G78" i="43"/>
  <c r="G77" i="43"/>
  <c r="G76" i="43"/>
  <c r="G75" i="43"/>
  <c r="G74" i="43"/>
  <c r="G73" i="43"/>
  <c r="G72" i="43"/>
  <c r="G71" i="43"/>
  <c r="G70" i="43"/>
  <c r="G69" i="43"/>
  <c r="G68" i="43"/>
  <c r="G67" i="43"/>
  <c r="G66" i="43"/>
  <c r="G65" i="43"/>
  <c r="G64" i="43"/>
  <c r="G63" i="43"/>
  <c r="G62" i="43"/>
  <c r="G61" i="43"/>
  <c r="G60" i="43"/>
  <c r="G59" i="43"/>
  <c r="G58" i="43"/>
  <c r="G57" i="43"/>
  <c r="G56" i="43"/>
  <c r="G55" i="43"/>
  <c r="G54" i="43"/>
  <c r="G53" i="43"/>
  <c r="G52" i="43"/>
  <c r="G51" i="43"/>
  <c r="G50" i="43"/>
  <c r="G49" i="43"/>
  <c r="G48" i="43"/>
  <c r="G47" i="43"/>
  <c r="G46" i="43"/>
  <c r="G45" i="43"/>
  <c r="G44" i="43"/>
  <c r="G43" i="43"/>
  <c r="G42" i="43"/>
  <c r="G41" i="43"/>
  <c r="G40" i="43"/>
  <c r="G38" i="43"/>
  <c r="G32" i="43"/>
  <c r="G39" i="43"/>
  <c r="G37" i="43"/>
  <c r="G36" i="43"/>
  <c r="G35" i="43"/>
  <c r="G34" i="43"/>
  <c r="G33" i="43"/>
  <c r="G31" i="43"/>
  <c r="G30" i="43"/>
  <c r="G29" i="43"/>
  <c r="G28" i="43"/>
  <c r="G27" i="43"/>
  <c r="G26" i="43"/>
  <c r="G25" i="43"/>
  <c r="G24" i="43"/>
  <c r="G23" i="43"/>
  <c r="G22" i="43"/>
  <c r="G21" i="43"/>
  <c r="J154" i="44" l="1"/>
  <c r="L154" i="44" s="1"/>
  <c r="J142" i="44"/>
  <c r="L142" i="44" s="1"/>
  <c r="J157" i="44"/>
  <c r="L157" i="44" s="1"/>
  <c r="J155" i="44"/>
  <c r="L155" i="44" s="1"/>
  <c r="J147" i="44"/>
  <c r="L147" i="44" s="1"/>
  <c r="J145" i="44"/>
  <c r="L145" i="44" s="1"/>
  <c r="J137" i="44"/>
  <c r="L137" i="44" s="1"/>
  <c r="J123" i="44"/>
  <c r="L123" i="44" s="1"/>
  <c r="J108" i="44"/>
  <c r="L108" i="44" s="1"/>
  <c r="J98" i="44"/>
  <c r="L98" i="44" s="1"/>
  <c r="J96" i="44"/>
  <c r="L96" i="44" s="1"/>
  <c r="J94" i="44"/>
  <c r="L94" i="44" s="1"/>
  <c r="J82" i="44"/>
  <c r="L82" i="44" s="1"/>
  <c r="J132" i="44"/>
  <c r="L132" i="44" s="1"/>
  <c r="J115" i="44"/>
  <c r="L115" i="44" s="1"/>
  <c r="J113" i="44"/>
  <c r="L113" i="44" s="1"/>
  <c r="J109" i="44"/>
  <c r="L109" i="44" s="1"/>
  <c r="J105" i="44"/>
  <c r="L105" i="44" s="1"/>
  <c r="J97" i="44"/>
  <c r="L97" i="44" s="1"/>
  <c r="J93" i="44"/>
  <c r="L93" i="44" s="1"/>
  <c r="J91" i="44"/>
  <c r="L91" i="44" s="1"/>
  <c r="J89" i="44"/>
  <c r="L89" i="44" s="1"/>
  <c r="J87" i="44"/>
  <c r="L87" i="44" s="1"/>
  <c r="J79" i="44"/>
  <c r="L79" i="44" s="1"/>
  <c r="J72" i="44"/>
  <c r="L72" i="44" s="1"/>
  <c r="J70" i="44"/>
  <c r="L70" i="44" s="1"/>
  <c r="J62" i="44"/>
  <c r="L62" i="44" s="1"/>
  <c r="J78" i="44"/>
  <c r="L78" i="44" s="1"/>
  <c r="J76" i="44"/>
  <c r="L76" i="44" s="1"/>
  <c r="J54" i="44"/>
  <c r="L54" i="44" s="1"/>
  <c r="J46" i="44"/>
  <c r="L46" i="44" s="1"/>
  <c r="J34" i="44"/>
  <c r="L34" i="44" s="1"/>
  <c r="J30" i="44"/>
  <c r="L30" i="44" s="1"/>
  <c r="J69" i="44"/>
  <c r="L69" i="44" s="1"/>
  <c r="J53" i="44"/>
  <c r="L53" i="44" s="1"/>
  <c r="J25" i="44"/>
  <c r="L25" i="44" s="1"/>
  <c r="J26" i="44"/>
  <c r="L26" i="44" s="1"/>
  <c r="J24" i="44"/>
  <c r="L24" i="44" s="1"/>
  <c r="J22" i="44"/>
  <c r="L12" i="43"/>
  <c r="G157" i="43"/>
  <c r="L11" i="43"/>
  <c r="F15" i="43"/>
  <c r="F13" i="43"/>
  <c r="F157" i="43"/>
  <c r="J156" i="43"/>
  <c r="J155" i="43"/>
  <c r="K155" i="43" s="1"/>
  <c r="J154" i="43"/>
  <c r="J153" i="43"/>
  <c r="J152" i="43"/>
  <c r="K152" i="43" s="1"/>
  <c r="J151" i="43"/>
  <c r="K151" i="43" s="1"/>
  <c r="J150" i="43"/>
  <c r="K150" i="43" s="1"/>
  <c r="J149" i="43"/>
  <c r="K149" i="43" s="1"/>
  <c r="J148" i="43"/>
  <c r="K148" i="43" s="1"/>
  <c r="J147" i="43"/>
  <c r="K147" i="43" s="1"/>
  <c r="J146" i="43"/>
  <c r="J145" i="43"/>
  <c r="K145" i="43" s="1"/>
  <c r="J144" i="43"/>
  <c r="J143" i="43"/>
  <c r="J142" i="43"/>
  <c r="K142" i="43" s="1"/>
  <c r="J141" i="43"/>
  <c r="J140" i="43"/>
  <c r="K140" i="43" s="1"/>
  <c r="J139" i="43"/>
  <c r="K139" i="43" s="1"/>
  <c r="J138" i="43"/>
  <c r="K138" i="43" s="1"/>
  <c r="V137" i="43"/>
  <c r="T137" i="43"/>
  <c r="U137" i="43" s="1"/>
  <c r="W137" i="43" s="1"/>
  <c r="J137" i="43"/>
  <c r="K137" i="43" s="1"/>
  <c r="J136" i="43"/>
  <c r="J135" i="43"/>
  <c r="K135" i="43" s="1"/>
  <c r="J134" i="43"/>
  <c r="K134" i="43" s="1"/>
  <c r="J133" i="43"/>
  <c r="K133" i="43" s="1"/>
  <c r="J132" i="43"/>
  <c r="K132" i="43" s="1"/>
  <c r="J131" i="43"/>
  <c r="J130" i="43"/>
  <c r="K130" i="43" s="1"/>
  <c r="J129" i="43"/>
  <c r="K129" i="43" s="1"/>
  <c r="J128" i="43"/>
  <c r="K128" i="43" s="1"/>
  <c r="J127" i="43"/>
  <c r="K127" i="43" s="1"/>
  <c r="J126" i="43"/>
  <c r="K126" i="43" s="1"/>
  <c r="J125" i="43"/>
  <c r="K125" i="43" s="1"/>
  <c r="J124" i="43"/>
  <c r="K124" i="43" s="1"/>
  <c r="J123" i="43"/>
  <c r="K123" i="43" s="1"/>
  <c r="J122" i="43"/>
  <c r="J121" i="43"/>
  <c r="K121" i="43" s="1"/>
  <c r="J120" i="43"/>
  <c r="K120" i="43" s="1"/>
  <c r="J119" i="43"/>
  <c r="K119" i="43" s="1"/>
  <c r="J118" i="43"/>
  <c r="K118" i="43" s="1"/>
  <c r="J117" i="43"/>
  <c r="K117" i="43" s="1"/>
  <c r="J116" i="43"/>
  <c r="K116" i="43" s="1"/>
  <c r="J115" i="43"/>
  <c r="K115" i="43" s="1"/>
  <c r="J114" i="43"/>
  <c r="J113" i="43"/>
  <c r="K113" i="43" s="1"/>
  <c r="J112" i="43"/>
  <c r="J111" i="43"/>
  <c r="K111" i="43" s="1"/>
  <c r="J110" i="43"/>
  <c r="K110" i="43" s="1"/>
  <c r="J109" i="43"/>
  <c r="K109" i="43" s="1"/>
  <c r="J108" i="43"/>
  <c r="J107" i="43"/>
  <c r="J106" i="43"/>
  <c r="K106" i="43" s="1"/>
  <c r="J105" i="43"/>
  <c r="K105" i="43" s="1"/>
  <c r="J104" i="43"/>
  <c r="J103" i="43"/>
  <c r="K103" i="43" s="1"/>
  <c r="J102" i="43"/>
  <c r="K102" i="43" s="1"/>
  <c r="J101" i="43"/>
  <c r="J100" i="43"/>
  <c r="K100" i="43" s="1"/>
  <c r="J99" i="43"/>
  <c r="K99" i="43" s="1"/>
  <c r="J98" i="43"/>
  <c r="K98" i="43" s="1"/>
  <c r="J97" i="43"/>
  <c r="J96" i="43"/>
  <c r="J95" i="43"/>
  <c r="J94" i="43"/>
  <c r="K94" i="43" s="1"/>
  <c r="J93" i="43"/>
  <c r="J92" i="43"/>
  <c r="J91" i="43"/>
  <c r="K91" i="43" s="1"/>
  <c r="J90" i="43"/>
  <c r="J89" i="43"/>
  <c r="K89" i="43" s="1"/>
  <c r="J88" i="43"/>
  <c r="J87" i="43"/>
  <c r="K87" i="43" s="1"/>
  <c r="J86" i="43"/>
  <c r="J85" i="43"/>
  <c r="K85" i="43" s="1"/>
  <c r="J84" i="43"/>
  <c r="K84" i="43" s="1"/>
  <c r="J83" i="43"/>
  <c r="K83" i="43" s="1"/>
  <c r="J82" i="43"/>
  <c r="K82" i="43" s="1"/>
  <c r="J81" i="43"/>
  <c r="J80" i="43"/>
  <c r="K80" i="43" s="1"/>
  <c r="J79" i="43"/>
  <c r="K79" i="43" s="1"/>
  <c r="J78" i="43"/>
  <c r="J77" i="43"/>
  <c r="J76" i="43"/>
  <c r="K76" i="43" s="1"/>
  <c r="J75" i="43"/>
  <c r="J74" i="43"/>
  <c r="K74" i="43" s="1"/>
  <c r="J73" i="43"/>
  <c r="K73" i="43" s="1"/>
  <c r="J72" i="43"/>
  <c r="K72" i="43" s="1"/>
  <c r="J71" i="43"/>
  <c r="J70" i="43"/>
  <c r="J69" i="43"/>
  <c r="J68" i="43"/>
  <c r="K68" i="43" s="1"/>
  <c r="J67" i="43"/>
  <c r="K67" i="43" s="1"/>
  <c r="J66" i="43"/>
  <c r="K66" i="43" s="1"/>
  <c r="J65" i="43"/>
  <c r="K65" i="43" s="1"/>
  <c r="J64" i="43"/>
  <c r="K64" i="43" s="1"/>
  <c r="J63" i="43"/>
  <c r="K63" i="43" s="1"/>
  <c r="J62" i="43"/>
  <c r="J61" i="43"/>
  <c r="K61" i="43" s="1"/>
  <c r="J60" i="43"/>
  <c r="K60" i="43" s="1"/>
  <c r="J59" i="43"/>
  <c r="K59" i="43" s="1"/>
  <c r="J58" i="43"/>
  <c r="K58" i="43" s="1"/>
  <c r="J57" i="43"/>
  <c r="K57" i="43" s="1"/>
  <c r="J56" i="43"/>
  <c r="K56" i="43" s="1"/>
  <c r="J55" i="43"/>
  <c r="K55" i="43" s="1"/>
  <c r="J54" i="43"/>
  <c r="J53" i="43"/>
  <c r="J52" i="43"/>
  <c r="K52" i="43" s="1"/>
  <c r="J51" i="43"/>
  <c r="K51" i="43" s="1"/>
  <c r="J50" i="43"/>
  <c r="K50" i="43" s="1"/>
  <c r="J49" i="43"/>
  <c r="K49" i="43" s="1"/>
  <c r="J48" i="43"/>
  <c r="K48" i="43" s="1"/>
  <c r="J47" i="43"/>
  <c r="K47" i="43" s="1"/>
  <c r="J46" i="43"/>
  <c r="J45" i="43"/>
  <c r="K45" i="43" s="1"/>
  <c r="J44" i="43"/>
  <c r="K44" i="43" s="1"/>
  <c r="J43" i="43"/>
  <c r="K43" i="43" s="1"/>
  <c r="J42" i="43"/>
  <c r="K42" i="43" s="1"/>
  <c r="J41" i="43"/>
  <c r="K41" i="43" s="1"/>
  <c r="J40" i="43"/>
  <c r="K40" i="43" s="1"/>
  <c r="J39" i="43"/>
  <c r="K39" i="43" s="1"/>
  <c r="J38" i="43"/>
  <c r="K38" i="43" s="1"/>
  <c r="J37" i="43"/>
  <c r="K37" i="43" s="1"/>
  <c r="J36" i="43"/>
  <c r="K36" i="43" s="1"/>
  <c r="J35" i="43"/>
  <c r="K35" i="43" s="1"/>
  <c r="J34" i="43"/>
  <c r="J33" i="43"/>
  <c r="J32" i="43"/>
  <c r="K32" i="43" s="1"/>
  <c r="J31" i="43"/>
  <c r="K31" i="43" s="1"/>
  <c r="J30" i="43"/>
  <c r="J29" i="43"/>
  <c r="K29" i="43" s="1"/>
  <c r="J28" i="43"/>
  <c r="K28" i="43" s="1"/>
  <c r="J27" i="43"/>
  <c r="K27" i="43" s="1"/>
  <c r="J26" i="43"/>
  <c r="J25" i="43"/>
  <c r="S24" i="43"/>
  <c r="J24" i="43"/>
  <c r="Q23" i="43"/>
  <c r="K23" i="43"/>
  <c r="J23" i="43"/>
  <c r="I22" i="43"/>
  <c r="J22" i="43" s="1"/>
  <c r="J21" i="43"/>
  <c r="K21" i="43" s="1"/>
  <c r="L22" i="44" l="1"/>
  <c r="L158" i="44" s="1"/>
  <c r="J158" i="44"/>
  <c r="K157" i="43"/>
  <c r="M21" i="43" l="1"/>
  <c r="L9" i="43"/>
  <c r="L157" i="43"/>
  <c r="M157" i="43" l="1"/>
</calcChain>
</file>

<file path=xl/comments1.xml><?xml version="1.0" encoding="utf-8"?>
<comments xmlns="http://schemas.openxmlformats.org/spreadsheetml/2006/main">
  <authors>
    <author>Автор</author>
  </authors>
  <commentList>
    <comment ref="C7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установлен 06.11.2019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7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установлен 06.11.2019</t>
        </r>
      </text>
    </comment>
  </commentList>
</comments>
</file>

<file path=xl/sharedStrings.xml><?xml version="1.0" encoding="utf-8"?>
<sst xmlns="http://schemas.openxmlformats.org/spreadsheetml/2006/main" count="257" uniqueCount="180">
  <si>
    <t>№ кв</t>
  </si>
  <si>
    <t>Номер теплосчетчика                      (М-Сal MC)</t>
  </si>
  <si>
    <t>Общая площадь, м2</t>
  </si>
  <si>
    <t>Итого по квартирам:</t>
  </si>
  <si>
    <t>Номер теплосчетчика</t>
  </si>
  <si>
    <t>Примечание</t>
  </si>
  <si>
    <t>в том числе:</t>
  </si>
  <si>
    <t>Отопление МОП, Гкал</t>
  </si>
  <si>
    <t>ООО Управляющая компания "СИРИУС"</t>
  </si>
  <si>
    <t>Общедомовые приборы  учета</t>
  </si>
  <si>
    <t>квартиры</t>
  </si>
  <si>
    <t>МОП</t>
  </si>
  <si>
    <t>Расчет отопления МОП производится в соответствии с Постановлением Правительства РФ от 6 мая 2011 г. № 354 "О предоставлении коммунальных услуг собственникам и пользователям помещений в многоквартирных домах и жилых домов"</t>
  </si>
  <si>
    <t>Справочно: 1 кВт = 0,00086Гкал</t>
  </si>
  <si>
    <t>Всего, Гкал</t>
  </si>
  <si>
    <t>ВКТ-7 сет.№ 073. Зав.№00252873</t>
  </si>
  <si>
    <t>Квартиры+МОП</t>
  </si>
  <si>
    <t xml:space="preserve"> Расчет показателей отопления в жилом доме по адресу: г. Белгород, ул. Кирпичная д. 65б                                   </t>
  </si>
  <si>
    <t xml:space="preserve">Акиева </t>
  </si>
  <si>
    <t>Лазарева</t>
  </si>
  <si>
    <t>Алехина</t>
  </si>
  <si>
    <t>Симонова</t>
  </si>
  <si>
    <t>Проценко</t>
  </si>
  <si>
    <t xml:space="preserve">Медведева </t>
  </si>
  <si>
    <t>Литвинова</t>
  </si>
  <si>
    <t xml:space="preserve">Киреев </t>
  </si>
  <si>
    <t xml:space="preserve">Низамова </t>
  </si>
  <si>
    <t>Майборода</t>
  </si>
  <si>
    <t xml:space="preserve">Бессмертная </t>
  </si>
  <si>
    <t>Логвинова</t>
  </si>
  <si>
    <t xml:space="preserve">Ирбаиева </t>
  </si>
  <si>
    <t xml:space="preserve">Орехова </t>
  </si>
  <si>
    <t>Выблова</t>
  </si>
  <si>
    <t xml:space="preserve">Любимова </t>
  </si>
  <si>
    <t>Геращенко</t>
  </si>
  <si>
    <t>Толстолуцкая</t>
  </si>
  <si>
    <t xml:space="preserve">Тюрина </t>
  </si>
  <si>
    <t xml:space="preserve">Ломакин </t>
  </si>
  <si>
    <t xml:space="preserve">Прокопюк </t>
  </si>
  <si>
    <t xml:space="preserve">Гриненко </t>
  </si>
  <si>
    <t>Ситникова</t>
  </si>
  <si>
    <t xml:space="preserve">Чумак-Жунь </t>
  </si>
  <si>
    <t xml:space="preserve">Комардина </t>
  </si>
  <si>
    <t>Бобрышов</t>
  </si>
  <si>
    <t xml:space="preserve">Клюева </t>
  </si>
  <si>
    <t>Фидель</t>
  </si>
  <si>
    <t>Голубчиков</t>
  </si>
  <si>
    <t>Макеров</t>
  </si>
  <si>
    <t xml:space="preserve">Башкатов </t>
  </si>
  <si>
    <t xml:space="preserve">Новикова </t>
  </si>
  <si>
    <t xml:space="preserve">Шведова </t>
  </si>
  <si>
    <t xml:space="preserve">Тюрин </t>
  </si>
  <si>
    <t>Манец</t>
  </si>
  <si>
    <t xml:space="preserve">Великих </t>
  </si>
  <si>
    <t xml:space="preserve">Лазарев </t>
  </si>
  <si>
    <t xml:space="preserve">Никифорова </t>
  </si>
  <si>
    <t xml:space="preserve">Бухун </t>
  </si>
  <si>
    <t xml:space="preserve">Бондаренко </t>
  </si>
  <si>
    <t>Судник</t>
  </si>
  <si>
    <t xml:space="preserve">Силенко </t>
  </si>
  <si>
    <t xml:space="preserve">Баер </t>
  </si>
  <si>
    <t>Коломыченко</t>
  </si>
  <si>
    <t xml:space="preserve">Рубцов </t>
  </si>
  <si>
    <t xml:space="preserve">Буторина </t>
  </si>
  <si>
    <t xml:space="preserve">Лучин </t>
  </si>
  <si>
    <t xml:space="preserve">Владимиров </t>
  </si>
  <si>
    <t xml:space="preserve">Бутова </t>
  </si>
  <si>
    <t xml:space="preserve">Гаврикова </t>
  </si>
  <si>
    <t xml:space="preserve">Борачук </t>
  </si>
  <si>
    <t xml:space="preserve">Кривошеев </t>
  </si>
  <si>
    <t>ООО " Управляющая компания ЖБК-1"</t>
  </si>
  <si>
    <t xml:space="preserve">Мирошников </t>
  </si>
  <si>
    <t xml:space="preserve">Берая </t>
  </si>
  <si>
    <t xml:space="preserve">Курилех </t>
  </si>
  <si>
    <t>Никулина</t>
  </si>
  <si>
    <t>Черкесова</t>
  </si>
  <si>
    <t>Каширина</t>
  </si>
  <si>
    <t>Часовских</t>
  </si>
  <si>
    <t xml:space="preserve">Старикова </t>
  </si>
  <si>
    <t xml:space="preserve">Стромилов </t>
  </si>
  <si>
    <t xml:space="preserve">Лужков </t>
  </si>
  <si>
    <t xml:space="preserve">Деркач </t>
  </si>
  <si>
    <t xml:space="preserve">Кохановский </t>
  </si>
  <si>
    <t>Выровский</t>
  </si>
  <si>
    <t xml:space="preserve">Чернобаева </t>
  </si>
  <si>
    <t xml:space="preserve">Ерёмина </t>
  </si>
  <si>
    <t>Подчасова</t>
  </si>
  <si>
    <t>Валяева</t>
  </si>
  <si>
    <t>Цепков</t>
  </si>
  <si>
    <t xml:space="preserve">Кабыченко </t>
  </si>
  <si>
    <t>Биднюк</t>
  </si>
  <si>
    <t xml:space="preserve">Пискунов </t>
  </si>
  <si>
    <t>Василенко</t>
  </si>
  <si>
    <t xml:space="preserve">Басова </t>
  </si>
  <si>
    <t xml:space="preserve">Хорошун </t>
  </si>
  <si>
    <t xml:space="preserve">Рычанова </t>
  </si>
  <si>
    <t>Захарова</t>
  </si>
  <si>
    <t>Сафонова</t>
  </si>
  <si>
    <t xml:space="preserve">Головко </t>
  </si>
  <si>
    <t>Спиридонова</t>
  </si>
  <si>
    <t xml:space="preserve">Макаренко </t>
  </si>
  <si>
    <t xml:space="preserve">Недорубко </t>
  </si>
  <si>
    <t>Проскурина</t>
  </si>
  <si>
    <t>Козлова</t>
  </si>
  <si>
    <t>Кравченко</t>
  </si>
  <si>
    <t>Лоенко</t>
  </si>
  <si>
    <t>Дымов</t>
  </si>
  <si>
    <t xml:space="preserve">Левченко </t>
  </si>
  <si>
    <t xml:space="preserve">Дыбля </t>
  </si>
  <si>
    <t xml:space="preserve">Брыкина </t>
  </si>
  <si>
    <t xml:space="preserve">Коршунова </t>
  </si>
  <si>
    <t>Щегликов</t>
  </si>
  <si>
    <t>Пономарева</t>
  </si>
  <si>
    <t xml:space="preserve">Трощилов </t>
  </si>
  <si>
    <t>Стативка</t>
  </si>
  <si>
    <t>Потапова</t>
  </si>
  <si>
    <t xml:space="preserve">Старцев </t>
  </si>
  <si>
    <t xml:space="preserve">Травкина </t>
  </si>
  <si>
    <t xml:space="preserve">Сериков </t>
  </si>
  <si>
    <t>Идашкина</t>
  </si>
  <si>
    <t>Стрельников</t>
  </si>
  <si>
    <t xml:space="preserve">Кременева </t>
  </si>
  <si>
    <t>Житарюк</t>
  </si>
  <si>
    <t xml:space="preserve">Блаута </t>
  </si>
  <si>
    <t>Шрамкова</t>
  </si>
  <si>
    <t xml:space="preserve">Леонова </t>
  </si>
  <si>
    <t>Почкалова</t>
  </si>
  <si>
    <t>Ильницкий</t>
  </si>
  <si>
    <t>Шишканова</t>
  </si>
  <si>
    <t xml:space="preserve">Усков </t>
  </si>
  <si>
    <t>Кобцев</t>
  </si>
  <si>
    <t>Чернин</t>
  </si>
  <si>
    <t>Свешников</t>
  </si>
  <si>
    <t xml:space="preserve">Мизгарова </t>
  </si>
  <si>
    <t>Воинов</t>
  </si>
  <si>
    <t xml:space="preserve">Наволокина </t>
  </si>
  <si>
    <t>Городов</t>
  </si>
  <si>
    <t>Щербина</t>
  </si>
  <si>
    <t>Скурыдин</t>
  </si>
  <si>
    <t>Силантьева</t>
  </si>
  <si>
    <t>Овсянникова</t>
  </si>
  <si>
    <t>Огурцов</t>
  </si>
  <si>
    <t>Курзанов</t>
  </si>
  <si>
    <t>Разница *0,00086, Гкал</t>
  </si>
  <si>
    <t>Бормотов</t>
  </si>
  <si>
    <t>Корнев</t>
  </si>
  <si>
    <t>ГЖФ</t>
  </si>
  <si>
    <t>Хафизова</t>
  </si>
  <si>
    <t>Истомина А.В.</t>
  </si>
  <si>
    <t>Мелкова ( Новый)</t>
  </si>
  <si>
    <t>Выполнил расчет:</t>
  </si>
  <si>
    <t>Директор ООО УК "СИРИУС"</t>
  </si>
  <si>
    <t>Орлов Г.А</t>
  </si>
  <si>
    <t>Инженер ООО УК " СИРИУС"</t>
  </si>
  <si>
    <t>Коптелов М.Г.</t>
  </si>
  <si>
    <t>Показания кВт на 25.04.19</t>
  </si>
  <si>
    <t xml:space="preserve">Дата поверки счетчика </t>
  </si>
  <si>
    <t>Дата следующей поверки</t>
  </si>
  <si>
    <t>Показания кВт на 24.10.19</t>
  </si>
  <si>
    <t>Разница, Гкал                   с 25.04.19 по  24.10.19 гг.</t>
  </si>
  <si>
    <t>Разница, кВт/Гкал</t>
  </si>
  <si>
    <t>общ потреб кол-во</t>
  </si>
  <si>
    <t>поверенные квартиры</t>
  </si>
  <si>
    <t xml:space="preserve">не поверенные </t>
  </si>
  <si>
    <t>Справочно:</t>
  </si>
  <si>
    <t>Площадь Квартир (общая)</t>
  </si>
  <si>
    <t>Площадь МОП (общая)</t>
  </si>
  <si>
    <t>Площадь пом. не поверенные</t>
  </si>
  <si>
    <t xml:space="preserve">квартиры со счетчиками </t>
  </si>
  <si>
    <t>Площадь МОП, м2</t>
  </si>
  <si>
    <t>квартиры не поверенные</t>
  </si>
  <si>
    <t xml:space="preserve">за период с  25.04.2019 по 24.10.2019  гг. </t>
  </si>
  <si>
    <r>
      <t xml:space="preserve">за период с  </t>
    </r>
    <r>
      <rPr>
        <sz val="14"/>
        <color rgb="FFFF0000"/>
        <rFont val="Times New Roman"/>
        <family val="1"/>
        <charset val="204"/>
      </rPr>
      <t>24.10.2019 по 23.11.2019</t>
    </r>
    <r>
      <rPr>
        <sz val="14"/>
        <rFont val="Times New Roman"/>
        <family val="1"/>
        <charset val="204"/>
      </rPr>
      <t xml:space="preserve">  гг. </t>
    </r>
  </si>
  <si>
    <t>Разница, Гкал                   с 24.10.19 по  23.11.19 гг.</t>
  </si>
  <si>
    <t>Показания кВт на 23.11.19</t>
  </si>
  <si>
    <t>с 25.10.2019 по 05.11.19</t>
  </si>
  <si>
    <t>Разница, Гкал                   с 23.11.19 по  23.12.19 гг.</t>
  </si>
  <si>
    <t>Показания кВт на 23.12.19</t>
  </si>
  <si>
    <t xml:space="preserve">за период с  23.11.2019 по 23.12.2019  гг.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</si>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</sst>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0.0000"/>
    <numFmt numFmtId="167" formatCode="#,##0.000_р_."/>
  </numFmts>
  <fonts count="3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9"/>
      <color theme="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0" applyNumberFormat="0" applyBorder="0" applyAlignment="0" applyProtection="0"/>
  </cellStyleXfs>
  <cellXfs count="313">
    <xf numFmtId="0" fontId="0" fillId="0" borderId="0" xfId="0"/>
    <xf numFmtId="0" fontId="0" fillId="0" borderId="0" xfId="0" applyFill="1"/>
    <xf numFmtId="4" fontId="0" fillId="0" borderId="0" xfId="0" applyNumberFormat="1" applyFill="1" applyBorder="1"/>
    <xf numFmtId="4" fontId="4" fillId="0" borderId="0" xfId="0" applyNumberFormat="1" applyFont="1" applyFill="1" applyBorder="1"/>
    <xf numFmtId="0" fontId="0" fillId="0" borderId="0" xfId="0" applyFill="1" applyBorder="1"/>
    <xf numFmtId="0" fontId="4" fillId="0" borderId="0" xfId="0" applyFont="1" applyFill="1" applyBorder="1"/>
    <xf numFmtId="0" fontId="0" fillId="0" borderId="0" xfId="0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/>
    <xf numFmtId="0" fontId="0" fillId="0" borderId="0" xfId="0" applyFont="1" applyFill="1"/>
    <xf numFmtId="0" fontId="10" fillId="0" borderId="0" xfId="0" applyFont="1" applyFill="1" applyBorder="1"/>
    <xf numFmtId="4" fontId="10" fillId="0" borderId="0" xfId="0" applyNumberFormat="1" applyFont="1" applyFill="1" applyBorder="1"/>
    <xf numFmtId="0" fontId="2" fillId="0" borderId="0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4" fontId="2" fillId="0" borderId="0" xfId="0" applyNumberFormat="1" applyFont="1" applyFill="1" applyBorder="1"/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11" fillId="0" borderId="0" xfId="0" applyFont="1" applyFill="1"/>
    <xf numFmtId="0" fontId="11" fillId="0" borderId="0" xfId="0" applyFont="1" applyFill="1" applyBorder="1"/>
    <xf numFmtId="0" fontId="2" fillId="2" borderId="0" xfId="0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 wrapText="1"/>
    </xf>
    <xf numFmtId="164" fontId="3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164" fontId="18" fillId="2" borderId="0" xfId="0" applyNumberFormat="1" applyFont="1" applyFill="1"/>
    <xf numFmtId="0" fontId="11" fillId="2" borderId="0" xfId="0" applyFont="1" applyFill="1"/>
    <xf numFmtId="0" fontId="11" fillId="2" borderId="0" xfId="0" applyFont="1" applyFill="1" applyBorder="1"/>
    <xf numFmtId="0" fontId="11" fillId="2" borderId="0" xfId="0" applyFont="1" applyFill="1" applyBorder="1" applyAlignment="1"/>
    <xf numFmtId="0" fontId="11" fillId="2" borderId="0" xfId="0" applyFont="1" applyFill="1" applyBorder="1" applyAlignment="1">
      <alignment horizontal="center" vertical="center"/>
    </xf>
    <xf numFmtId="1" fontId="11" fillId="2" borderId="0" xfId="0" applyNumberFormat="1" applyFont="1" applyFill="1" applyBorder="1"/>
    <xf numFmtId="0" fontId="11" fillId="2" borderId="0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0" fillId="0" borderId="0" xfId="0" applyFont="1" applyFill="1" applyBorder="1"/>
    <xf numFmtId="4" fontId="0" fillId="0" borderId="0" xfId="0" applyNumberFormat="1" applyFont="1" applyFill="1" applyBorder="1"/>
    <xf numFmtId="0" fontId="0" fillId="0" borderId="0" xfId="0" applyBorder="1"/>
    <xf numFmtId="0" fontId="16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67" fontId="2" fillId="2" borderId="2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13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2" fontId="10" fillId="2" borderId="0" xfId="0" applyNumberFormat="1" applyFont="1" applyFill="1" applyBorder="1"/>
    <xf numFmtId="166" fontId="10" fillId="2" borderId="0" xfId="0" applyNumberFormat="1" applyFont="1" applyFill="1" applyBorder="1"/>
    <xf numFmtId="2" fontId="10" fillId="0" borderId="0" xfId="0" applyNumberFormat="1" applyFont="1" applyFill="1" applyBorder="1"/>
    <xf numFmtId="166" fontId="10" fillId="0" borderId="0" xfId="0" applyNumberFormat="1" applyFont="1" applyFill="1" applyBorder="1"/>
    <xf numFmtId="164" fontId="10" fillId="0" borderId="0" xfId="0" applyNumberFormat="1" applyFont="1" applyFill="1" applyBorder="1"/>
    <xf numFmtId="164" fontId="10" fillId="0" borderId="0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/>
    <xf numFmtId="1" fontId="10" fillId="0" borderId="0" xfId="0" applyNumberFormat="1" applyFont="1" applyFill="1" applyBorder="1"/>
    <xf numFmtId="0" fontId="10" fillId="0" borderId="0" xfId="0" applyFont="1"/>
    <xf numFmtId="0" fontId="10" fillId="0" borderId="0" xfId="0" applyFont="1" applyFill="1" applyBorder="1" applyAlignment="1"/>
    <xf numFmtId="0" fontId="10" fillId="0" borderId="0" xfId="0" applyFont="1" applyBorder="1" applyAlignment="1"/>
    <xf numFmtId="4" fontId="10" fillId="2" borderId="0" xfId="0" applyNumberFormat="1" applyFont="1" applyFill="1" applyBorder="1"/>
    <xf numFmtId="0" fontId="10" fillId="2" borderId="0" xfId="0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5" fontId="3" fillId="2" borderId="13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right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" fontId="10" fillId="2" borderId="0" xfId="0" applyNumberFormat="1" applyFont="1" applyFill="1" applyBorder="1" applyAlignment="1">
      <alignment horizontal="center"/>
    </xf>
    <xf numFmtId="166" fontId="10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/>
    <xf numFmtId="0" fontId="17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/>
    </xf>
    <xf numFmtId="3" fontId="4" fillId="0" borderId="0" xfId="0" applyNumberFormat="1" applyFont="1" applyFill="1" applyBorder="1"/>
    <xf numFmtId="2" fontId="9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2" fontId="2" fillId="2" borderId="0" xfId="0" applyNumberFormat="1" applyFont="1" applyFill="1" applyBorder="1"/>
    <xf numFmtId="166" fontId="2" fillId="2" borderId="0" xfId="0" applyNumberFormat="1" applyFont="1" applyFill="1" applyBorder="1"/>
    <xf numFmtId="1" fontId="2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164" fontId="1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167" fontId="2" fillId="2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/>
    </xf>
    <xf numFmtId="0" fontId="2" fillId="2" borderId="0" xfId="0" applyFont="1" applyFill="1" applyAlignment="1"/>
    <xf numFmtId="0" fontId="17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2" fontId="3" fillId="2" borderId="19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1" fontId="10" fillId="2" borderId="0" xfId="0" applyNumberFormat="1" applyFont="1" applyFill="1" applyBorder="1"/>
    <xf numFmtId="3" fontId="10" fillId="2" borderId="0" xfId="0" applyNumberFormat="1" applyFont="1" applyFill="1" applyBorder="1" applyAlignment="1">
      <alignment horizontal="center"/>
    </xf>
    <xf numFmtId="14" fontId="10" fillId="2" borderId="0" xfId="0" applyNumberFormat="1" applyFont="1" applyFill="1" applyBorder="1" applyAlignment="1">
      <alignment horizontal="center"/>
    </xf>
    <xf numFmtId="164" fontId="19" fillId="2" borderId="0" xfId="0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/>
    <xf numFmtId="0" fontId="0" fillId="2" borderId="0" xfId="0" applyFont="1" applyFill="1" applyAlignment="1">
      <alignment vertical="center"/>
    </xf>
    <xf numFmtId="0" fontId="0" fillId="2" borderId="0" xfId="0" applyFont="1" applyFill="1" applyBorder="1"/>
    <xf numFmtId="0" fontId="0" fillId="2" borderId="0" xfId="0" applyFill="1" applyAlignment="1"/>
    <xf numFmtId="0" fontId="0" fillId="2" borderId="0" xfId="0" applyFill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/>
    <xf numFmtId="3" fontId="0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7" fontId="0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3" fontId="0" fillId="2" borderId="6" xfId="0" applyNumberFormat="1" applyFont="1" applyFill="1" applyBorder="1" applyAlignment="1">
      <alignment horizontal="center" vertical="center"/>
    </xf>
    <xf numFmtId="0" fontId="2" fillId="2" borderId="0" xfId="0" applyFont="1" applyFill="1" applyAlignment="1"/>
    <xf numFmtId="0" fontId="0" fillId="2" borderId="0" xfId="0" applyFill="1" applyAlignment="1"/>
    <xf numFmtId="0" fontId="2" fillId="2" borderId="5" xfId="0" applyFont="1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7" fillId="2" borderId="0" xfId="0" applyFont="1" applyFill="1" applyBorder="1" applyAlignment="1">
      <alignment horizontal="center" vertical="top" wrapText="1"/>
    </xf>
    <xf numFmtId="3" fontId="2" fillId="2" borderId="2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1" fontId="2" fillId="2" borderId="9" xfId="0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center" wrapText="1"/>
    </xf>
    <xf numFmtId="0" fontId="24" fillId="2" borderId="17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67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/>
    <xf numFmtId="164" fontId="1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right"/>
    </xf>
    <xf numFmtId="0" fontId="3" fillId="2" borderId="1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/>
    </xf>
    <xf numFmtId="0" fontId="29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164" fontId="29" fillId="2" borderId="0" xfId="0" applyNumberFormat="1" applyFont="1" applyFill="1" applyAlignment="1">
      <alignment horizontal="left"/>
    </xf>
    <xf numFmtId="0" fontId="29" fillId="2" borderId="0" xfId="0" applyFont="1" applyFill="1" applyAlignment="1">
      <alignment horizontal="left"/>
    </xf>
    <xf numFmtId="0" fontId="2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/>
    </xf>
    <xf numFmtId="164" fontId="29" fillId="2" borderId="0" xfId="0" applyNumberFormat="1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/>
    </xf>
    <xf numFmtId="0" fontId="30" fillId="2" borderId="0" xfId="0" applyFont="1" applyFill="1" applyAlignment="1">
      <alignment horizontal="left" vertical="center" wrapText="1"/>
    </xf>
    <xf numFmtId="0" fontId="30" fillId="2" borderId="0" xfId="0" applyFont="1" applyFill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164" fontId="30" fillId="2" borderId="0" xfId="0" applyNumberFormat="1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164" fontId="0" fillId="2" borderId="0" xfId="0" applyNumberFormat="1" applyFont="1" applyFill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164" fontId="24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right" vertical="center" wrapText="1"/>
    </xf>
    <xf numFmtId="0" fontId="24" fillId="2" borderId="4" xfId="0" applyFont="1" applyFill="1" applyBorder="1" applyAlignment="1">
      <alignment horizontal="right" vertical="center" wrapText="1"/>
    </xf>
    <xf numFmtId="0" fontId="24" fillId="2" borderId="6" xfId="0" applyFont="1" applyFill="1" applyBorder="1" applyAlignment="1">
      <alignment horizontal="right" vertical="center" wrapText="1"/>
    </xf>
    <xf numFmtId="0" fontId="24" fillId="2" borderId="10" xfId="0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right" vertical="center" wrapText="1"/>
    </xf>
    <xf numFmtId="0" fontId="24" fillId="2" borderId="9" xfId="0" applyFont="1" applyFill="1" applyBorder="1" applyAlignment="1">
      <alignment horizontal="right" vertical="center" wrapText="1"/>
    </xf>
    <xf numFmtId="0" fontId="24" fillId="2" borderId="0" xfId="0" applyFont="1" applyFill="1" applyBorder="1" applyAlignment="1">
      <alignment horizontal="right" vertical="center" wrapText="1"/>
    </xf>
    <xf numFmtId="0" fontId="24" fillId="2" borderId="12" xfId="0" applyFont="1" applyFill="1" applyBorder="1" applyAlignment="1">
      <alignment horizontal="right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164" fontId="24" fillId="2" borderId="7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165" fontId="24" fillId="2" borderId="13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2" fontId="24" fillId="2" borderId="2" xfId="0" applyNumberFormat="1" applyFont="1" applyFill="1" applyBorder="1" applyAlignment="1">
      <alignment horizontal="center" vertical="center"/>
    </xf>
    <xf numFmtId="2" fontId="24" fillId="2" borderId="19" xfId="0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164" fontId="24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/>
    </xf>
    <xf numFmtId="164" fontId="31" fillId="2" borderId="0" xfId="0" applyNumberFormat="1" applyFont="1" applyFill="1" applyBorder="1" applyAlignment="1">
      <alignment vertical="top" wrapText="1"/>
    </xf>
    <xf numFmtId="0" fontId="31" fillId="2" borderId="0" xfId="0" applyFont="1" applyFill="1" applyBorder="1" applyAlignment="1">
      <alignment vertical="top" wrapText="1"/>
    </xf>
    <xf numFmtId="0" fontId="31" fillId="2" borderId="0" xfId="0" applyFont="1" applyFill="1" applyBorder="1" applyAlignment="1">
      <alignment horizontal="center" vertical="top" wrapText="1"/>
    </xf>
    <xf numFmtId="0" fontId="0" fillId="2" borderId="0" xfId="0" applyFont="1" applyFill="1" applyAlignment="1"/>
    <xf numFmtId="164" fontId="0" fillId="2" borderId="0" xfId="0" applyNumberFormat="1" applyFont="1" applyFill="1" applyBorder="1"/>
    <xf numFmtId="0" fontId="32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1" fontId="32" fillId="2" borderId="1" xfId="0" applyNumberFormat="1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164" fontId="32" fillId="2" borderId="0" xfId="0" applyNumberFormat="1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2" fontId="36" fillId="2" borderId="1" xfId="0" applyNumberFormat="1" applyFont="1" applyFill="1" applyBorder="1" applyAlignment="1">
      <alignment horizontal="center" vertical="center"/>
    </xf>
    <xf numFmtId="167" fontId="0" fillId="2" borderId="2" xfId="0" applyNumberFormat="1" applyFont="1" applyFill="1" applyBorder="1" applyAlignment="1">
      <alignment horizontal="center" vertical="center"/>
    </xf>
    <xf numFmtId="166" fontId="0" fillId="2" borderId="0" xfId="0" applyNumberFormat="1" applyFont="1" applyFill="1" applyBorder="1"/>
    <xf numFmtId="0" fontId="21" fillId="2" borderId="7" xfId="0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14" fontId="0" fillId="2" borderId="7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1" fontId="0" fillId="2" borderId="0" xfId="0" applyNumberFormat="1" applyFont="1" applyFill="1" applyBorder="1"/>
    <xf numFmtId="3" fontId="0" fillId="2" borderId="2" xfId="0" applyNumberFormat="1" applyFont="1" applyFill="1" applyBorder="1" applyAlignment="1">
      <alignment horizontal="center" vertical="center"/>
    </xf>
    <xf numFmtId="3" fontId="0" fillId="2" borderId="0" xfId="0" applyNumberFormat="1" applyFont="1" applyFill="1" applyBorder="1" applyAlignment="1">
      <alignment horizontal="center"/>
    </xf>
    <xf numFmtId="14" fontId="0" fillId="2" borderId="0" xfId="0" applyNumberFormat="1" applyFont="1" applyFill="1" applyBorder="1" applyAlignment="1">
      <alignment horizontal="center"/>
    </xf>
    <xf numFmtId="3" fontId="0" fillId="2" borderId="4" xfId="0" applyNumberFormat="1" applyFont="1" applyFill="1" applyBorder="1" applyAlignment="1">
      <alignment horizontal="center" vertical="center"/>
    </xf>
    <xf numFmtId="0" fontId="21" fillId="2" borderId="1" xfId="1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/>
    </xf>
    <xf numFmtId="165" fontId="21" fillId="2" borderId="1" xfId="0" applyNumberFormat="1" applyFont="1" applyFill="1" applyBorder="1" applyAlignment="1">
      <alignment horizontal="center" vertical="center"/>
    </xf>
    <xf numFmtId="2" fontId="21" fillId="2" borderId="1" xfId="0" applyNumberFormat="1" applyFont="1" applyFill="1" applyBorder="1" applyAlignment="1">
      <alignment horizontal="center" vertical="center"/>
    </xf>
    <xf numFmtId="164" fontId="21" fillId="2" borderId="1" xfId="0" applyNumberFormat="1" applyFont="1" applyFill="1" applyBorder="1" applyAlignment="1">
      <alignment horizontal="center" vertical="center"/>
    </xf>
    <xf numFmtId="164" fontId="21" fillId="2" borderId="2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/>
    <xf numFmtId="164" fontId="38" fillId="2" borderId="0" xfId="0" applyNumberFormat="1" applyFont="1" applyFill="1"/>
    <xf numFmtId="0" fontId="1" fillId="2" borderId="0" xfId="0" applyFont="1" applyFill="1"/>
    <xf numFmtId="0" fontId="1" fillId="2" borderId="0" xfId="0" applyFont="1" applyFill="1" applyBorder="1"/>
    <xf numFmtId="164" fontId="0" fillId="2" borderId="0" xfId="0" applyNumberFormat="1" applyFont="1" applyFill="1" applyBorder="1" applyAlignment="1">
      <alignment horizontal="center" vertical="center"/>
    </xf>
    <xf numFmtId="164" fontId="21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" fontId="1" fillId="2" borderId="0" xfId="0" applyNumberFormat="1" applyFont="1" applyFill="1" applyBorder="1"/>
    <xf numFmtId="0" fontId="1" fillId="2" borderId="0" xfId="0" applyFont="1" applyFill="1" applyBorder="1" applyAlignment="1">
      <alignment horizontal="right" vertical="center"/>
    </xf>
    <xf numFmtId="1" fontId="0" fillId="2" borderId="9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/>
    <xf numFmtId="0" fontId="0" fillId="2" borderId="0" xfId="0" applyFont="1" applyFill="1" applyAlignment="1"/>
    <xf numFmtId="0" fontId="0" fillId="2" borderId="5" xfId="0" applyFont="1" applyFill="1" applyBorder="1" applyAlignment="1">
      <alignment horizontal="right"/>
    </xf>
    <xf numFmtId="0" fontId="0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right"/>
    </xf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63"/>
  <sheetViews>
    <sheetView tabSelected="1" topLeftCell="A55" workbookViewId="0">
      <selection activeCell="A160" sqref="A160:B160"/>
    </sheetView>
  </sheetViews>
  <sheetFormatPr defaultRowHeight="15" x14ac:dyDescent="0.25"/>
  <cols>
    <col min="1" max="1" width="9.28515625" bestFit="1" customWidth="1"/>
    <col min="2" max="2" width="15.5703125" customWidth="1"/>
    <col min="3" max="4" width="10.140625" bestFit="1" customWidth="1"/>
    <col min="5" max="11" width="9.28515625" bestFit="1" customWidth="1"/>
    <col min="12" max="12" width="10.85546875" customWidth="1"/>
    <col min="13" max="13" width="9.28515625" bestFit="1" customWidth="1"/>
  </cols>
  <sheetData>
    <row r="1" spans="1:14" ht="20.25" x14ac:dyDescent="0.3">
      <c r="A1" s="217" t="s">
        <v>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9"/>
      <c r="N1" s="220"/>
    </row>
    <row r="2" spans="1:14" ht="20.25" x14ac:dyDescent="0.3">
      <c r="A2" s="221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3"/>
      <c r="N2" s="224"/>
    </row>
    <row r="3" spans="1:14" ht="18.75" x14ac:dyDescent="0.25">
      <c r="A3" s="225" t="s">
        <v>17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</row>
    <row r="4" spans="1:14" ht="18.75" x14ac:dyDescent="0.25">
      <c r="A4" s="225" t="s">
        <v>178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</row>
    <row r="5" spans="1:14" ht="18.75" x14ac:dyDescent="0.25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7"/>
      <c r="M5" s="228"/>
      <c r="N5" s="227"/>
    </row>
    <row r="6" spans="1:14" x14ac:dyDescent="0.25">
      <c r="A6" s="229" t="s">
        <v>9</v>
      </c>
      <c r="B6" s="230"/>
      <c r="C6" s="230"/>
      <c r="D6" s="230"/>
      <c r="E6" s="230"/>
      <c r="F6" s="230"/>
      <c r="G6" s="230"/>
      <c r="H6" s="230"/>
      <c r="I6" s="230"/>
      <c r="J6" s="230"/>
      <c r="K6" s="231"/>
      <c r="L6" s="232" t="s">
        <v>12</v>
      </c>
      <c r="M6" s="233"/>
      <c r="N6" s="234"/>
    </row>
    <row r="7" spans="1:14" ht="60" x14ac:dyDescent="0.25">
      <c r="A7" s="172" t="s">
        <v>4</v>
      </c>
      <c r="B7" s="172"/>
      <c r="C7" s="172"/>
      <c r="D7" s="172"/>
      <c r="E7" s="172"/>
      <c r="F7" s="172"/>
      <c r="G7" s="172"/>
      <c r="H7" s="172" t="s">
        <v>5</v>
      </c>
      <c r="I7" s="172"/>
      <c r="J7" s="172"/>
      <c r="K7" s="235" t="s">
        <v>176</v>
      </c>
      <c r="L7" s="236"/>
      <c r="M7" s="233"/>
      <c r="N7" s="234"/>
    </row>
    <row r="8" spans="1:14" x14ac:dyDescent="0.25">
      <c r="A8" s="177" t="s">
        <v>15</v>
      </c>
      <c r="B8" s="177"/>
      <c r="C8" s="177"/>
      <c r="D8" s="177"/>
      <c r="E8" s="177"/>
      <c r="F8" s="177"/>
      <c r="G8" s="177"/>
      <c r="H8" s="172" t="s">
        <v>16</v>
      </c>
      <c r="I8" s="172"/>
      <c r="J8" s="172"/>
      <c r="K8" s="237">
        <v>93.231999999999999</v>
      </c>
      <c r="L8" s="236"/>
      <c r="M8" s="233"/>
      <c r="N8" s="234"/>
    </row>
    <row r="9" spans="1:14" x14ac:dyDescent="0.25">
      <c r="A9" s="238" t="s">
        <v>6</v>
      </c>
      <c r="B9" s="238"/>
      <c r="C9" s="238"/>
      <c r="D9" s="238"/>
      <c r="E9" s="238"/>
      <c r="F9" s="238"/>
      <c r="G9" s="238"/>
      <c r="H9" s="172" t="s">
        <v>10</v>
      </c>
      <c r="I9" s="172"/>
      <c r="J9" s="172"/>
      <c r="K9" s="237">
        <f>K8-K10</f>
        <v>71.768142153259546</v>
      </c>
      <c r="L9" s="236"/>
      <c r="M9" s="233"/>
      <c r="N9" s="234"/>
    </row>
    <row r="10" spans="1:14" x14ac:dyDescent="0.25">
      <c r="A10" s="238"/>
      <c r="B10" s="238"/>
      <c r="C10" s="238"/>
      <c r="D10" s="238"/>
      <c r="E10" s="238"/>
      <c r="F10" s="238"/>
      <c r="G10" s="238"/>
      <c r="H10" s="172" t="s">
        <v>11</v>
      </c>
      <c r="I10" s="172"/>
      <c r="J10" s="172"/>
      <c r="K10" s="237">
        <f>K157</f>
        <v>21.463857846740453</v>
      </c>
      <c r="L10" s="236"/>
      <c r="M10" s="233"/>
      <c r="N10" s="234"/>
    </row>
    <row r="11" spans="1:14" x14ac:dyDescent="0.25">
      <c r="A11" s="239"/>
      <c r="B11" s="240"/>
      <c r="C11" s="240"/>
      <c r="D11" s="240"/>
      <c r="E11" s="240"/>
      <c r="F11" s="240"/>
      <c r="G11" s="241"/>
      <c r="H11" s="172" t="s">
        <v>168</v>
      </c>
      <c r="I11" s="242"/>
      <c r="J11" s="242"/>
      <c r="K11" s="237">
        <f>J21+J23+J27+J28+J29+J31+J32+J33+J35+J36+J37+J38+J39+J40+J41+J42+J43+J44+J45+J47+J48+J49+J50+J51+J52+J55+J56+J57+J58+J59+J60+J61+J63+J64+J65+J66+J67+J68+J71+J72+J73+J74+J76+J79+J80+J82+J83+J84+J85+J87+J89+J90+J91+J94+J98+J99+J100+J101+J102+J103+J105+J106+J109+J110+J111+J113+J115+J116+J117+J118+J119+J120+J121+J123+J124+J125+J126+J127+J128+J129+J130+J132+J133+J134+J135+J137+J138+J139+J140+J142+J143+J145+J147+J148+J149+J150+J151+J152+J155</f>
        <v>58.902605920000006</v>
      </c>
      <c r="L11" s="236"/>
      <c r="M11" s="233"/>
      <c r="N11" s="234"/>
    </row>
    <row r="12" spans="1:14" x14ac:dyDescent="0.25">
      <c r="A12" s="243"/>
      <c r="B12" s="244"/>
      <c r="C12" s="244"/>
      <c r="D12" s="244"/>
      <c r="E12" s="244"/>
      <c r="F12" s="245"/>
      <c r="G12" s="246"/>
      <c r="H12" s="247" t="s">
        <v>170</v>
      </c>
      <c r="I12" s="248"/>
      <c r="J12" s="248"/>
      <c r="K12" s="249">
        <f>K8-K11-K10</f>
        <v>12.86553623325954</v>
      </c>
      <c r="L12" s="250"/>
      <c r="M12" s="233"/>
      <c r="N12" s="234"/>
    </row>
    <row r="13" spans="1:14" ht="24.75" customHeight="1" x14ac:dyDescent="0.25">
      <c r="A13" s="169" t="s">
        <v>164</v>
      </c>
      <c r="B13" s="170"/>
      <c r="C13" s="175" t="s">
        <v>165</v>
      </c>
      <c r="D13" s="175"/>
      <c r="E13" s="251">
        <f>E157</f>
        <v>7235.2999999999984</v>
      </c>
      <c r="F13" s="172" t="s">
        <v>13</v>
      </c>
      <c r="G13" s="252"/>
      <c r="H13" s="252"/>
      <c r="I13" s="252"/>
      <c r="J13" s="252"/>
      <c r="K13" s="252"/>
      <c r="L13" s="252"/>
      <c r="M13" s="233"/>
      <c r="N13" s="234"/>
    </row>
    <row r="14" spans="1:14" ht="22.5" customHeight="1" x14ac:dyDescent="0.25">
      <c r="A14" s="171"/>
      <c r="B14" s="172"/>
      <c r="C14" s="177" t="s">
        <v>166</v>
      </c>
      <c r="D14" s="177"/>
      <c r="E14" s="253">
        <v>2158.9</v>
      </c>
      <c r="F14" s="252"/>
      <c r="G14" s="252"/>
      <c r="H14" s="252"/>
      <c r="I14" s="252"/>
      <c r="J14" s="252"/>
      <c r="K14" s="252"/>
      <c r="L14" s="252"/>
      <c r="M14" s="233"/>
      <c r="N14" s="234"/>
    </row>
    <row r="15" spans="1:14" ht="24.75" customHeight="1" thickBot="1" x14ac:dyDescent="0.3">
      <c r="A15" s="173"/>
      <c r="B15" s="174"/>
      <c r="C15" s="178" t="s">
        <v>167</v>
      </c>
      <c r="D15" s="178"/>
      <c r="E15" s="254">
        <f>E22+E24+E25+E26+E30+E34+E46+E53+E54+E62+E69+E70+E75+E77+E78+E81+E86+E88+E92+E93+E95+E96+E97+E104+E107+E108+E112+E114+E122+E131+E136+E141+E144+E146+E153+E154+E156</f>
        <v>1926.3999999999999</v>
      </c>
      <c r="F15" s="252"/>
      <c r="G15" s="252"/>
      <c r="H15" s="252"/>
      <c r="I15" s="252"/>
      <c r="J15" s="252"/>
      <c r="K15" s="252"/>
      <c r="L15" s="252"/>
      <c r="M15" s="233"/>
      <c r="N15" s="234"/>
    </row>
    <row r="16" spans="1:14" x14ac:dyDescent="0.25">
      <c r="A16" s="245"/>
      <c r="B16" s="245"/>
      <c r="C16" s="245"/>
      <c r="D16" s="245"/>
      <c r="E16" s="245"/>
      <c r="F16" s="245"/>
      <c r="G16" s="245"/>
      <c r="H16" s="255"/>
      <c r="I16" s="255"/>
      <c r="J16" s="255"/>
      <c r="K16" s="256"/>
      <c r="L16" s="257"/>
      <c r="M16" s="233"/>
      <c r="N16" s="234"/>
    </row>
    <row r="17" spans="1:14" x14ac:dyDescent="0.25">
      <c r="A17" s="245"/>
      <c r="B17" s="245"/>
      <c r="C17" s="245"/>
      <c r="D17" s="245"/>
      <c r="E17" s="245"/>
      <c r="F17" s="245"/>
      <c r="G17" s="245"/>
      <c r="H17" s="255"/>
      <c r="I17" s="255"/>
      <c r="J17" s="255"/>
      <c r="K17" s="256"/>
      <c r="L17" s="257"/>
      <c r="M17" s="233"/>
      <c r="N17" s="234"/>
    </row>
    <row r="18" spans="1:14" x14ac:dyDescent="0.25">
      <c r="A18" s="255"/>
      <c r="B18" s="245"/>
      <c r="C18" s="245"/>
      <c r="D18" s="245"/>
      <c r="E18" s="255"/>
      <c r="F18" s="255"/>
      <c r="G18" s="245"/>
      <c r="H18" s="255"/>
      <c r="I18" s="255"/>
      <c r="J18" s="255"/>
      <c r="K18" s="256"/>
      <c r="L18" s="258"/>
      <c r="M18" s="259"/>
      <c r="N18" s="260"/>
    </row>
    <row r="19" spans="1:14" x14ac:dyDescent="0.25">
      <c r="A19" s="255"/>
      <c r="B19" s="245"/>
      <c r="C19" s="245"/>
      <c r="D19" s="245"/>
      <c r="E19" s="255"/>
      <c r="F19" s="255"/>
      <c r="G19" s="245"/>
      <c r="H19" s="255"/>
      <c r="I19" s="255"/>
      <c r="J19" s="261"/>
      <c r="K19" s="261"/>
      <c r="L19" s="262"/>
      <c r="M19" s="263"/>
      <c r="N19" s="139"/>
    </row>
    <row r="20" spans="1:14" ht="52.5" x14ac:dyDescent="0.25">
      <c r="A20" s="264" t="s">
        <v>0</v>
      </c>
      <c r="B20" s="265" t="s">
        <v>1</v>
      </c>
      <c r="C20" s="266" t="s">
        <v>156</v>
      </c>
      <c r="D20" s="266" t="s">
        <v>157</v>
      </c>
      <c r="E20" s="264" t="s">
        <v>2</v>
      </c>
      <c r="F20" s="264" t="s">
        <v>169</v>
      </c>
      <c r="G20" s="267" t="s">
        <v>174</v>
      </c>
      <c r="H20" s="267" t="s">
        <v>177</v>
      </c>
      <c r="I20" s="267" t="s">
        <v>160</v>
      </c>
      <c r="J20" s="267" t="s">
        <v>143</v>
      </c>
      <c r="K20" s="268" t="s">
        <v>7</v>
      </c>
      <c r="L20" s="269" t="s">
        <v>14</v>
      </c>
      <c r="M20" s="270"/>
      <c r="N20" s="271"/>
    </row>
    <row r="21" spans="1:14" x14ac:dyDescent="0.25">
      <c r="A21" s="148">
        <v>1</v>
      </c>
      <c r="B21" s="144">
        <v>91504425</v>
      </c>
      <c r="C21" s="145">
        <v>43731</v>
      </c>
      <c r="D21" s="145">
        <v>45191</v>
      </c>
      <c r="E21" s="272">
        <v>45.2</v>
      </c>
      <c r="F21" s="273">
        <f>E21*E14/E13</f>
        <v>13.486970823600961</v>
      </c>
      <c r="G21" s="132">
        <v>0.63800000000000001</v>
      </c>
      <c r="H21" s="132">
        <v>1.26</v>
      </c>
      <c r="I21" s="132">
        <f t="shared" ref="I21:I84" si="0">H21-G21</f>
        <v>0.622</v>
      </c>
      <c r="J21" s="147">
        <f>I21</f>
        <v>0.622</v>
      </c>
      <c r="K21" s="274">
        <f>F21*(K8/(E13-F21+E14))</f>
        <v>0.13404282381468</v>
      </c>
      <c r="L21" s="147">
        <f>J21+K21</f>
        <v>0.75604282381468002</v>
      </c>
      <c r="M21" s="263"/>
      <c r="N21" s="275"/>
    </row>
    <row r="22" spans="1:14" x14ac:dyDescent="0.25">
      <c r="A22" s="148">
        <v>2</v>
      </c>
      <c r="B22" s="144">
        <v>15705811</v>
      </c>
      <c r="C22" s="145"/>
      <c r="D22" s="145"/>
      <c r="E22" s="272">
        <v>62</v>
      </c>
      <c r="F22" s="273">
        <f>E22*E14/E13</f>
        <v>18.499827235912822</v>
      </c>
      <c r="G22" s="131">
        <v>15908</v>
      </c>
      <c r="H22" s="131">
        <v>15908</v>
      </c>
      <c r="I22" s="131">
        <f t="shared" si="0"/>
        <v>0</v>
      </c>
      <c r="J22" s="147">
        <f>E22*(K12/E15)</f>
        <v>0.41406937627807905</v>
      </c>
      <c r="K22" s="274">
        <f>F22*(K8/(E13-F22+E14))</f>
        <v>0.18396235599224978</v>
      </c>
      <c r="L22" s="147">
        <f t="shared" ref="L22:L85" si="1">J22+K22</f>
        <v>0.5980317322703288</v>
      </c>
      <c r="M22" s="263"/>
      <c r="N22" s="275"/>
    </row>
    <row r="23" spans="1:14" x14ac:dyDescent="0.25">
      <c r="A23" s="148">
        <v>3</v>
      </c>
      <c r="B23" s="144">
        <v>1564015</v>
      </c>
      <c r="C23" s="145">
        <v>43621</v>
      </c>
      <c r="D23" s="145">
        <v>45081</v>
      </c>
      <c r="E23" s="272">
        <v>72.7</v>
      </c>
      <c r="F23" s="273">
        <f>E23*E14/E13</f>
        <v>21.692539355659065</v>
      </c>
      <c r="G23" s="132">
        <v>0.79</v>
      </c>
      <c r="H23" s="132">
        <v>1.5509999999999999</v>
      </c>
      <c r="I23" s="132">
        <f t="shared" si="0"/>
        <v>0.7609999999999999</v>
      </c>
      <c r="J23" s="147">
        <f>I23</f>
        <v>0.7609999999999999</v>
      </c>
      <c r="K23" s="274">
        <f>F23*(K8/(E13-F23+E14))</f>
        <v>0.21578417917501105</v>
      </c>
      <c r="L23" s="147">
        <f t="shared" si="1"/>
        <v>0.97678417917501092</v>
      </c>
      <c r="M23" s="263"/>
      <c r="N23" s="275"/>
    </row>
    <row r="24" spans="1:14" x14ac:dyDescent="0.25">
      <c r="A24" s="148">
        <v>4</v>
      </c>
      <c r="B24" s="144">
        <v>15705532</v>
      </c>
      <c r="C24" s="145"/>
      <c r="D24" s="145"/>
      <c r="E24" s="146">
        <v>46.9</v>
      </c>
      <c r="F24" s="273">
        <f>E24*E14/E13</f>
        <v>13.99422415103728</v>
      </c>
      <c r="G24" s="131">
        <v>15080</v>
      </c>
      <c r="H24" s="131">
        <v>15080</v>
      </c>
      <c r="I24" s="131">
        <f t="shared" si="0"/>
        <v>0</v>
      </c>
      <c r="J24" s="147">
        <f>E24*(K12/E15)</f>
        <v>0.31322344753938564</v>
      </c>
      <c r="K24" s="274">
        <f>F24*(K8/(E13-F24+E14))</f>
        <v>0.13909177871222386</v>
      </c>
      <c r="L24" s="147">
        <f t="shared" si="1"/>
        <v>0.45231522625160947</v>
      </c>
      <c r="M24" s="263"/>
      <c r="N24" s="275"/>
    </row>
    <row r="25" spans="1:14" x14ac:dyDescent="0.25">
      <c r="A25" s="276">
        <v>5</v>
      </c>
      <c r="B25" s="144">
        <v>15705673</v>
      </c>
      <c r="C25" s="145"/>
      <c r="D25" s="145"/>
      <c r="E25" s="146">
        <v>70.599999999999994</v>
      </c>
      <c r="F25" s="273">
        <f>E25*E14/E13</f>
        <v>21.065932304120082</v>
      </c>
      <c r="G25" s="131">
        <v>39826</v>
      </c>
      <c r="H25" s="131">
        <v>39826</v>
      </c>
      <c r="I25" s="131">
        <f t="shared" si="0"/>
        <v>0</v>
      </c>
      <c r="J25" s="147">
        <f>E25*(K12/E15)</f>
        <v>0.47150480589084481</v>
      </c>
      <c r="K25" s="274">
        <f>F25*(K8/(E13-F25+E14))</f>
        <v>0.20953706480595791</v>
      </c>
      <c r="L25" s="147">
        <f t="shared" si="1"/>
        <v>0.68104187069680266</v>
      </c>
      <c r="M25" s="263"/>
      <c r="N25" s="275"/>
    </row>
    <row r="26" spans="1:14" x14ac:dyDescent="0.25">
      <c r="A26" s="148">
        <v>6</v>
      </c>
      <c r="B26" s="144">
        <v>15705735</v>
      </c>
      <c r="C26" s="145"/>
      <c r="D26" s="145"/>
      <c r="E26" s="146">
        <v>47.4</v>
      </c>
      <c r="F26" s="273">
        <f>E26*E14/E13</f>
        <v>14.143416306165609</v>
      </c>
      <c r="G26" s="131">
        <v>5283</v>
      </c>
      <c r="H26" s="131">
        <v>5283</v>
      </c>
      <c r="I26" s="131">
        <f t="shared" si="0"/>
        <v>0</v>
      </c>
      <c r="J26" s="147">
        <f>E26*(K12/E15)</f>
        <v>0.31656271670291852</v>
      </c>
      <c r="K26" s="274">
        <f>F26*(K8/(E13-F26+E14))</f>
        <v>0.14057686937077776</v>
      </c>
      <c r="L26" s="147">
        <f t="shared" si="1"/>
        <v>0.45713958607369631</v>
      </c>
      <c r="M26" s="263"/>
      <c r="N26" s="275"/>
    </row>
    <row r="27" spans="1:14" x14ac:dyDescent="0.25">
      <c r="A27" s="148">
        <v>7</v>
      </c>
      <c r="B27" s="144">
        <v>18008983</v>
      </c>
      <c r="C27" s="145">
        <v>43714</v>
      </c>
      <c r="D27" s="145">
        <v>45721</v>
      </c>
      <c r="E27" s="146">
        <v>42.2</v>
      </c>
      <c r="F27" s="273">
        <f>E27*E14/E13</f>
        <v>12.591817892830987</v>
      </c>
      <c r="G27" s="132">
        <v>0.83</v>
      </c>
      <c r="H27" s="132">
        <v>1.542</v>
      </c>
      <c r="I27" s="132">
        <f t="shared" si="0"/>
        <v>0.71200000000000008</v>
      </c>
      <c r="J27" s="147">
        <f>I27</f>
        <v>0.71200000000000008</v>
      </c>
      <c r="K27" s="274">
        <f>F27*(K8/(E13-F27+E14))</f>
        <v>0.12513423530343384</v>
      </c>
      <c r="L27" s="147">
        <f t="shared" si="1"/>
        <v>0.83713423530343389</v>
      </c>
      <c r="M27" s="263"/>
      <c r="N27" s="275"/>
    </row>
    <row r="28" spans="1:14" x14ac:dyDescent="0.25">
      <c r="A28" s="148">
        <v>8</v>
      </c>
      <c r="B28" s="144">
        <v>15705529</v>
      </c>
      <c r="C28" s="145">
        <v>43689</v>
      </c>
      <c r="D28" s="145">
        <v>45149</v>
      </c>
      <c r="E28" s="146">
        <v>41.9</v>
      </c>
      <c r="F28" s="273">
        <f>E28*E14/E13</f>
        <v>12.502302599753987</v>
      </c>
      <c r="G28" s="131">
        <v>27027</v>
      </c>
      <c r="H28" s="131">
        <v>28012</v>
      </c>
      <c r="I28" s="131">
        <f t="shared" si="0"/>
        <v>985</v>
      </c>
      <c r="J28" s="147">
        <f t="shared" ref="J28:J49" si="2">I28*0.00086</f>
        <v>0.84709999999999996</v>
      </c>
      <c r="K28" s="274">
        <f>F28*(K8/(E13-F28+E14))</f>
        <v>0.12424346995355291</v>
      </c>
      <c r="L28" s="147">
        <f t="shared" si="1"/>
        <v>0.97134346995355292</v>
      </c>
      <c r="M28" s="263"/>
      <c r="N28" s="275"/>
    </row>
    <row r="29" spans="1:14" x14ac:dyDescent="0.25">
      <c r="A29" s="148">
        <v>9</v>
      </c>
      <c r="B29" s="144">
        <v>18009297</v>
      </c>
      <c r="C29" s="145">
        <v>43530</v>
      </c>
      <c r="D29" s="145">
        <v>45721</v>
      </c>
      <c r="E29" s="146">
        <v>44.8</v>
      </c>
      <c r="F29" s="273">
        <f>E29*E14/E13</f>
        <v>13.367617099498297</v>
      </c>
      <c r="G29" s="132">
        <v>0.90700000000000003</v>
      </c>
      <c r="H29" s="132">
        <v>1.734</v>
      </c>
      <c r="I29" s="132">
        <f t="shared" si="0"/>
        <v>0.82699999999999996</v>
      </c>
      <c r="J29" s="147">
        <f>I29</f>
        <v>0.82699999999999996</v>
      </c>
      <c r="K29" s="274">
        <f>F29*(K8/(E13-F29+E14))</f>
        <v>0.13285491378059133</v>
      </c>
      <c r="L29" s="147">
        <f t="shared" si="1"/>
        <v>0.95985491378059129</v>
      </c>
      <c r="M29" s="263"/>
      <c r="N29" s="275"/>
    </row>
    <row r="30" spans="1:14" x14ac:dyDescent="0.25">
      <c r="A30" s="148">
        <v>10</v>
      </c>
      <c r="B30" s="144">
        <v>15705614</v>
      </c>
      <c r="C30" s="145"/>
      <c r="D30" s="145"/>
      <c r="E30" s="146">
        <v>62.1</v>
      </c>
      <c r="F30" s="273">
        <f>E30*E14/E13</f>
        <v>18.529665666938488</v>
      </c>
      <c r="G30" s="131">
        <v>14987</v>
      </c>
      <c r="H30" s="131">
        <v>14987</v>
      </c>
      <c r="I30" s="131">
        <f t="shared" si="0"/>
        <v>0</v>
      </c>
      <c r="J30" s="147">
        <f>E30*(K12/E15)</f>
        <v>0.41473723011078567</v>
      </c>
      <c r="K30" s="274">
        <f>F30*(K8/(E13-F30+E14))</f>
        <v>0.18425965588122392</v>
      </c>
      <c r="L30" s="147">
        <f t="shared" si="1"/>
        <v>0.59899688599200962</v>
      </c>
      <c r="M30" s="263"/>
      <c r="N30" s="275"/>
    </row>
    <row r="31" spans="1:14" x14ac:dyDescent="0.25">
      <c r="A31" s="148">
        <v>11</v>
      </c>
      <c r="B31" s="144">
        <v>18009390</v>
      </c>
      <c r="C31" s="145">
        <v>43530</v>
      </c>
      <c r="D31" s="145">
        <v>45721</v>
      </c>
      <c r="E31" s="146">
        <v>72.8</v>
      </c>
      <c r="F31" s="273">
        <f>E31*E14/E13</f>
        <v>21.722377786684731</v>
      </c>
      <c r="G31" s="132">
        <v>1.014</v>
      </c>
      <c r="H31" s="132">
        <v>1.8340000000000001</v>
      </c>
      <c r="I31" s="132">
        <f>H31-G31</f>
        <v>0.82000000000000006</v>
      </c>
      <c r="J31" s="147">
        <f>I31</f>
        <v>0.82000000000000006</v>
      </c>
      <c r="K31" s="274">
        <f>F31*(K8/(E13-F31+E14))</f>
        <v>0.21608168164715602</v>
      </c>
      <c r="L31" s="147">
        <f t="shared" si="1"/>
        <v>1.0360816816471561</v>
      </c>
      <c r="M31" s="263"/>
      <c r="N31" s="275"/>
    </row>
    <row r="32" spans="1:14" x14ac:dyDescent="0.25">
      <c r="A32" s="148">
        <v>12</v>
      </c>
      <c r="B32" s="144">
        <v>15705671</v>
      </c>
      <c r="C32" s="145">
        <v>43693</v>
      </c>
      <c r="D32" s="145">
        <v>45153</v>
      </c>
      <c r="E32" s="146">
        <v>47</v>
      </c>
      <c r="F32" s="273">
        <f>E32*E14/E13</f>
        <v>14.024062582062944</v>
      </c>
      <c r="G32" s="131">
        <v>32375</v>
      </c>
      <c r="H32" s="131">
        <v>33637</v>
      </c>
      <c r="I32" s="131">
        <f t="shared" si="0"/>
        <v>1262</v>
      </c>
      <c r="J32" s="147">
        <f t="shared" si="2"/>
        <v>1.0853200000000001</v>
      </c>
      <c r="K32" s="274">
        <f>F32*(K8/(E13-F32+E14))</f>
        <v>0.13938879306466434</v>
      </c>
      <c r="L32" s="147">
        <f t="shared" si="1"/>
        <v>1.2247087930646643</v>
      </c>
      <c r="M32" s="263"/>
      <c r="N32" s="275"/>
    </row>
    <row r="33" spans="1:14" x14ac:dyDescent="0.25">
      <c r="A33" s="148">
        <v>13</v>
      </c>
      <c r="B33" s="144">
        <v>41262618</v>
      </c>
      <c r="C33" s="145">
        <v>43719</v>
      </c>
      <c r="D33" s="145">
        <v>45910</v>
      </c>
      <c r="E33" s="146">
        <v>70.599999999999994</v>
      </c>
      <c r="F33" s="273">
        <f>E33*E14/E13</f>
        <v>21.065932304120082</v>
      </c>
      <c r="G33" s="132">
        <v>0.64200000000000002</v>
      </c>
      <c r="H33" s="132">
        <v>1.571</v>
      </c>
      <c r="I33" s="132">
        <f t="shared" si="0"/>
        <v>0.92899999999999994</v>
      </c>
      <c r="J33" s="147">
        <f>I33</f>
        <v>0.92899999999999994</v>
      </c>
      <c r="K33" s="274">
        <f>F33*(K8/(E13-F33+E14))</f>
        <v>0.20953706480595791</v>
      </c>
      <c r="L33" s="147">
        <f t="shared" si="1"/>
        <v>1.1385370648059578</v>
      </c>
      <c r="M33" s="263"/>
      <c r="N33" s="275"/>
    </row>
    <row r="34" spans="1:14" x14ac:dyDescent="0.25">
      <c r="A34" s="148">
        <v>14</v>
      </c>
      <c r="B34" s="144">
        <v>15705755</v>
      </c>
      <c r="C34" s="145"/>
      <c r="D34" s="145"/>
      <c r="E34" s="146">
        <v>47</v>
      </c>
      <c r="F34" s="273">
        <f>E34*E14/E13</f>
        <v>14.024062582062944</v>
      </c>
      <c r="G34" s="131">
        <v>21613</v>
      </c>
      <c r="H34" s="131">
        <v>21613</v>
      </c>
      <c r="I34" s="131">
        <f t="shared" si="0"/>
        <v>0</v>
      </c>
      <c r="J34" s="147">
        <f>E34*(K12/E15)</f>
        <v>0.3138913013720922</v>
      </c>
      <c r="K34" s="274">
        <f>F34*(K8/(E13-F34+E14))</f>
        <v>0.13938879306466434</v>
      </c>
      <c r="L34" s="147">
        <f t="shared" si="1"/>
        <v>0.45328009443675654</v>
      </c>
      <c r="M34" s="263"/>
      <c r="N34" s="275"/>
    </row>
    <row r="35" spans="1:14" x14ac:dyDescent="0.25">
      <c r="A35" s="148">
        <v>15</v>
      </c>
      <c r="B35" s="144">
        <v>18004025</v>
      </c>
      <c r="C35" s="145">
        <v>43488</v>
      </c>
      <c r="D35" s="145">
        <v>45679</v>
      </c>
      <c r="E35" s="146">
        <v>42.2</v>
      </c>
      <c r="F35" s="273">
        <f>E35*E14/E13</f>
        <v>12.591817892830987</v>
      </c>
      <c r="G35" s="132">
        <v>0.249</v>
      </c>
      <c r="H35" s="132">
        <v>0.32</v>
      </c>
      <c r="I35" s="132">
        <f t="shared" si="0"/>
        <v>7.1000000000000008E-2</v>
      </c>
      <c r="J35" s="147">
        <f>I35</f>
        <v>7.1000000000000008E-2</v>
      </c>
      <c r="K35" s="274">
        <f>F35*(K8/(E13-F35+E14))</f>
        <v>0.12513423530343384</v>
      </c>
      <c r="L35" s="147">
        <f t="shared" si="1"/>
        <v>0.19613423530343385</v>
      </c>
      <c r="M35" s="263"/>
      <c r="N35" s="275"/>
    </row>
    <row r="36" spans="1:14" x14ac:dyDescent="0.25">
      <c r="A36" s="148">
        <v>16</v>
      </c>
      <c r="B36" s="144">
        <v>19000535</v>
      </c>
      <c r="C36" s="145">
        <v>43677</v>
      </c>
      <c r="D36" s="145">
        <v>45868</v>
      </c>
      <c r="E36" s="146">
        <v>42.8</v>
      </c>
      <c r="F36" s="273">
        <f>E36*E14/E13</f>
        <v>12.770848478984979</v>
      </c>
      <c r="G36" s="132">
        <v>0.55700000000000005</v>
      </c>
      <c r="H36" s="132">
        <v>0.94099999999999995</v>
      </c>
      <c r="I36" s="132">
        <f t="shared" si="0"/>
        <v>0.3839999999999999</v>
      </c>
      <c r="J36" s="147">
        <f>I36</f>
        <v>0.3839999999999999</v>
      </c>
      <c r="K36" s="274">
        <f>F36*(K8/(E13-F36+E14))</f>
        <v>0.12691581699998097</v>
      </c>
      <c r="L36" s="147">
        <f t="shared" si="1"/>
        <v>0.5109158169999809</v>
      </c>
      <c r="M36" s="263"/>
      <c r="N36" s="275"/>
    </row>
    <row r="37" spans="1:14" x14ac:dyDescent="0.25">
      <c r="A37" s="148">
        <v>17</v>
      </c>
      <c r="B37" s="144">
        <v>15708273</v>
      </c>
      <c r="C37" s="145">
        <v>43719</v>
      </c>
      <c r="D37" s="145">
        <v>45179</v>
      </c>
      <c r="E37" s="146">
        <v>45.8</v>
      </c>
      <c r="F37" s="273">
        <f>E37*E14/E13</f>
        <v>13.666001409754953</v>
      </c>
      <c r="G37" s="131">
        <v>6837</v>
      </c>
      <c r="H37" s="131">
        <v>7374</v>
      </c>
      <c r="I37" s="131">
        <f t="shared" si="0"/>
        <v>537</v>
      </c>
      <c r="J37" s="147">
        <f t="shared" si="2"/>
        <v>0.46182000000000001</v>
      </c>
      <c r="K37" s="274">
        <f>F37*(K8/(E13-F37+E14))</f>
        <v>0.13582474554495017</v>
      </c>
      <c r="L37" s="147">
        <f t="shared" si="1"/>
        <v>0.59764474554495017</v>
      </c>
      <c r="M37" s="263"/>
      <c r="N37" s="275"/>
    </row>
    <row r="38" spans="1:14" x14ac:dyDescent="0.25">
      <c r="A38" s="148">
        <v>18</v>
      </c>
      <c r="B38" s="144">
        <v>15705659</v>
      </c>
      <c r="C38" s="145">
        <v>43697</v>
      </c>
      <c r="D38" s="145">
        <v>45158</v>
      </c>
      <c r="E38" s="146">
        <v>60.6</v>
      </c>
      <c r="F38" s="273">
        <f>E38*E14/E13</f>
        <v>18.082089201553501</v>
      </c>
      <c r="G38" s="131">
        <v>34547</v>
      </c>
      <c r="H38" s="131">
        <v>35548</v>
      </c>
      <c r="I38" s="131">
        <f t="shared" si="0"/>
        <v>1001</v>
      </c>
      <c r="J38" s="147">
        <f t="shared" si="2"/>
        <v>0.86085999999999996</v>
      </c>
      <c r="K38" s="274">
        <f>F38*(K8/(E13-F38+E14))</f>
        <v>0.17980035623247356</v>
      </c>
      <c r="L38" s="147">
        <f t="shared" si="1"/>
        <v>1.0406603562324734</v>
      </c>
      <c r="M38" s="263"/>
      <c r="N38" s="275"/>
    </row>
    <row r="39" spans="1:14" x14ac:dyDescent="0.25">
      <c r="A39" s="148">
        <v>19</v>
      </c>
      <c r="B39" s="149">
        <v>18008964</v>
      </c>
      <c r="C39" s="145">
        <v>43530</v>
      </c>
      <c r="D39" s="145">
        <v>45721</v>
      </c>
      <c r="E39" s="146">
        <v>71.599999999999994</v>
      </c>
      <c r="F39" s="273">
        <f>E39*E14/E13</f>
        <v>21.36431661437674</v>
      </c>
      <c r="G39" s="132">
        <v>0.39300000000000002</v>
      </c>
      <c r="H39" s="132">
        <v>1.016</v>
      </c>
      <c r="I39" s="132">
        <f t="shared" si="0"/>
        <v>0.623</v>
      </c>
      <c r="J39" s="147">
        <f>I39</f>
        <v>0.623</v>
      </c>
      <c r="K39" s="274">
        <f>F39*(K8/(E13-F39+E14))</f>
        <v>0.21251177699853666</v>
      </c>
      <c r="L39" s="147">
        <f t="shared" si="1"/>
        <v>0.83551177699853663</v>
      </c>
      <c r="M39" s="263"/>
      <c r="N39" s="275"/>
    </row>
    <row r="40" spans="1:14" x14ac:dyDescent="0.25">
      <c r="A40" s="148">
        <v>20</v>
      </c>
      <c r="B40" s="149">
        <v>15705665</v>
      </c>
      <c r="C40" s="145">
        <v>43685</v>
      </c>
      <c r="D40" s="145">
        <v>45145</v>
      </c>
      <c r="E40" s="146">
        <v>46.3</v>
      </c>
      <c r="F40" s="273">
        <f>E40*E14/E13</f>
        <v>13.815193564883282</v>
      </c>
      <c r="G40" s="131">
        <v>14919</v>
      </c>
      <c r="H40" s="131">
        <v>14919</v>
      </c>
      <c r="I40" s="131">
        <f t="shared" si="0"/>
        <v>0</v>
      </c>
      <c r="J40" s="147">
        <f t="shared" si="2"/>
        <v>0</v>
      </c>
      <c r="K40" s="274">
        <f>F40*(K8/(E13-F40+E14))</f>
        <v>0.13730973227853022</v>
      </c>
      <c r="L40" s="147">
        <f t="shared" si="1"/>
        <v>0.13730973227853022</v>
      </c>
      <c r="M40" s="263"/>
      <c r="N40" s="275"/>
    </row>
    <row r="41" spans="1:14" x14ac:dyDescent="0.25">
      <c r="A41" s="148">
        <v>21</v>
      </c>
      <c r="B41" s="149">
        <v>15708400</v>
      </c>
      <c r="C41" s="145">
        <v>43713</v>
      </c>
      <c r="D41" s="145">
        <v>45173</v>
      </c>
      <c r="E41" s="146">
        <v>70.099999999999994</v>
      </c>
      <c r="F41" s="273">
        <f>E41*E14/E13</f>
        <v>20.916740148991753</v>
      </c>
      <c r="G41" s="131">
        <v>13540</v>
      </c>
      <c r="H41" s="131">
        <v>13540</v>
      </c>
      <c r="I41" s="131">
        <f t="shared" si="0"/>
        <v>0</v>
      </c>
      <c r="J41" s="147">
        <f t="shared" si="2"/>
        <v>0</v>
      </c>
      <c r="K41" s="274">
        <f>F41*(K8/(E13-F41+E14))</f>
        <v>0.20804977973126965</v>
      </c>
      <c r="L41" s="147">
        <f t="shared" si="1"/>
        <v>0.20804977973126965</v>
      </c>
      <c r="M41" s="263"/>
      <c r="N41" s="275"/>
    </row>
    <row r="42" spans="1:14" x14ac:dyDescent="0.25">
      <c r="A42" s="148">
        <v>22</v>
      </c>
      <c r="B42" s="149">
        <v>15705816</v>
      </c>
      <c r="C42" s="145">
        <v>43698</v>
      </c>
      <c r="D42" s="145">
        <v>45158</v>
      </c>
      <c r="E42" s="146">
        <v>48.1</v>
      </c>
      <c r="F42" s="273">
        <f>E42*E14/E13</f>
        <v>14.352285323345271</v>
      </c>
      <c r="G42" s="131">
        <v>10551</v>
      </c>
      <c r="H42" s="131">
        <v>10551</v>
      </c>
      <c r="I42" s="131">
        <f t="shared" si="0"/>
        <v>0</v>
      </c>
      <c r="J42" s="147">
        <f t="shared" si="2"/>
        <v>0</v>
      </c>
      <c r="K42" s="274">
        <f>F42*(K8/(E13-F42+E14))</f>
        <v>0.14265607566020636</v>
      </c>
      <c r="L42" s="147">
        <f t="shared" si="1"/>
        <v>0.14265607566020636</v>
      </c>
      <c r="M42" s="263"/>
      <c r="N42" s="275"/>
    </row>
    <row r="43" spans="1:14" x14ac:dyDescent="0.25">
      <c r="A43" s="148">
        <v>23</v>
      </c>
      <c r="B43" s="149">
        <v>15705524</v>
      </c>
      <c r="C43" s="145"/>
      <c r="D43" s="145"/>
      <c r="E43" s="146">
        <v>42</v>
      </c>
      <c r="F43" s="273">
        <f>E43*E14/E13</f>
        <v>12.532141030779654</v>
      </c>
      <c r="G43" s="132">
        <v>3.2570000000000001</v>
      </c>
      <c r="H43" s="132">
        <v>3.2570000000000001</v>
      </c>
      <c r="I43" s="132">
        <f t="shared" si="0"/>
        <v>0</v>
      </c>
      <c r="J43" s="132">
        <f>I43</f>
        <v>0</v>
      </c>
      <c r="K43" s="274">
        <f>F43*(K8/(E13-F43+E14))</f>
        <v>0.12454038984812479</v>
      </c>
      <c r="L43" s="147">
        <f t="shared" si="1"/>
        <v>0.12454038984812479</v>
      </c>
      <c r="M43" s="263"/>
      <c r="N43" s="275"/>
    </row>
    <row r="44" spans="1:14" x14ac:dyDescent="0.25">
      <c r="A44" s="148">
        <v>24</v>
      </c>
      <c r="B44" s="149">
        <v>41260318</v>
      </c>
      <c r="C44" s="145">
        <v>43719</v>
      </c>
      <c r="D44" s="145">
        <v>45910</v>
      </c>
      <c r="E44" s="146">
        <v>41.4</v>
      </c>
      <c r="F44" s="273">
        <f>E44*E14/E13</f>
        <v>12.353110444625658</v>
      </c>
      <c r="G44" s="132">
        <v>0.2117</v>
      </c>
      <c r="H44" s="132">
        <v>0.2117</v>
      </c>
      <c r="I44" s="132">
        <f>H44-G44</f>
        <v>0</v>
      </c>
      <c r="J44" s="132">
        <f>I44</f>
        <v>0</v>
      </c>
      <c r="K44" s="274">
        <f>F44*(K8/(E13-F44+E14))</f>
        <v>0.12275889881079922</v>
      </c>
      <c r="L44" s="147">
        <f t="shared" si="1"/>
        <v>0.12275889881079922</v>
      </c>
      <c r="M44" s="263"/>
      <c r="N44" s="275"/>
    </row>
    <row r="45" spans="1:14" x14ac:dyDescent="0.25">
      <c r="A45" s="148">
        <v>25</v>
      </c>
      <c r="B45" s="144">
        <v>15705746</v>
      </c>
      <c r="C45" s="145">
        <v>43719</v>
      </c>
      <c r="D45" s="145">
        <v>45179</v>
      </c>
      <c r="E45" s="146">
        <v>45.8</v>
      </c>
      <c r="F45" s="273">
        <f>E45*E14/E13</f>
        <v>13.666001409754953</v>
      </c>
      <c r="G45" s="131">
        <v>21264</v>
      </c>
      <c r="H45" s="131">
        <v>22456</v>
      </c>
      <c r="I45" s="131">
        <f t="shared" si="0"/>
        <v>1192</v>
      </c>
      <c r="J45" s="147">
        <f t="shared" si="2"/>
        <v>1.02512</v>
      </c>
      <c r="K45" s="274">
        <f>F45*(K8/(E13-F45+E14))</f>
        <v>0.13582474554495017</v>
      </c>
      <c r="L45" s="147">
        <f t="shared" si="1"/>
        <v>1.1609447455449502</v>
      </c>
      <c r="M45" s="263"/>
      <c r="N45" s="275"/>
    </row>
    <row r="46" spans="1:14" x14ac:dyDescent="0.25">
      <c r="A46" s="148">
        <v>26</v>
      </c>
      <c r="B46" s="144">
        <v>15705829</v>
      </c>
      <c r="C46" s="145"/>
      <c r="D46" s="145"/>
      <c r="E46" s="146">
        <v>60.4</v>
      </c>
      <c r="F46" s="273">
        <f>E46*E14/E13</f>
        <v>18.022412339502168</v>
      </c>
      <c r="G46" s="131">
        <v>32012</v>
      </c>
      <c r="H46" s="131">
        <v>32012</v>
      </c>
      <c r="I46" s="131">
        <f t="shared" si="0"/>
        <v>0</v>
      </c>
      <c r="J46" s="147">
        <f>E46*(K12/E15)</f>
        <v>0.40338371495477382</v>
      </c>
      <c r="K46" s="274">
        <f>F46*(K8/(E13-F46+E14))</f>
        <v>0.1792058151125227</v>
      </c>
      <c r="L46" s="147">
        <f t="shared" si="1"/>
        <v>0.58258953006729652</v>
      </c>
      <c r="M46" s="263"/>
      <c r="N46" s="275"/>
    </row>
    <row r="47" spans="1:14" x14ac:dyDescent="0.25">
      <c r="A47" s="148">
        <v>27</v>
      </c>
      <c r="B47" s="144">
        <v>15705815</v>
      </c>
      <c r="C47" s="145">
        <v>43703</v>
      </c>
      <c r="D47" s="145">
        <v>45163</v>
      </c>
      <c r="E47" s="146">
        <v>72.099999999999994</v>
      </c>
      <c r="F47" s="273">
        <f>E47*E14/E13</f>
        <v>21.513508769505069</v>
      </c>
      <c r="G47" s="131">
        <v>28383</v>
      </c>
      <c r="H47" s="131">
        <v>29490</v>
      </c>
      <c r="I47" s="131">
        <f t="shared" si="0"/>
        <v>1107</v>
      </c>
      <c r="J47" s="147">
        <f t="shared" si="2"/>
        <v>0.95201999999999998</v>
      </c>
      <c r="K47" s="274">
        <f>F47*(K8/(E13-F47+E14))</f>
        <v>0.21399920412094908</v>
      </c>
      <c r="L47" s="147">
        <f t="shared" si="1"/>
        <v>1.1660192041209489</v>
      </c>
      <c r="M47" s="263"/>
      <c r="N47" s="275"/>
    </row>
    <row r="48" spans="1:14" x14ac:dyDescent="0.25">
      <c r="A48" s="148">
        <v>28</v>
      </c>
      <c r="B48" s="144">
        <v>19000640</v>
      </c>
      <c r="C48" s="145">
        <v>43677</v>
      </c>
      <c r="D48" s="145">
        <v>45868</v>
      </c>
      <c r="E48" s="146">
        <v>46.9</v>
      </c>
      <c r="F48" s="273">
        <f>E48*E14/E13</f>
        <v>13.99422415103728</v>
      </c>
      <c r="G48" s="132">
        <v>0.70299999999999996</v>
      </c>
      <c r="H48" s="132">
        <v>1.417</v>
      </c>
      <c r="I48" s="132">
        <f t="shared" si="0"/>
        <v>0.71400000000000008</v>
      </c>
      <c r="J48" s="147">
        <f>I48</f>
        <v>0.71400000000000008</v>
      </c>
      <c r="K48" s="274">
        <f>F48*(K8/(E13-F48+E14))</f>
        <v>0.13909177871222386</v>
      </c>
      <c r="L48" s="147">
        <f t="shared" si="1"/>
        <v>0.85309177871222397</v>
      </c>
      <c r="M48" s="263"/>
      <c r="N48" s="275"/>
    </row>
    <row r="49" spans="1:14" x14ac:dyDescent="0.25">
      <c r="A49" s="148">
        <v>29</v>
      </c>
      <c r="B49" s="144">
        <v>16721754</v>
      </c>
      <c r="C49" s="145">
        <v>42768</v>
      </c>
      <c r="D49" s="145">
        <v>44228</v>
      </c>
      <c r="E49" s="146">
        <v>70</v>
      </c>
      <c r="F49" s="273">
        <f>E49*E14/E13</f>
        <v>20.886901717966087</v>
      </c>
      <c r="G49" s="131">
        <v>24438</v>
      </c>
      <c r="H49" s="131">
        <v>27913</v>
      </c>
      <c r="I49" s="131">
        <f t="shared" si="0"/>
        <v>3475</v>
      </c>
      <c r="J49" s="147">
        <f t="shared" si="2"/>
        <v>2.9884999999999997</v>
      </c>
      <c r="K49" s="274">
        <f>F49*(K8/(E13-F49+E14))</f>
        <v>0.20775232839777066</v>
      </c>
      <c r="L49" s="147">
        <f t="shared" si="1"/>
        <v>3.1962523283977702</v>
      </c>
      <c r="M49" s="263"/>
      <c r="N49" s="275"/>
    </row>
    <row r="50" spans="1:14" x14ac:dyDescent="0.25">
      <c r="A50" s="148">
        <v>30</v>
      </c>
      <c r="B50" s="144">
        <v>18009086</v>
      </c>
      <c r="C50" s="145">
        <v>43530</v>
      </c>
      <c r="D50" s="145">
        <v>45721</v>
      </c>
      <c r="E50" s="146">
        <v>47.4</v>
      </c>
      <c r="F50" s="273">
        <f>E50*E14/E13</f>
        <v>14.143416306165609</v>
      </c>
      <c r="G50" s="132">
        <v>0.13400000000000001</v>
      </c>
      <c r="H50" s="132">
        <v>0.77900000000000003</v>
      </c>
      <c r="I50" s="132">
        <f t="shared" si="0"/>
        <v>0.64500000000000002</v>
      </c>
      <c r="J50" s="147">
        <f>I50</f>
        <v>0.64500000000000002</v>
      </c>
      <c r="K50" s="274">
        <f>F50*(K8/(E13-F50+E14))</f>
        <v>0.14057686937077776</v>
      </c>
      <c r="L50" s="147">
        <f t="shared" si="1"/>
        <v>0.78557686937077775</v>
      </c>
      <c r="M50" s="263"/>
      <c r="N50" s="275"/>
    </row>
    <row r="51" spans="1:14" x14ac:dyDescent="0.25">
      <c r="A51" s="148">
        <v>31</v>
      </c>
      <c r="B51" s="144">
        <v>18009275</v>
      </c>
      <c r="C51" s="145">
        <v>43530</v>
      </c>
      <c r="D51" s="145">
        <v>45721</v>
      </c>
      <c r="E51" s="146">
        <v>43.2</v>
      </c>
      <c r="F51" s="273">
        <f>E51*E14/E13</f>
        <v>12.890202203087645</v>
      </c>
      <c r="G51" s="132">
        <v>0.17799999999999999</v>
      </c>
      <c r="H51" s="132">
        <v>1.1739999999999999</v>
      </c>
      <c r="I51" s="132">
        <f t="shared" si="0"/>
        <v>0.996</v>
      </c>
      <c r="J51" s="147">
        <f>I51</f>
        <v>0.996</v>
      </c>
      <c r="K51" s="274">
        <f>F51*(K8/(E13-F51+E14))</f>
        <v>0.12810357590797086</v>
      </c>
      <c r="L51" s="147">
        <f t="shared" si="1"/>
        <v>1.1241035759079709</v>
      </c>
      <c r="M51" s="263"/>
      <c r="N51" s="275"/>
    </row>
    <row r="52" spans="1:14" x14ac:dyDescent="0.25">
      <c r="A52" s="148">
        <v>32</v>
      </c>
      <c r="B52" s="144">
        <v>18008972</v>
      </c>
      <c r="C52" s="145">
        <v>43530</v>
      </c>
      <c r="D52" s="145">
        <v>44990</v>
      </c>
      <c r="E52" s="146">
        <v>41.7</v>
      </c>
      <c r="F52" s="273">
        <f>E52*E14/E13</f>
        <v>12.442625737702656</v>
      </c>
      <c r="G52" s="132">
        <v>5.0999999999999997E-2</v>
      </c>
      <c r="H52" s="132">
        <v>0.752</v>
      </c>
      <c r="I52" s="132">
        <f t="shared" si="0"/>
        <v>0.70099999999999996</v>
      </c>
      <c r="J52" s="147">
        <f>I52</f>
        <v>0.70099999999999996</v>
      </c>
      <c r="K52" s="274">
        <f>F52*(K8/(E13-F52+E14))</f>
        <v>0.12364963583048436</v>
      </c>
      <c r="L52" s="147">
        <f t="shared" si="1"/>
        <v>0.82464963583048434</v>
      </c>
      <c r="M52" s="263"/>
      <c r="N52" s="275"/>
    </row>
    <row r="53" spans="1:14" x14ac:dyDescent="0.25">
      <c r="A53" s="148">
        <v>33</v>
      </c>
      <c r="B53" s="144">
        <v>15705600</v>
      </c>
      <c r="C53" s="145"/>
      <c r="D53" s="145"/>
      <c r="E53" s="146">
        <v>46</v>
      </c>
      <c r="F53" s="273">
        <f>E53*E14/E13</f>
        <v>13.725678271806288</v>
      </c>
      <c r="G53" s="131">
        <v>19151</v>
      </c>
      <c r="H53" s="131">
        <v>19151</v>
      </c>
      <c r="I53" s="131">
        <f t="shared" si="0"/>
        <v>0</v>
      </c>
      <c r="J53" s="147">
        <f>E53*(K12/E15)</f>
        <v>0.30721276304502643</v>
      </c>
      <c r="K53" s="274">
        <f>F53*(K8/(E13-F53+E14))</f>
        <v>0.13641873457005382</v>
      </c>
      <c r="L53" s="147">
        <f t="shared" si="1"/>
        <v>0.44363149761508025</v>
      </c>
      <c r="M53" s="263"/>
      <c r="N53" s="275"/>
    </row>
    <row r="54" spans="1:14" x14ac:dyDescent="0.25">
      <c r="A54" s="148">
        <v>34</v>
      </c>
      <c r="B54" s="144">
        <v>15705534</v>
      </c>
      <c r="C54" s="145"/>
      <c r="D54" s="145"/>
      <c r="E54" s="146">
        <v>60.6</v>
      </c>
      <c r="F54" s="273">
        <f>E54*E14/E13</f>
        <v>18.082089201553501</v>
      </c>
      <c r="G54" s="131">
        <v>28607</v>
      </c>
      <c r="H54" s="131">
        <v>28607</v>
      </c>
      <c r="I54" s="131">
        <f t="shared" si="0"/>
        <v>0</v>
      </c>
      <c r="J54" s="147">
        <f>E54*(K12/E15)</f>
        <v>0.40471942262018695</v>
      </c>
      <c r="K54" s="274">
        <f>F54*(K8/(E13-F54+E14))</f>
        <v>0.17980035623247356</v>
      </c>
      <c r="L54" s="147">
        <f t="shared" si="1"/>
        <v>0.58451977885266049</v>
      </c>
      <c r="M54" s="263"/>
      <c r="N54" s="275"/>
    </row>
    <row r="55" spans="1:14" x14ac:dyDescent="0.25">
      <c r="A55" s="148">
        <v>35</v>
      </c>
      <c r="B55" s="277">
        <v>15705677</v>
      </c>
      <c r="C55" s="278">
        <v>43710</v>
      </c>
      <c r="D55" s="278">
        <v>45170</v>
      </c>
      <c r="E55" s="146">
        <v>72.2</v>
      </c>
      <c r="F55" s="273">
        <f>E55*E14/E13</f>
        <v>21.543347200530739</v>
      </c>
      <c r="G55" s="131">
        <v>14504</v>
      </c>
      <c r="H55" s="131">
        <v>15252</v>
      </c>
      <c r="I55" s="131">
        <f t="shared" si="0"/>
        <v>748</v>
      </c>
      <c r="J55" s="147">
        <f t="shared" ref="J55:J111" si="3">I55*0.00086</f>
        <v>0.64327999999999996</v>
      </c>
      <c r="K55" s="274">
        <f>F55*(K8/(E13-F55+E14))</f>
        <v>0.21429669522781095</v>
      </c>
      <c r="L55" s="147">
        <f t="shared" si="1"/>
        <v>0.85757669522781088</v>
      </c>
      <c r="M55" s="263"/>
      <c r="N55" s="275"/>
    </row>
    <row r="56" spans="1:14" x14ac:dyDescent="0.25">
      <c r="A56" s="148">
        <v>36</v>
      </c>
      <c r="B56" s="144">
        <v>15705691</v>
      </c>
      <c r="C56" s="145">
        <v>43689</v>
      </c>
      <c r="D56" s="145">
        <v>45149</v>
      </c>
      <c r="E56" s="146">
        <v>46.5</v>
      </c>
      <c r="F56" s="273">
        <f>E56*E14/E13</f>
        <v>13.874870426934617</v>
      </c>
      <c r="G56" s="131">
        <v>8843</v>
      </c>
      <c r="H56" s="131">
        <v>8843</v>
      </c>
      <c r="I56" s="131">
        <f t="shared" si="0"/>
        <v>0</v>
      </c>
      <c r="J56" s="147">
        <f t="shared" si="3"/>
        <v>0</v>
      </c>
      <c r="K56" s="274">
        <f>F56*(K8/(E13-F56+E14))</f>
        <v>0.13790374019827226</v>
      </c>
      <c r="L56" s="147">
        <f t="shared" si="1"/>
        <v>0.13790374019827226</v>
      </c>
      <c r="M56" s="263"/>
      <c r="N56" s="275"/>
    </row>
    <row r="57" spans="1:14" x14ac:dyDescent="0.25">
      <c r="A57" s="276">
        <v>37</v>
      </c>
      <c r="B57" s="144">
        <v>15730459</v>
      </c>
      <c r="C57" s="145">
        <v>43721</v>
      </c>
      <c r="D57" s="145">
        <v>45181</v>
      </c>
      <c r="E57" s="279">
        <v>69.5</v>
      </c>
      <c r="F57" s="273">
        <f>E57*E14/E13</f>
        <v>20.737709562837761</v>
      </c>
      <c r="G57" s="131">
        <v>30166</v>
      </c>
      <c r="H57" s="131">
        <v>30166</v>
      </c>
      <c r="I57" s="131">
        <f t="shared" si="0"/>
        <v>0</v>
      </c>
      <c r="J57" s="147">
        <f t="shared" si="3"/>
        <v>0</v>
      </c>
      <c r="K57" s="274">
        <f>F57*(K8/(E13-F57+E14))</f>
        <v>0.20626510013647467</v>
      </c>
      <c r="L57" s="147">
        <f t="shared" si="1"/>
        <v>0.20626510013647467</v>
      </c>
      <c r="M57" s="263"/>
      <c r="N57" s="275"/>
    </row>
    <row r="58" spans="1:14" x14ac:dyDescent="0.25">
      <c r="A58" s="148">
        <v>38</v>
      </c>
      <c r="B58" s="280">
        <v>91504423</v>
      </c>
      <c r="C58" s="145">
        <v>43731</v>
      </c>
      <c r="D58" s="145">
        <v>45191</v>
      </c>
      <c r="E58" s="146">
        <v>47</v>
      </c>
      <c r="F58" s="273">
        <f>E58*E14/E13</f>
        <v>14.024062582062944</v>
      </c>
      <c r="G58" s="132">
        <v>4.0000000000000001E-3</v>
      </c>
      <c r="H58" s="132">
        <v>0.37</v>
      </c>
      <c r="I58" s="132">
        <f t="shared" si="0"/>
        <v>0.36599999999999999</v>
      </c>
      <c r="J58" s="147">
        <f>I58</f>
        <v>0.36599999999999999</v>
      </c>
      <c r="K58" s="274">
        <f>F58*(K8/(E13-F58+E14))</f>
        <v>0.13938879306466434</v>
      </c>
      <c r="L58" s="147">
        <f t="shared" si="1"/>
        <v>0.50538879306466433</v>
      </c>
      <c r="M58" s="263"/>
      <c r="N58" s="275"/>
    </row>
    <row r="59" spans="1:14" x14ac:dyDescent="0.25">
      <c r="A59" s="148">
        <v>39</v>
      </c>
      <c r="B59" s="144">
        <v>17232389</v>
      </c>
      <c r="C59" s="145">
        <v>43159</v>
      </c>
      <c r="D59" s="145">
        <v>44619</v>
      </c>
      <c r="E59" s="146">
        <v>43.1</v>
      </c>
      <c r="F59" s="273">
        <f>E59*E14/E13</f>
        <v>12.860363772061978</v>
      </c>
      <c r="G59" s="131">
        <v>2628</v>
      </c>
      <c r="H59" s="131">
        <v>3558</v>
      </c>
      <c r="I59" s="131">
        <f t="shared" si="0"/>
        <v>930</v>
      </c>
      <c r="J59" s="147">
        <f t="shared" si="3"/>
        <v>0.79979999999999996</v>
      </c>
      <c r="K59" s="274">
        <f>F59*(K8/(E13-F59+E14))</f>
        <v>0.12780663334762041</v>
      </c>
      <c r="L59" s="147">
        <f t="shared" si="1"/>
        <v>0.92760663334762039</v>
      </c>
      <c r="M59" s="263"/>
      <c r="N59" s="275"/>
    </row>
    <row r="60" spans="1:14" x14ac:dyDescent="0.25">
      <c r="A60" s="148">
        <v>40</v>
      </c>
      <c r="B60" s="144">
        <v>81501777</v>
      </c>
      <c r="C60" s="145">
        <v>43504</v>
      </c>
      <c r="D60" s="145">
        <v>44964</v>
      </c>
      <c r="E60" s="146">
        <v>41.4</v>
      </c>
      <c r="F60" s="273">
        <f>E60*E14/E13</f>
        <v>12.353110444625658</v>
      </c>
      <c r="G60" s="132">
        <v>0.5</v>
      </c>
      <c r="H60" s="132">
        <v>1.38</v>
      </c>
      <c r="I60" s="132">
        <f t="shared" si="0"/>
        <v>0.87999999999999989</v>
      </c>
      <c r="J60" s="147">
        <f>I60</f>
        <v>0.87999999999999989</v>
      </c>
      <c r="K60" s="274">
        <f>F60*(K8/(E13-F60+E14))</f>
        <v>0.12275889881079922</v>
      </c>
      <c r="L60" s="147">
        <f t="shared" si="1"/>
        <v>1.0027588988107992</v>
      </c>
      <c r="M60" s="263"/>
      <c r="N60" s="275"/>
    </row>
    <row r="61" spans="1:14" x14ac:dyDescent="0.25">
      <c r="A61" s="148">
        <v>41</v>
      </c>
      <c r="B61" s="144">
        <v>476415</v>
      </c>
      <c r="C61" s="145">
        <v>43698</v>
      </c>
      <c r="D61" s="145">
        <v>45889</v>
      </c>
      <c r="E61" s="146">
        <v>45.9</v>
      </c>
      <c r="F61" s="273">
        <f>E61*E14/E13</f>
        <v>13.69583984078062</v>
      </c>
      <c r="G61" s="132">
        <v>0.99099999999999999</v>
      </c>
      <c r="H61" s="132">
        <v>1.853</v>
      </c>
      <c r="I61" s="132">
        <f t="shared" si="0"/>
        <v>0.86199999999999999</v>
      </c>
      <c r="J61" s="147">
        <f>I61</f>
        <v>0.86199999999999999</v>
      </c>
      <c r="K61" s="274">
        <f>F61*(K8/(E13-F61+E14))</f>
        <v>0.1361217391127926</v>
      </c>
      <c r="L61" s="147">
        <f t="shared" si="1"/>
        <v>0.99812173911279256</v>
      </c>
      <c r="M61" s="263"/>
      <c r="N61" s="275"/>
    </row>
    <row r="62" spans="1:14" x14ac:dyDescent="0.25">
      <c r="A62" s="148">
        <v>42</v>
      </c>
      <c r="B62" s="144">
        <v>15705552</v>
      </c>
      <c r="C62" s="145"/>
      <c r="D62" s="145"/>
      <c r="E62" s="146">
        <v>60.8</v>
      </c>
      <c r="F62" s="273">
        <f>E62*E14/E13</f>
        <v>18.14176606360483</v>
      </c>
      <c r="G62" s="131">
        <v>25894</v>
      </c>
      <c r="H62" s="131">
        <v>25894</v>
      </c>
      <c r="I62" s="131">
        <f t="shared" si="0"/>
        <v>0</v>
      </c>
      <c r="J62" s="147">
        <f>E62*(K12/E15)</f>
        <v>0.40605513028560009</v>
      </c>
      <c r="K62" s="274">
        <f>F62*(K8/(E13-F62+E14))</f>
        <v>0.18039490492071103</v>
      </c>
      <c r="L62" s="147">
        <f t="shared" si="1"/>
        <v>0.58645003520631112</v>
      </c>
      <c r="M62" s="263"/>
      <c r="N62" s="275"/>
    </row>
    <row r="63" spans="1:14" x14ac:dyDescent="0.25">
      <c r="A63" s="148">
        <v>43</v>
      </c>
      <c r="B63" s="144">
        <v>496</v>
      </c>
      <c r="C63" s="145">
        <v>43698</v>
      </c>
      <c r="D63" s="145">
        <v>45158</v>
      </c>
      <c r="E63" s="146">
        <v>72.2</v>
      </c>
      <c r="F63" s="273">
        <f>E63*E14/E13</f>
        <v>21.543347200530739</v>
      </c>
      <c r="G63" s="132">
        <v>0.33800000000000002</v>
      </c>
      <c r="H63" s="132">
        <v>0.61299999999999999</v>
      </c>
      <c r="I63" s="132">
        <f t="shared" si="0"/>
        <v>0.27499999999999997</v>
      </c>
      <c r="J63" s="147">
        <f>I63</f>
        <v>0.27499999999999997</v>
      </c>
      <c r="K63" s="274">
        <f>F63*(K8/(E13-F63+E14))</f>
        <v>0.21429669522781095</v>
      </c>
      <c r="L63" s="147">
        <f t="shared" si="1"/>
        <v>0.48929669522781094</v>
      </c>
      <c r="M63" s="263"/>
      <c r="N63" s="275"/>
    </row>
    <row r="64" spans="1:14" x14ac:dyDescent="0.25">
      <c r="A64" s="148">
        <v>44</v>
      </c>
      <c r="B64" s="144">
        <v>15705515</v>
      </c>
      <c r="C64" s="145"/>
      <c r="D64" s="145"/>
      <c r="E64" s="146">
        <v>46.3</v>
      </c>
      <c r="F64" s="273">
        <f>E64*E14/E13</f>
        <v>13.815193564883282</v>
      </c>
      <c r="G64" s="132">
        <v>1.0329999999999999</v>
      </c>
      <c r="H64" s="132">
        <v>2.0059999999999998</v>
      </c>
      <c r="I64" s="132">
        <f t="shared" si="0"/>
        <v>0.97299999999999986</v>
      </c>
      <c r="J64" s="147">
        <f>I64</f>
        <v>0.97299999999999986</v>
      </c>
      <c r="K64" s="274">
        <f>F64*(K8/(E13-F64+E14))</f>
        <v>0.13730973227853022</v>
      </c>
      <c r="L64" s="147">
        <f t="shared" si="1"/>
        <v>1.11030973227853</v>
      </c>
      <c r="M64" s="263"/>
      <c r="N64" s="275"/>
    </row>
    <row r="65" spans="1:14" x14ac:dyDescent="0.25">
      <c r="A65" s="148">
        <v>45</v>
      </c>
      <c r="B65" s="144">
        <v>15705549</v>
      </c>
      <c r="C65" s="145">
        <v>43699</v>
      </c>
      <c r="D65" s="145">
        <v>45159</v>
      </c>
      <c r="E65" s="146">
        <v>69.7</v>
      </c>
      <c r="F65" s="273">
        <f>E65*E14/E13</f>
        <v>20.797386424889094</v>
      </c>
      <c r="G65" s="131">
        <v>26917</v>
      </c>
      <c r="H65" s="131">
        <v>28373</v>
      </c>
      <c r="I65" s="131">
        <f t="shared" si="0"/>
        <v>1456</v>
      </c>
      <c r="J65" s="147">
        <f t="shared" si="3"/>
        <v>1.2521599999999999</v>
      </c>
      <c r="K65" s="274">
        <f>F65*(K8/(E13-F65+E14))</f>
        <v>0.20685998575982567</v>
      </c>
      <c r="L65" s="147">
        <f t="shared" si="1"/>
        <v>1.4590199857598256</v>
      </c>
      <c r="M65" s="263"/>
      <c r="N65" s="275"/>
    </row>
    <row r="66" spans="1:14" x14ac:dyDescent="0.25">
      <c r="A66" s="148">
        <v>46</v>
      </c>
      <c r="B66" s="144">
        <v>3193</v>
      </c>
      <c r="C66" s="145">
        <v>43418</v>
      </c>
      <c r="D66" s="145">
        <v>44878</v>
      </c>
      <c r="E66" s="146">
        <v>47.9</v>
      </c>
      <c r="F66" s="273">
        <f>E66*E14/E13</f>
        <v>14.292608461293938</v>
      </c>
      <c r="G66" s="132">
        <v>0.504</v>
      </c>
      <c r="H66" s="132">
        <v>0.83499999999999996</v>
      </c>
      <c r="I66" s="132">
        <f t="shared" si="0"/>
        <v>0.33099999999999996</v>
      </c>
      <c r="J66" s="147">
        <f>I66</f>
        <v>0.33099999999999996</v>
      </c>
      <c r="K66" s="274">
        <f>F66*(K8/(E13-F66+E14))</f>
        <v>0.14206200727156271</v>
      </c>
      <c r="L66" s="147">
        <f t="shared" si="1"/>
        <v>0.47306200727156267</v>
      </c>
      <c r="M66" s="263"/>
      <c r="N66" s="275"/>
    </row>
    <row r="67" spans="1:14" x14ac:dyDescent="0.25">
      <c r="A67" s="148">
        <v>47</v>
      </c>
      <c r="B67" s="144">
        <v>41260018</v>
      </c>
      <c r="C67" s="145">
        <v>43719</v>
      </c>
      <c r="D67" s="145">
        <v>45179</v>
      </c>
      <c r="E67" s="146">
        <v>42.4</v>
      </c>
      <c r="F67" s="273">
        <f>E67*E14/E13</f>
        <v>12.651494754882316</v>
      </c>
      <c r="G67" s="132">
        <v>0</v>
      </c>
      <c r="H67" s="132">
        <v>0</v>
      </c>
      <c r="I67" s="132">
        <f t="shared" si="0"/>
        <v>0</v>
      </c>
      <c r="J67" s="147">
        <f>I67</f>
        <v>0</v>
      </c>
      <c r="K67" s="274">
        <f>F67*(K8/(E13-F67+E14))</f>
        <v>0.12572808831375007</v>
      </c>
      <c r="L67" s="147">
        <f t="shared" si="1"/>
        <v>0.12572808831375007</v>
      </c>
      <c r="M67" s="263"/>
      <c r="N67" s="275"/>
    </row>
    <row r="68" spans="1:14" x14ac:dyDescent="0.25">
      <c r="A68" s="148">
        <v>48</v>
      </c>
      <c r="B68" s="144">
        <v>1267515</v>
      </c>
      <c r="C68" s="145">
        <v>43698</v>
      </c>
      <c r="D68" s="145">
        <v>45158</v>
      </c>
      <c r="E68" s="146">
        <v>41.7</v>
      </c>
      <c r="F68" s="273">
        <f>E68*E14/E13</f>
        <v>12.442625737702656</v>
      </c>
      <c r="G68" s="132">
        <v>0.128</v>
      </c>
      <c r="H68" s="132">
        <v>0.42299999999999999</v>
      </c>
      <c r="I68" s="132">
        <f t="shared" si="0"/>
        <v>0.29499999999999998</v>
      </c>
      <c r="J68" s="147">
        <f>I68</f>
        <v>0.29499999999999998</v>
      </c>
      <c r="K68" s="274">
        <f>F68*(K8/(E13-F68+E14))</f>
        <v>0.12364963583048436</v>
      </c>
      <c r="L68" s="147">
        <f t="shared" si="1"/>
        <v>0.41864963583048431</v>
      </c>
      <c r="M68" s="263"/>
      <c r="N68" s="275"/>
    </row>
    <row r="69" spans="1:14" x14ac:dyDescent="0.25">
      <c r="A69" s="148">
        <v>49</v>
      </c>
      <c r="B69" s="144">
        <v>15705689</v>
      </c>
      <c r="C69" s="145"/>
      <c r="D69" s="145"/>
      <c r="E69" s="146">
        <v>45.7</v>
      </c>
      <c r="F69" s="273">
        <f>E69*E14/E13</f>
        <v>13.63616297872929</v>
      </c>
      <c r="G69" s="131">
        <v>12154</v>
      </c>
      <c r="H69" s="131">
        <v>12154</v>
      </c>
      <c r="I69" s="131">
        <f t="shared" si="0"/>
        <v>0</v>
      </c>
      <c r="J69" s="147">
        <f>E69*(K12/E15)</f>
        <v>0.30520920154690667</v>
      </c>
      <c r="K69" s="274">
        <f>F69*(K8/(E13-F69+E14))</f>
        <v>0.1355277538665085</v>
      </c>
      <c r="L69" s="147">
        <f t="shared" si="1"/>
        <v>0.44073695541341518</v>
      </c>
      <c r="M69" s="263"/>
      <c r="N69" s="275"/>
    </row>
    <row r="70" spans="1:14" x14ac:dyDescent="0.25">
      <c r="A70" s="148">
        <v>50</v>
      </c>
      <c r="B70" s="144">
        <v>15705596</v>
      </c>
      <c r="C70" s="145"/>
      <c r="D70" s="145"/>
      <c r="E70" s="146">
        <v>60.9</v>
      </c>
      <c r="F70" s="273">
        <f>E70*E14/E13</f>
        <v>18.171604494630497</v>
      </c>
      <c r="G70" s="131">
        <v>21463</v>
      </c>
      <c r="H70" s="131">
        <v>21463</v>
      </c>
      <c r="I70" s="131">
        <f t="shared" si="0"/>
        <v>0</v>
      </c>
      <c r="J70" s="147">
        <f>E70*(K12/E15)</f>
        <v>0.40672298411830671</v>
      </c>
      <c r="K70" s="274">
        <f>F70*(K8/(E13-F70+E14))</f>
        <v>0.18069218210298249</v>
      </c>
      <c r="L70" s="147">
        <f t="shared" si="1"/>
        <v>0.5874151662212892</v>
      </c>
      <c r="M70" s="263"/>
      <c r="N70" s="275"/>
    </row>
    <row r="71" spans="1:14" x14ac:dyDescent="0.25">
      <c r="A71" s="148">
        <v>51</v>
      </c>
      <c r="B71" s="144">
        <v>19000880</v>
      </c>
      <c r="C71" s="145">
        <v>43775</v>
      </c>
      <c r="D71" s="145">
        <v>45966</v>
      </c>
      <c r="E71" s="146">
        <v>71.7</v>
      </c>
      <c r="F71" s="273">
        <f>E71*E14/E13</f>
        <v>21.394155045402407</v>
      </c>
      <c r="G71" s="132">
        <v>0.34899999999999998</v>
      </c>
      <c r="H71" s="132">
        <v>0.94899999999999995</v>
      </c>
      <c r="I71" s="132">
        <f t="shared" si="0"/>
        <v>0.6</v>
      </c>
      <c r="J71" s="147">
        <f>I71</f>
        <v>0.6</v>
      </c>
      <c r="K71" s="274">
        <f>F71*(K8/(E13-F71+E14))</f>
        <v>0.21280925863482661</v>
      </c>
      <c r="L71" s="147">
        <f t="shared" si="1"/>
        <v>0.81280925863482656</v>
      </c>
      <c r="M71" s="263"/>
      <c r="N71" s="275"/>
    </row>
    <row r="72" spans="1:14" x14ac:dyDescent="0.25">
      <c r="A72" s="148">
        <v>52</v>
      </c>
      <c r="B72" s="144">
        <v>15705736</v>
      </c>
      <c r="C72" s="145">
        <v>43698</v>
      </c>
      <c r="D72" s="145">
        <v>45158</v>
      </c>
      <c r="E72" s="146">
        <v>46.2</v>
      </c>
      <c r="F72" s="273">
        <f>E72*E14/E13</f>
        <v>13.785355133857619</v>
      </c>
      <c r="G72" s="131">
        <v>24674</v>
      </c>
      <c r="H72" s="131">
        <v>25577</v>
      </c>
      <c r="I72" s="131">
        <f t="shared" si="0"/>
        <v>903</v>
      </c>
      <c r="J72" s="147">
        <f t="shared" si="3"/>
        <v>0.77657999999999994</v>
      </c>
      <c r="K72" s="274">
        <f>F72*(K8/(E13-F72+E14))</f>
        <v>0.13701273115290458</v>
      </c>
      <c r="L72" s="147">
        <f t="shared" si="1"/>
        <v>0.91359273115290451</v>
      </c>
      <c r="M72" s="263"/>
      <c r="N72" s="275"/>
    </row>
    <row r="73" spans="1:14" x14ac:dyDescent="0.25">
      <c r="A73" s="148">
        <v>53</v>
      </c>
      <c r="B73" s="144">
        <v>15708051</v>
      </c>
      <c r="C73" s="145">
        <v>43707</v>
      </c>
      <c r="D73" s="145">
        <v>45167</v>
      </c>
      <c r="E73" s="146">
        <v>69.8</v>
      </c>
      <c r="F73" s="273">
        <f>E73*E14/E13</f>
        <v>20.827224855914757</v>
      </c>
      <c r="G73" s="131">
        <v>33831</v>
      </c>
      <c r="H73" s="131">
        <v>37459</v>
      </c>
      <c r="I73" s="131">
        <f t="shared" si="0"/>
        <v>3628</v>
      </c>
      <c r="J73" s="147">
        <f t="shared" si="3"/>
        <v>3.1200799999999997</v>
      </c>
      <c r="K73" s="274">
        <f>F73*(K8/(E13-F73+E14))</f>
        <v>0.20715743141206677</v>
      </c>
      <c r="L73" s="147">
        <f t="shared" si="1"/>
        <v>3.3272374314120663</v>
      </c>
      <c r="M73" s="263"/>
      <c r="N73" s="275"/>
    </row>
    <row r="74" spans="1:14" x14ac:dyDescent="0.25">
      <c r="A74" s="148">
        <v>54</v>
      </c>
      <c r="B74" s="144">
        <v>18008957</v>
      </c>
      <c r="C74" s="145">
        <v>43530</v>
      </c>
      <c r="D74" s="145">
        <v>44990</v>
      </c>
      <c r="E74" s="146">
        <v>47.4</v>
      </c>
      <c r="F74" s="273">
        <f>E74*E14/E13</f>
        <v>14.143416306165609</v>
      </c>
      <c r="G74" s="132">
        <v>0</v>
      </c>
      <c r="H74" s="132">
        <v>1.1000000000000001</v>
      </c>
      <c r="I74" s="132">
        <f t="shared" si="0"/>
        <v>1.1000000000000001</v>
      </c>
      <c r="J74" s="147">
        <f>I74</f>
        <v>1.1000000000000001</v>
      </c>
      <c r="K74" s="274">
        <f>F74*(K8/(E13-F74+E14))</f>
        <v>0.14057686937077776</v>
      </c>
      <c r="L74" s="147">
        <f t="shared" si="1"/>
        <v>1.2405768693707779</v>
      </c>
      <c r="M74" s="263"/>
      <c r="N74" s="275"/>
    </row>
    <row r="75" spans="1:14" x14ac:dyDescent="0.25">
      <c r="A75" s="148">
        <v>55</v>
      </c>
      <c r="B75" s="144">
        <v>15708071</v>
      </c>
      <c r="C75" s="145"/>
      <c r="D75" s="145"/>
      <c r="E75" s="146">
        <v>42.1</v>
      </c>
      <c r="F75" s="273">
        <f>E75*E14/E13</f>
        <v>12.561979461805318</v>
      </c>
      <c r="G75" s="131">
        <v>21218</v>
      </c>
      <c r="H75" s="131">
        <v>21218</v>
      </c>
      <c r="I75" s="131">
        <f t="shared" si="0"/>
        <v>0</v>
      </c>
      <c r="J75" s="147">
        <f>E75*(K12/E15)</f>
        <v>0.28116646356946984</v>
      </c>
      <c r="K75" s="274">
        <f>F75*(K8/(E13-F75+E14))</f>
        <v>0.1248373116314124</v>
      </c>
      <c r="L75" s="147">
        <f t="shared" si="1"/>
        <v>0.40600377520088227</v>
      </c>
      <c r="M75" s="263"/>
      <c r="N75" s="275"/>
    </row>
    <row r="76" spans="1:14" x14ac:dyDescent="0.25">
      <c r="A76" s="148">
        <v>56</v>
      </c>
      <c r="B76" s="144">
        <v>17232611</v>
      </c>
      <c r="C76" s="145">
        <v>43430</v>
      </c>
      <c r="D76" s="145">
        <v>44890</v>
      </c>
      <c r="E76" s="146">
        <v>41.6</v>
      </c>
      <c r="F76" s="273">
        <f>E76*E14/E13</f>
        <v>12.412787306676989</v>
      </c>
      <c r="G76" s="131">
        <v>3146</v>
      </c>
      <c r="H76" s="131">
        <v>4009</v>
      </c>
      <c r="I76" s="131">
        <f t="shared" si="0"/>
        <v>863</v>
      </c>
      <c r="J76" s="147">
        <f>I76*0.00086</f>
        <v>0.74217999999999995</v>
      </c>
      <c r="K76" s="274">
        <f>F76*(K8/(E13-F76+E14))</f>
        <v>0.12335272160195164</v>
      </c>
      <c r="L76" s="147">
        <f t="shared" si="1"/>
        <v>0.8655327216019516</v>
      </c>
      <c r="M76" s="263"/>
      <c r="N76" s="275"/>
    </row>
    <row r="77" spans="1:14" x14ac:dyDescent="0.25">
      <c r="A77" s="276">
        <v>57</v>
      </c>
      <c r="B77" s="144">
        <v>15730776</v>
      </c>
      <c r="C77" s="145"/>
      <c r="D77" s="145"/>
      <c r="E77" s="146">
        <v>45.9</v>
      </c>
      <c r="F77" s="273">
        <f>E77*E14/E13</f>
        <v>13.69583984078062</v>
      </c>
      <c r="G77" s="131">
        <v>18201</v>
      </c>
      <c r="H77" s="131">
        <v>18201</v>
      </c>
      <c r="I77" s="131">
        <f t="shared" si="0"/>
        <v>0</v>
      </c>
      <c r="J77" s="147">
        <f>E77*(K12/E15)</f>
        <v>0.3065449092123198</v>
      </c>
      <c r="K77" s="274">
        <f>F77*(K8/(E13-F77+E14))</f>
        <v>0.1361217391127926</v>
      </c>
      <c r="L77" s="147">
        <f t="shared" si="1"/>
        <v>0.44266664832511238</v>
      </c>
      <c r="M77" s="263"/>
      <c r="N77" s="275"/>
    </row>
    <row r="78" spans="1:14" x14ac:dyDescent="0.25">
      <c r="A78" s="148">
        <v>58</v>
      </c>
      <c r="B78" s="144">
        <v>15705638</v>
      </c>
      <c r="C78" s="145"/>
      <c r="D78" s="145"/>
      <c r="E78" s="146">
        <v>60.3</v>
      </c>
      <c r="F78" s="273">
        <f>E78*E14/E13</f>
        <v>17.992573908476501</v>
      </c>
      <c r="G78" s="131">
        <v>20674</v>
      </c>
      <c r="H78" s="131">
        <v>20674</v>
      </c>
      <c r="I78" s="131">
        <f t="shared" si="0"/>
        <v>0</v>
      </c>
      <c r="J78" s="147">
        <f>E78*(K12/E15)</f>
        <v>0.4027158611220672</v>
      </c>
      <c r="K78" s="274">
        <f>F78*(K8/(E13-F78+E14))</f>
        <v>0.17890854739060963</v>
      </c>
      <c r="L78" s="147">
        <f t="shared" si="1"/>
        <v>0.58162440851267683</v>
      </c>
      <c r="M78" s="263"/>
      <c r="N78" s="275"/>
    </row>
    <row r="79" spans="1:14" x14ac:dyDescent="0.25">
      <c r="A79" s="148">
        <v>59</v>
      </c>
      <c r="B79" s="144">
        <v>15705679</v>
      </c>
      <c r="C79" s="145">
        <v>43713</v>
      </c>
      <c r="D79" s="145">
        <v>45173</v>
      </c>
      <c r="E79" s="146">
        <v>71.7</v>
      </c>
      <c r="F79" s="273">
        <f>E79*E14/E13</f>
        <v>21.394155045402407</v>
      </c>
      <c r="G79" s="131">
        <v>26842</v>
      </c>
      <c r="H79" s="131">
        <v>27987</v>
      </c>
      <c r="I79" s="131">
        <f t="shared" si="0"/>
        <v>1145</v>
      </c>
      <c r="J79" s="147">
        <f t="shared" si="3"/>
        <v>0.98470000000000002</v>
      </c>
      <c r="K79" s="274">
        <f>F79*(K8/(E13-F79+E14))</f>
        <v>0.21280925863482661</v>
      </c>
      <c r="L79" s="147">
        <f t="shared" si="1"/>
        <v>1.1975092586348266</v>
      </c>
      <c r="M79" s="263"/>
      <c r="N79" s="275"/>
    </row>
    <row r="80" spans="1:14" x14ac:dyDescent="0.25">
      <c r="A80" s="148">
        <v>60</v>
      </c>
      <c r="B80" s="144">
        <v>18009256</v>
      </c>
      <c r="C80" s="145">
        <v>43530</v>
      </c>
      <c r="D80" s="145">
        <v>45721</v>
      </c>
      <c r="E80" s="146">
        <v>46</v>
      </c>
      <c r="F80" s="273">
        <f>E80*E14/E13</f>
        <v>13.725678271806288</v>
      </c>
      <c r="G80" s="132">
        <v>0.246</v>
      </c>
      <c r="H80" s="132">
        <v>0.72699999999999998</v>
      </c>
      <c r="I80" s="132">
        <f t="shared" si="0"/>
        <v>0.48099999999999998</v>
      </c>
      <c r="J80" s="147">
        <f>I80</f>
        <v>0.48099999999999998</v>
      </c>
      <c r="K80" s="274">
        <f>F80*(K8/(E13-F80+E14))</f>
        <v>0.13641873457005382</v>
      </c>
      <c r="L80" s="147">
        <f t="shared" si="1"/>
        <v>0.61741873457005381</v>
      </c>
      <c r="M80" s="263"/>
      <c r="N80" s="275"/>
    </row>
    <row r="81" spans="1:14" x14ac:dyDescent="0.25">
      <c r="A81" s="148">
        <v>61</v>
      </c>
      <c r="B81" s="144">
        <v>15705714</v>
      </c>
      <c r="C81" s="145"/>
      <c r="D81" s="145"/>
      <c r="E81" s="146">
        <v>71.5</v>
      </c>
      <c r="F81" s="273">
        <f>E81*E14/E13</f>
        <v>21.334478183351077</v>
      </c>
      <c r="G81" s="131">
        <v>26665</v>
      </c>
      <c r="H81" s="131">
        <v>26665</v>
      </c>
      <c r="I81" s="131">
        <f t="shared" si="0"/>
        <v>0</v>
      </c>
      <c r="J81" s="147">
        <f>E81*(K12/E15)</f>
        <v>0.47751549038520408</v>
      </c>
      <c r="K81" s="274">
        <f>F81*(K8/(E13-F81+E14))</f>
        <v>0.21221429725630683</v>
      </c>
      <c r="L81" s="147">
        <f t="shared" si="1"/>
        <v>0.68972978764151094</v>
      </c>
      <c r="M81" s="263"/>
      <c r="N81" s="275"/>
    </row>
    <row r="82" spans="1:14" x14ac:dyDescent="0.25">
      <c r="A82" s="148">
        <v>62</v>
      </c>
      <c r="B82" s="144">
        <v>1584615</v>
      </c>
      <c r="C82" s="145">
        <v>43718</v>
      </c>
      <c r="D82" s="145">
        <v>45178</v>
      </c>
      <c r="E82" s="146">
        <v>47.9</v>
      </c>
      <c r="F82" s="273">
        <f>E82*E14/E13</f>
        <v>14.292608461293938</v>
      </c>
      <c r="G82" s="132">
        <v>0.40600000000000003</v>
      </c>
      <c r="H82" s="132">
        <v>0.40600000000000003</v>
      </c>
      <c r="I82" s="132">
        <f t="shared" si="0"/>
        <v>0</v>
      </c>
      <c r="J82" s="147">
        <f>I82</f>
        <v>0</v>
      </c>
      <c r="K82" s="274">
        <f>F82*(K8/(E13-F82+E14))</f>
        <v>0.14206200727156271</v>
      </c>
      <c r="L82" s="147">
        <f t="shared" si="1"/>
        <v>0.14206200727156271</v>
      </c>
      <c r="M82" s="263"/>
      <c r="N82" s="275"/>
    </row>
    <row r="83" spans="1:14" x14ac:dyDescent="0.25">
      <c r="A83" s="148">
        <v>63</v>
      </c>
      <c r="B83" s="144">
        <v>15703003</v>
      </c>
      <c r="C83" s="145">
        <v>43697</v>
      </c>
      <c r="D83" s="145">
        <v>45157</v>
      </c>
      <c r="E83" s="146">
        <v>41.4</v>
      </c>
      <c r="F83" s="273">
        <f>E83*E14/E13</f>
        <v>12.353110444625658</v>
      </c>
      <c r="G83" s="131">
        <v>4695</v>
      </c>
      <c r="H83" s="131">
        <v>4707</v>
      </c>
      <c r="I83" s="131">
        <f t="shared" si="0"/>
        <v>12</v>
      </c>
      <c r="J83" s="147">
        <f t="shared" si="3"/>
        <v>1.0319999999999999E-2</v>
      </c>
      <c r="K83" s="274">
        <f>F83*(K8/(E13-F83+E14))</f>
        <v>0.12275889881079922</v>
      </c>
      <c r="L83" s="147">
        <f t="shared" si="1"/>
        <v>0.13307889881079923</v>
      </c>
      <c r="M83" s="263"/>
      <c r="N83" s="275"/>
    </row>
    <row r="84" spans="1:14" x14ac:dyDescent="0.25">
      <c r="A84" s="148">
        <v>64</v>
      </c>
      <c r="B84" s="144">
        <v>15705656</v>
      </c>
      <c r="C84" s="145">
        <v>43727</v>
      </c>
      <c r="D84" s="145">
        <v>45918</v>
      </c>
      <c r="E84" s="146">
        <v>42.2</v>
      </c>
      <c r="F84" s="273">
        <f>E84*E14/E13</f>
        <v>12.591817892830987</v>
      </c>
      <c r="G84" s="131">
        <v>18443</v>
      </c>
      <c r="H84" s="131">
        <v>19238</v>
      </c>
      <c r="I84" s="131">
        <f t="shared" si="0"/>
        <v>795</v>
      </c>
      <c r="J84" s="147">
        <f t="shared" si="3"/>
        <v>0.68369999999999997</v>
      </c>
      <c r="K84" s="274">
        <f>F84*(K8/(E13-F84+E14))</f>
        <v>0.12513423530343384</v>
      </c>
      <c r="L84" s="147">
        <f t="shared" si="1"/>
        <v>0.80883423530343379</v>
      </c>
      <c r="M84" s="263"/>
      <c r="N84" s="275"/>
    </row>
    <row r="85" spans="1:14" x14ac:dyDescent="0.25">
      <c r="A85" s="148">
        <v>65</v>
      </c>
      <c r="B85" s="144">
        <v>15708142</v>
      </c>
      <c r="C85" s="145">
        <v>43712</v>
      </c>
      <c r="D85" s="145">
        <v>45172</v>
      </c>
      <c r="E85" s="146">
        <v>45.4</v>
      </c>
      <c r="F85" s="273">
        <f>E85*E14/E13</f>
        <v>13.546647685652291</v>
      </c>
      <c r="G85" s="131">
        <v>14853</v>
      </c>
      <c r="H85" s="131">
        <v>15724</v>
      </c>
      <c r="I85" s="131">
        <f t="shared" ref="I85:I148" si="4">H85-G85</f>
        <v>871</v>
      </c>
      <c r="J85" s="147">
        <f t="shared" si="3"/>
        <v>0.74905999999999995</v>
      </c>
      <c r="K85" s="274">
        <f>F85*(K8/(E13-F85+E14))</f>
        <v>0.13463679016740751</v>
      </c>
      <c r="L85" s="147">
        <f t="shared" si="1"/>
        <v>0.88369679016740743</v>
      </c>
      <c r="M85" s="263"/>
      <c r="N85" s="275"/>
    </row>
    <row r="86" spans="1:14" x14ac:dyDescent="0.25">
      <c r="A86" s="148">
        <v>66</v>
      </c>
      <c r="B86" s="144">
        <v>15708645</v>
      </c>
      <c r="C86" s="145"/>
      <c r="D86" s="145"/>
      <c r="E86" s="146">
        <v>60.2</v>
      </c>
      <c r="F86" s="273">
        <f>E86*E14/E13</f>
        <v>17.962735477450838</v>
      </c>
      <c r="G86" s="131">
        <v>20943</v>
      </c>
      <c r="H86" s="131">
        <v>20943</v>
      </c>
      <c r="I86" s="131">
        <f t="shared" si="4"/>
        <v>0</v>
      </c>
      <c r="J86" s="147">
        <f>E86*(K12/E15)</f>
        <v>0.40204800728936069</v>
      </c>
      <c r="K86" s="274">
        <f>F86*(K8/(E13-F86+E14))</f>
        <v>0.17861128156071412</v>
      </c>
      <c r="L86" s="147">
        <f t="shared" ref="L86:L149" si="5">J86+K86</f>
        <v>0.58065928885007478</v>
      </c>
      <c r="M86" s="263"/>
      <c r="N86" s="275"/>
    </row>
    <row r="87" spans="1:14" x14ac:dyDescent="0.25">
      <c r="A87" s="148">
        <v>67</v>
      </c>
      <c r="B87" s="144">
        <v>15708109</v>
      </c>
      <c r="C87" s="145">
        <v>43711</v>
      </c>
      <c r="D87" s="145">
        <v>45171</v>
      </c>
      <c r="E87" s="146">
        <v>71.5</v>
      </c>
      <c r="F87" s="273">
        <f>E87*E14/E13</f>
        <v>21.334478183351077</v>
      </c>
      <c r="G87" s="131">
        <v>23551</v>
      </c>
      <c r="H87" s="131">
        <v>24431</v>
      </c>
      <c r="I87" s="131">
        <f t="shared" si="4"/>
        <v>880</v>
      </c>
      <c r="J87" s="147">
        <f t="shared" si="3"/>
        <v>0.75680000000000003</v>
      </c>
      <c r="K87" s="274">
        <f>F87*(K8/(E13-F87+E14))</f>
        <v>0.21221429725630683</v>
      </c>
      <c r="L87" s="147">
        <f t="shared" si="5"/>
        <v>0.96901429725630683</v>
      </c>
      <c r="M87" s="263"/>
      <c r="N87" s="275"/>
    </row>
    <row r="88" spans="1:14" x14ac:dyDescent="0.25">
      <c r="A88" s="148">
        <v>68</v>
      </c>
      <c r="B88" s="144">
        <v>15705797</v>
      </c>
      <c r="C88" s="145"/>
      <c r="D88" s="145"/>
      <c r="E88" s="146">
        <v>45.7</v>
      </c>
      <c r="F88" s="273">
        <f>E88*E14/E13</f>
        <v>13.63616297872929</v>
      </c>
      <c r="G88" s="131">
        <v>13935</v>
      </c>
      <c r="H88" s="131">
        <v>13935</v>
      </c>
      <c r="I88" s="131">
        <f t="shared" si="4"/>
        <v>0</v>
      </c>
      <c r="J88" s="147">
        <f>E88*(K12/E15)</f>
        <v>0.30520920154690667</v>
      </c>
      <c r="K88" s="274">
        <f>F88*(K8/(E13-F88+E14))</f>
        <v>0.1355277538665085</v>
      </c>
      <c r="L88" s="147">
        <f t="shared" si="5"/>
        <v>0.44073695541341518</v>
      </c>
      <c r="M88" s="263"/>
      <c r="N88" s="275"/>
    </row>
    <row r="89" spans="1:14" x14ac:dyDescent="0.25">
      <c r="A89" s="148">
        <v>69</v>
      </c>
      <c r="B89" s="144">
        <v>17715788</v>
      </c>
      <c r="C89" s="145">
        <v>43734</v>
      </c>
      <c r="D89" s="145">
        <v>45194</v>
      </c>
      <c r="E89" s="146">
        <v>70.599999999999994</v>
      </c>
      <c r="F89" s="273">
        <f>E89*E14/E13</f>
        <v>21.065932304120082</v>
      </c>
      <c r="G89" s="131">
        <v>21816</v>
      </c>
      <c r="H89" s="131">
        <v>23607</v>
      </c>
      <c r="I89" s="131">
        <f t="shared" si="4"/>
        <v>1791</v>
      </c>
      <c r="J89" s="147">
        <f t="shared" si="3"/>
        <v>1.54026</v>
      </c>
      <c r="K89" s="274">
        <f>F89*(K8/(E13-F89+E14))</f>
        <v>0.20953706480595791</v>
      </c>
      <c r="L89" s="147">
        <f t="shared" si="5"/>
        <v>1.749797064805958</v>
      </c>
      <c r="M89" s="263"/>
      <c r="N89" s="275"/>
    </row>
    <row r="90" spans="1:14" x14ac:dyDescent="0.25">
      <c r="A90" s="148">
        <v>70</v>
      </c>
      <c r="B90" s="144">
        <v>15705643</v>
      </c>
      <c r="C90" s="145">
        <v>43710</v>
      </c>
      <c r="D90" s="145">
        <v>45901</v>
      </c>
      <c r="E90" s="146">
        <v>46.6</v>
      </c>
      <c r="F90" s="273">
        <f>E90*E14/E13</f>
        <v>13.904708857960282</v>
      </c>
      <c r="G90" s="132">
        <v>0</v>
      </c>
      <c r="H90" s="132">
        <v>0.17399999999999999</v>
      </c>
      <c r="I90" s="132">
        <f t="shared" si="4"/>
        <v>0.17399999999999999</v>
      </c>
      <c r="J90" s="132">
        <f>I90</f>
        <v>0.17399999999999999</v>
      </c>
      <c r="K90" s="281">
        <f>F90*(K8/(E13-F90+E14))</f>
        <v>0.13820074699242463</v>
      </c>
      <c r="L90" s="147">
        <f t="shared" si="5"/>
        <v>0.31220074699242462</v>
      </c>
      <c r="M90" s="263"/>
      <c r="N90" s="275"/>
    </row>
    <row r="91" spans="1:14" x14ac:dyDescent="0.25">
      <c r="A91" s="148">
        <v>71</v>
      </c>
      <c r="B91" s="144">
        <v>81501776</v>
      </c>
      <c r="C91" s="145"/>
      <c r="D91" s="145"/>
      <c r="E91" s="146">
        <v>42.2</v>
      </c>
      <c r="F91" s="273">
        <f>E91*E14/E13</f>
        <v>12.591817892830987</v>
      </c>
      <c r="G91" s="132">
        <v>1.347</v>
      </c>
      <c r="H91" s="132">
        <v>2.0699999999999998</v>
      </c>
      <c r="I91" s="132">
        <f t="shared" si="4"/>
        <v>0.72299999999999986</v>
      </c>
      <c r="J91" s="147">
        <f t="shared" si="3"/>
        <v>6.2177999999999984E-4</v>
      </c>
      <c r="K91" s="274">
        <f>F91*(K8/(E13-F91+E14))</f>
        <v>0.12513423530343384</v>
      </c>
      <c r="L91" s="147">
        <f t="shared" si="5"/>
        <v>0.12575601530343383</v>
      </c>
      <c r="M91" s="263"/>
      <c r="N91" s="275"/>
    </row>
    <row r="92" spans="1:14" x14ac:dyDescent="0.25">
      <c r="A92" s="148">
        <v>72</v>
      </c>
      <c r="B92" s="144">
        <v>15705545</v>
      </c>
      <c r="C92" s="145"/>
      <c r="D92" s="145"/>
      <c r="E92" s="146">
        <v>41.9</v>
      </c>
      <c r="F92" s="273">
        <f>E92*E14/E13</f>
        <v>12.502302599753987</v>
      </c>
      <c r="G92" s="131">
        <v>14119</v>
      </c>
      <c r="H92" s="131">
        <v>14119</v>
      </c>
      <c r="I92" s="131">
        <f t="shared" si="4"/>
        <v>0</v>
      </c>
      <c r="J92" s="147">
        <f>E92*(K12/E15)</f>
        <v>0.27983075590405665</v>
      </c>
      <c r="K92" s="274">
        <f>F92*(K8/(E13-F92+E14))</f>
        <v>0.12424346995355291</v>
      </c>
      <c r="L92" s="147">
        <f t="shared" si="5"/>
        <v>0.40407422585760955</v>
      </c>
      <c r="M92" s="263"/>
      <c r="N92" s="275"/>
    </row>
    <row r="93" spans="1:14" x14ac:dyDescent="0.25">
      <c r="A93" s="148">
        <v>73</v>
      </c>
      <c r="B93" s="144">
        <v>15708739</v>
      </c>
      <c r="C93" s="145"/>
      <c r="D93" s="145"/>
      <c r="E93" s="146">
        <v>45.8</v>
      </c>
      <c r="F93" s="273">
        <f>E93*E14/E13</f>
        <v>13.666001409754953</v>
      </c>
      <c r="G93" s="131">
        <v>15759</v>
      </c>
      <c r="H93" s="131">
        <v>15759</v>
      </c>
      <c r="I93" s="131">
        <f t="shared" si="4"/>
        <v>0</v>
      </c>
      <c r="J93" s="147">
        <f>E93*(K12/E15)</f>
        <v>0.30587705537961324</v>
      </c>
      <c r="K93" s="274">
        <f>F93*(K8/(E13-F93+E14))</f>
        <v>0.13582474554495017</v>
      </c>
      <c r="L93" s="147">
        <f t="shared" si="5"/>
        <v>0.4417018009245634</v>
      </c>
      <c r="M93" s="263"/>
      <c r="N93" s="275"/>
    </row>
    <row r="94" spans="1:14" x14ac:dyDescent="0.25">
      <c r="A94" s="148">
        <v>74</v>
      </c>
      <c r="B94" s="144">
        <v>15708197</v>
      </c>
      <c r="C94" s="145">
        <v>43698</v>
      </c>
      <c r="D94" s="145">
        <v>45158</v>
      </c>
      <c r="E94" s="146">
        <v>60.7</v>
      </c>
      <c r="F94" s="273">
        <f>E94*E14/E13</f>
        <v>18.111927632579167</v>
      </c>
      <c r="G94" s="131">
        <v>15827</v>
      </c>
      <c r="H94" s="131">
        <v>16144</v>
      </c>
      <c r="I94" s="131">
        <f t="shared" si="4"/>
        <v>317</v>
      </c>
      <c r="J94" s="147">
        <f t="shared" si="3"/>
        <v>0.27261999999999997</v>
      </c>
      <c r="K94" s="274">
        <f>F94*(K8/(E13-F94+E14))</f>
        <v>0.18009762963054743</v>
      </c>
      <c r="L94" s="147">
        <f t="shared" si="5"/>
        <v>0.4527176296305474</v>
      </c>
      <c r="M94" s="263"/>
      <c r="N94" s="275"/>
    </row>
    <row r="95" spans="1:14" x14ac:dyDescent="0.25">
      <c r="A95" s="148">
        <v>75</v>
      </c>
      <c r="B95" s="144">
        <v>15708099</v>
      </c>
      <c r="C95" s="145"/>
      <c r="D95" s="145"/>
      <c r="E95" s="146">
        <v>72.099999999999994</v>
      </c>
      <c r="F95" s="273">
        <f>E95*E14/E13</f>
        <v>21.513508769505069</v>
      </c>
      <c r="G95" s="131">
        <v>21480</v>
      </c>
      <c r="H95" s="131">
        <v>21480</v>
      </c>
      <c r="I95" s="131">
        <f t="shared" si="4"/>
        <v>0</v>
      </c>
      <c r="J95" s="147">
        <f>E95*(K12/E15)</f>
        <v>0.48152261338144353</v>
      </c>
      <c r="K95" s="274">
        <f>F95*(K8/(E13-F95+E14))</f>
        <v>0.21399920412094908</v>
      </c>
      <c r="L95" s="147">
        <f t="shared" si="5"/>
        <v>0.69552181750239261</v>
      </c>
      <c r="M95" s="263"/>
      <c r="N95" s="275"/>
    </row>
    <row r="96" spans="1:14" x14ac:dyDescent="0.25">
      <c r="A96" s="148">
        <v>76</v>
      </c>
      <c r="B96" s="144">
        <v>15708563</v>
      </c>
      <c r="C96" s="145"/>
      <c r="D96" s="145"/>
      <c r="E96" s="146">
        <v>45.9</v>
      </c>
      <c r="F96" s="273">
        <f>E96*E14/E13</f>
        <v>13.69583984078062</v>
      </c>
      <c r="G96" s="131">
        <v>24195</v>
      </c>
      <c r="H96" s="131">
        <v>24195</v>
      </c>
      <c r="I96" s="131">
        <f t="shared" si="4"/>
        <v>0</v>
      </c>
      <c r="J96" s="147">
        <f>E96*(K12/E15)</f>
        <v>0.3065449092123198</v>
      </c>
      <c r="K96" s="274">
        <f>F96*(K8/(E13-F96+E14))</f>
        <v>0.1361217391127926</v>
      </c>
      <c r="L96" s="147">
        <f t="shared" si="5"/>
        <v>0.44266664832511238</v>
      </c>
      <c r="M96" s="263"/>
      <c r="N96" s="275"/>
    </row>
    <row r="97" spans="1:14" x14ac:dyDescent="0.25">
      <c r="A97" s="148">
        <v>77</v>
      </c>
      <c r="B97" s="144">
        <v>15708346</v>
      </c>
      <c r="C97" s="145"/>
      <c r="D97" s="145"/>
      <c r="E97" s="146">
        <v>71</v>
      </c>
      <c r="F97" s="273">
        <f>E97*E14/E13</f>
        <v>21.185286028222745</v>
      </c>
      <c r="G97" s="131">
        <v>26812</v>
      </c>
      <c r="H97" s="131">
        <v>26812</v>
      </c>
      <c r="I97" s="131">
        <f t="shared" si="4"/>
        <v>0</v>
      </c>
      <c r="J97" s="147">
        <f>E97*(K12/E15)</f>
        <v>0.47417622122167119</v>
      </c>
      <c r="K97" s="274">
        <f>F97*(K8/(E13-F97+E14))</f>
        <v>0.21072692695542594</v>
      </c>
      <c r="L97" s="147">
        <f t="shared" si="5"/>
        <v>0.68490314817709708</v>
      </c>
      <c r="M97" s="263"/>
      <c r="N97" s="275"/>
    </row>
    <row r="98" spans="1:14" x14ac:dyDescent="0.25">
      <c r="A98" s="148">
        <v>78</v>
      </c>
      <c r="B98" s="144">
        <v>15708441</v>
      </c>
      <c r="C98" s="145">
        <v>43712</v>
      </c>
      <c r="D98" s="145">
        <v>45172</v>
      </c>
      <c r="E98" s="146">
        <v>47.6</v>
      </c>
      <c r="F98" s="273">
        <f>E98*E14/E13</f>
        <v>14.203093168216942</v>
      </c>
      <c r="G98" s="131">
        <v>13212</v>
      </c>
      <c r="H98" s="131">
        <v>13760</v>
      </c>
      <c r="I98" s="131">
        <f t="shared" si="4"/>
        <v>548</v>
      </c>
      <c r="J98" s="147">
        <f t="shared" si="3"/>
        <v>0.47127999999999998</v>
      </c>
      <c r="K98" s="274">
        <f>F98*(K8/(E13-F98+E14))</f>
        <v>0.14117091886189781</v>
      </c>
      <c r="L98" s="147">
        <f t="shared" si="5"/>
        <v>0.61245091886189784</v>
      </c>
      <c r="M98" s="263"/>
      <c r="N98" s="275"/>
    </row>
    <row r="99" spans="1:14" x14ac:dyDescent="0.25">
      <c r="A99" s="148">
        <v>79</v>
      </c>
      <c r="B99" s="144">
        <v>415315</v>
      </c>
      <c r="C99" s="145">
        <v>43719</v>
      </c>
      <c r="D99" s="145">
        <v>45910</v>
      </c>
      <c r="E99" s="146">
        <v>42.3</v>
      </c>
      <c r="F99" s="273">
        <f>E99*E14/E13</f>
        <v>12.62165632385665</v>
      </c>
      <c r="G99" s="132">
        <v>0.46300000000000002</v>
      </c>
      <c r="H99" s="132">
        <v>0.98799999999999999</v>
      </c>
      <c r="I99" s="132">
        <f t="shared" si="4"/>
        <v>0.52499999999999991</v>
      </c>
      <c r="J99" s="147">
        <f>I99</f>
        <v>0.52499999999999991</v>
      </c>
      <c r="K99" s="274">
        <f>F99*(K8/(E13-F99+E14))</f>
        <v>0.12543116086420705</v>
      </c>
      <c r="L99" s="147">
        <f t="shared" si="5"/>
        <v>0.65043116086420694</v>
      </c>
      <c r="M99" s="263"/>
      <c r="N99" s="275"/>
    </row>
    <row r="100" spans="1:14" x14ac:dyDescent="0.25">
      <c r="A100" s="148">
        <v>80</v>
      </c>
      <c r="B100" s="144">
        <v>15708455</v>
      </c>
      <c r="C100" s="145">
        <v>43726</v>
      </c>
      <c r="D100" s="145">
        <v>45186</v>
      </c>
      <c r="E100" s="146">
        <v>41.9</v>
      </c>
      <c r="F100" s="273">
        <f>E100*E14/E13</f>
        <v>12.502302599753987</v>
      </c>
      <c r="G100" s="131">
        <v>9060</v>
      </c>
      <c r="H100" s="131">
        <v>9500</v>
      </c>
      <c r="I100" s="131">
        <f t="shared" si="4"/>
        <v>440</v>
      </c>
      <c r="J100" s="147">
        <f t="shared" si="3"/>
        <v>0.37840000000000001</v>
      </c>
      <c r="K100" s="274">
        <f>F100*(K8/(E13-F100+E14))</f>
        <v>0.12424346995355291</v>
      </c>
      <c r="L100" s="147">
        <f t="shared" si="5"/>
        <v>0.50264346995355291</v>
      </c>
      <c r="M100" s="263"/>
      <c r="N100" s="282"/>
    </row>
    <row r="101" spans="1:14" x14ac:dyDescent="0.25">
      <c r="A101" s="148">
        <v>81</v>
      </c>
      <c r="B101" s="144">
        <v>91504480</v>
      </c>
      <c r="C101" s="145">
        <v>43689</v>
      </c>
      <c r="D101" s="145">
        <v>45149</v>
      </c>
      <c r="E101" s="146">
        <v>45.7</v>
      </c>
      <c r="F101" s="273">
        <f>E101*E14/E13</f>
        <v>13.63616297872929</v>
      </c>
      <c r="G101" s="132">
        <v>1.1040000000000001</v>
      </c>
      <c r="H101" s="132">
        <v>2</v>
      </c>
      <c r="I101" s="132">
        <f t="shared" si="4"/>
        <v>0.89599999999999991</v>
      </c>
      <c r="J101" s="147">
        <f>I101</f>
        <v>0.89599999999999991</v>
      </c>
      <c r="K101" s="274">
        <f>F101*(K8/(E13-F101+E14))</f>
        <v>0.1355277538665085</v>
      </c>
      <c r="L101" s="147">
        <f t="shared" si="5"/>
        <v>1.0315277538665084</v>
      </c>
      <c r="M101" s="263"/>
      <c r="N101" s="275"/>
    </row>
    <row r="102" spans="1:14" x14ac:dyDescent="0.25">
      <c r="A102" s="148">
        <v>82</v>
      </c>
      <c r="B102" s="144">
        <v>15708727</v>
      </c>
      <c r="C102" s="145">
        <v>43689</v>
      </c>
      <c r="D102" s="145">
        <v>45149</v>
      </c>
      <c r="E102" s="146">
        <v>60.7</v>
      </c>
      <c r="F102" s="273">
        <f>E102*E14/E13</f>
        <v>18.111927632579167</v>
      </c>
      <c r="G102" s="131">
        <v>30417</v>
      </c>
      <c r="H102" s="131">
        <v>31736</v>
      </c>
      <c r="I102" s="131">
        <f t="shared" si="4"/>
        <v>1319</v>
      </c>
      <c r="J102" s="147">
        <f t="shared" si="3"/>
        <v>1.1343399999999999</v>
      </c>
      <c r="K102" s="274">
        <f>F102*(K8/(E13-F102+E14))</f>
        <v>0.18009762963054743</v>
      </c>
      <c r="L102" s="147">
        <f t="shared" si="5"/>
        <v>1.3144376296305473</v>
      </c>
      <c r="M102" s="263"/>
      <c r="N102" s="275"/>
    </row>
    <row r="103" spans="1:14" x14ac:dyDescent="0.25">
      <c r="A103" s="148">
        <v>83</v>
      </c>
      <c r="B103" s="144">
        <v>15705611</v>
      </c>
      <c r="C103" s="145">
        <v>43689</v>
      </c>
      <c r="D103" s="145">
        <v>45149</v>
      </c>
      <c r="E103" s="146">
        <v>71.900000000000006</v>
      </c>
      <c r="F103" s="273">
        <f>E103*E14/E13</f>
        <v>21.453831907453743</v>
      </c>
      <c r="G103" s="131">
        <v>17155</v>
      </c>
      <c r="H103" s="131">
        <v>17155</v>
      </c>
      <c r="I103" s="131">
        <f t="shared" si="4"/>
        <v>0</v>
      </c>
      <c r="J103" s="147">
        <f t="shared" si="3"/>
        <v>0</v>
      </c>
      <c r="K103" s="274">
        <f>F103*(K8/(E13-F103+E14))</f>
        <v>0.21340422758965918</v>
      </c>
      <c r="L103" s="147">
        <f t="shared" si="5"/>
        <v>0.21340422758965918</v>
      </c>
      <c r="M103" s="263"/>
      <c r="N103" s="275"/>
    </row>
    <row r="104" spans="1:14" x14ac:dyDescent="0.25">
      <c r="A104" s="148">
        <v>84</v>
      </c>
      <c r="B104" s="144">
        <v>15708134</v>
      </c>
      <c r="C104" s="145"/>
      <c r="D104" s="145"/>
      <c r="E104" s="146">
        <v>45.6</v>
      </c>
      <c r="F104" s="273">
        <f>E104*E14/E13</f>
        <v>13.606324547703624</v>
      </c>
      <c r="G104" s="131">
        <v>19225</v>
      </c>
      <c r="H104" s="131">
        <v>19225</v>
      </c>
      <c r="I104" s="131">
        <f t="shared" si="4"/>
        <v>0</v>
      </c>
      <c r="J104" s="147">
        <f>E104*(K12/E15)</f>
        <v>0.30454134771420011</v>
      </c>
      <c r="K104" s="274">
        <f>F104*(K8/(E13-F104+E14))</f>
        <v>0.13523076407744949</v>
      </c>
      <c r="L104" s="147">
        <f t="shared" si="5"/>
        <v>0.4397721117916496</v>
      </c>
      <c r="M104" s="263"/>
      <c r="N104" s="275"/>
    </row>
    <row r="105" spans="1:14" x14ac:dyDescent="0.25">
      <c r="A105" s="148">
        <v>85</v>
      </c>
      <c r="B105" s="144">
        <v>15705763</v>
      </c>
      <c r="C105" s="145">
        <v>43691</v>
      </c>
      <c r="D105" s="145">
        <v>45151</v>
      </c>
      <c r="E105" s="146">
        <v>70.7</v>
      </c>
      <c r="F105" s="273">
        <f>E105*E14/E13</f>
        <v>21.095770735145749</v>
      </c>
      <c r="G105" s="131">
        <v>28145</v>
      </c>
      <c r="H105" s="131">
        <v>29273</v>
      </c>
      <c r="I105" s="131">
        <f t="shared" si="4"/>
        <v>1128</v>
      </c>
      <c r="J105" s="147">
        <f t="shared" si="3"/>
        <v>0.97007999999999994</v>
      </c>
      <c r="K105" s="274">
        <f>F105*(K8/(E13-F105+E14))</f>
        <v>0.2098345275024609</v>
      </c>
      <c r="L105" s="147">
        <f t="shared" si="5"/>
        <v>1.179914527502461</v>
      </c>
      <c r="M105" s="263"/>
      <c r="N105" s="275"/>
    </row>
    <row r="106" spans="1:14" x14ac:dyDescent="0.25">
      <c r="A106" s="148">
        <v>86</v>
      </c>
      <c r="B106" s="144">
        <v>15708293</v>
      </c>
      <c r="C106" s="145">
        <v>43746</v>
      </c>
      <c r="D106" s="145">
        <v>45206</v>
      </c>
      <c r="E106" s="146">
        <v>47.5</v>
      </c>
      <c r="F106" s="273">
        <f>E106*E14/E13</f>
        <v>14.173254737191273</v>
      </c>
      <c r="G106" s="131">
        <v>21984</v>
      </c>
      <c r="H106" s="131">
        <v>22483</v>
      </c>
      <c r="I106" s="131">
        <f t="shared" si="4"/>
        <v>499</v>
      </c>
      <c r="J106" s="147">
        <f t="shared" si="3"/>
        <v>0.42913999999999997</v>
      </c>
      <c r="K106" s="274">
        <f>F106*(K8/(E13-F106+E14))</f>
        <v>0.14087389317148413</v>
      </c>
      <c r="L106" s="147">
        <f t="shared" si="5"/>
        <v>0.5700138931714841</v>
      </c>
      <c r="M106" s="263"/>
      <c r="N106" s="275"/>
    </row>
    <row r="107" spans="1:14" x14ac:dyDescent="0.25">
      <c r="A107" s="148">
        <v>87</v>
      </c>
      <c r="B107" s="144">
        <v>15708499</v>
      </c>
      <c r="C107" s="145"/>
      <c r="D107" s="145"/>
      <c r="E107" s="146">
        <v>42</v>
      </c>
      <c r="F107" s="273">
        <f>E107*E14/E13</f>
        <v>12.532141030779654</v>
      </c>
      <c r="G107" s="131">
        <v>11410</v>
      </c>
      <c r="H107" s="131">
        <v>11410</v>
      </c>
      <c r="I107" s="131">
        <f t="shared" si="4"/>
        <v>0</v>
      </c>
      <c r="J107" s="147">
        <f>E107*(K12/E15)</f>
        <v>0.28049860973676322</v>
      </c>
      <c r="K107" s="274">
        <f>F107*(K8/(E13-F107+E14))</f>
        <v>0.12454038984812479</v>
      </c>
      <c r="L107" s="147">
        <f t="shared" si="5"/>
        <v>0.40503899958488798</v>
      </c>
      <c r="M107" s="263"/>
      <c r="N107" s="275"/>
    </row>
    <row r="108" spans="1:14" x14ac:dyDescent="0.25">
      <c r="A108" s="148">
        <v>88</v>
      </c>
      <c r="B108" s="283">
        <v>15708190</v>
      </c>
      <c r="C108" s="145"/>
      <c r="D108" s="145"/>
      <c r="E108" s="146">
        <v>41.1</v>
      </c>
      <c r="F108" s="273">
        <f>E108*E14/E13</f>
        <v>12.26359515154866</v>
      </c>
      <c r="G108" s="131">
        <v>11999</v>
      </c>
      <c r="H108" s="131">
        <v>11999</v>
      </c>
      <c r="I108" s="131">
        <f t="shared" si="4"/>
        <v>0</v>
      </c>
      <c r="J108" s="147">
        <f>E108*(K12/E15)</f>
        <v>0.27448792524240406</v>
      </c>
      <c r="K108" s="274">
        <f>F108*(K8/(E13-F108+E14))</f>
        <v>0.12186817878858282</v>
      </c>
      <c r="L108" s="147">
        <f t="shared" si="5"/>
        <v>0.39635610403098687</v>
      </c>
      <c r="M108" s="263"/>
      <c r="N108" s="275"/>
    </row>
    <row r="109" spans="1:14" x14ac:dyDescent="0.25">
      <c r="A109" s="148">
        <v>89</v>
      </c>
      <c r="B109" s="149">
        <v>15708095</v>
      </c>
      <c r="C109" s="145">
        <v>43714</v>
      </c>
      <c r="D109" s="145">
        <v>45174</v>
      </c>
      <c r="E109" s="146">
        <v>45.5</v>
      </c>
      <c r="F109" s="273">
        <f>E109*E14/E13</f>
        <v>13.576486116677957</v>
      </c>
      <c r="G109" s="131">
        <v>31611</v>
      </c>
      <c r="H109" s="131">
        <v>32029</v>
      </c>
      <c r="I109" s="131">
        <f t="shared" si="4"/>
        <v>418</v>
      </c>
      <c r="J109" s="147">
        <f t="shared" si="3"/>
        <v>0.35947999999999997</v>
      </c>
      <c r="K109" s="274">
        <f>F109*(K8/(E13-F109+E14))</f>
        <v>0.13493377617775518</v>
      </c>
      <c r="L109" s="274">
        <f t="shared" si="5"/>
        <v>0.49441377617775517</v>
      </c>
      <c r="M109" s="263"/>
      <c r="N109" s="275"/>
    </row>
    <row r="110" spans="1:14" x14ac:dyDescent="0.25">
      <c r="A110" s="148">
        <v>90</v>
      </c>
      <c r="B110" s="149">
        <v>15708008</v>
      </c>
      <c r="C110" s="145">
        <v>43699</v>
      </c>
      <c r="D110" s="145">
        <v>45159</v>
      </c>
      <c r="E110" s="146">
        <v>61</v>
      </c>
      <c r="F110" s="273">
        <f>E110*E14/E13</f>
        <v>18.20144292565616</v>
      </c>
      <c r="G110" s="131">
        <v>31611</v>
      </c>
      <c r="H110" s="131">
        <v>31611</v>
      </c>
      <c r="I110" s="131">
        <f t="shared" si="4"/>
        <v>0</v>
      </c>
      <c r="J110" s="147">
        <f t="shared" si="3"/>
        <v>0</v>
      </c>
      <c r="K110" s="274">
        <f>F110*(K8/(E13-F110+E14))</f>
        <v>0.18098946117737971</v>
      </c>
      <c r="L110" s="147">
        <f t="shared" si="5"/>
        <v>0.18098946117737971</v>
      </c>
      <c r="M110" s="263"/>
      <c r="N110" s="275"/>
    </row>
    <row r="111" spans="1:14" x14ac:dyDescent="0.25">
      <c r="A111" s="148">
        <v>91</v>
      </c>
      <c r="B111" s="149">
        <v>15708063</v>
      </c>
      <c r="C111" s="145">
        <v>43685</v>
      </c>
      <c r="D111" s="145">
        <v>45145</v>
      </c>
      <c r="E111" s="146">
        <v>71.8</v>
      </c>
      <c r="F111" s="273">
        <f>E111*E14/E13</f>
        <v>21.42399347642807</v>
      </c>
      <c r="G111" s="131">
        <v>23954</v>
      </c>
      <c r="H111" s="131">
        <v>24650</v>
      </c>
      <c r="I111" s="131">
        <f t="shared" si="4"/>
        <v>696</v>
      </c>
      <c r="J111" s="147">
        <f t="shared" si="3"/>
        <v>0.59855999999999998</v>
      </c>
      <c r="K111" s="274">
        <f>F111*(K8/(E13-F111+E14))</f>
        <v>0.21310674216519468</v>
      </c>
      <c r="L111" s="147">
        <f t="shared" si="5"/>
        <v>0.81166674216519463</v>
      </c>
      <c r="M111" s="263"/>
      <c r="N111" s="275"/>
    </row>
    <row r="112" spans="1:14" x14ac:dyDescent="0.25">
      <c r="A112" s="148">
        <v>92</v>
      </c>
      <c r="B112" s="149">
        <v>15708016</v>
      </c>
      <c r="C112" s="145"/>
      <c r="D112" s="145"/>
      <c r="E112" s="146">
        <v>45.4</v>
      </c>
      <c r="F112" s="273">
        <f>E112*E14/E13</f>
        <v>13.546647685652291</v>
      </c>
      <c r="G112" s="131">
        <v>25357</v>
      </c>
      <c r="H112" s="131">
        <v>25357</v>
      </c>
      <c r="I112" s="131">
        <f t="shared" si="4"/>
        <v>0</v>
      </c>
      <c r="J112" s="147">
        <f>E112*(K12/E15)</f>
        <v>0.30320564004878692</v>
      </c>
      <c r="K112" s="274">
        <f>F112*(K8/(E13-F112+E14))</f>
        <v>0.13463679016740751</v>
      </c>
      <c r="L112" s="147">
        <f t="shared" si="5"/>
        <v>0.4378424302161944</v>
      </c>
      <c r="M112" s="263"/>
      <c r="N112" s="275"/>
    </row>
    <row r="113" spans="1:14" x14ac:dyDescent="0.25">
      <c r="A113" s="148">
        <v>93</v>
      </c>
      <c r="B113" s="149">
        <v>18008991</v>
      </c>
      <c r="C113" s="145">
        <v>43530</v>
      </c>
      <c r="D113" s="145">
        <v>45721</v>
      </c>
      <c r="E113" s="146">
        <v>70.599999999999994</v>
      </c>
      <c r="F113" s="273">
        <f>E113*E14/E13</f>
        <v>21.065932304120082</v>
      </c>
      <c r="G113" s="132">
        <v>5.2999999999999999E-2</v>
      </c>
      <c r="H113" s="132">
        <v>0.11899999999999999</v>
      </c>
      <c r="I113" s="132">
        <f t="shared" si="4"/>
        <v>6.6000000000000003E-2</v>
      </c>
      <c r="J113" s="147">
        <f>I113</f>
        <v>6.6000000000000003E-2</v>
      </c>
      <c r="K113" s="274">
        <f>F113*(K8/(E13-F113+E14))</f>
        <v>0.20953706480595791</v>
      </c>
      <c r="L113" s="147">
        <f t="shared" si="5"/>
        <v>0.27553706480595791</v>
      </c>
      <c r="M113" s="263"/>
      <c r="N113" s="275"/>
    </row>
    <row r="114" spans="1:14" x14ac:dyDescent="0.25">
      <c r="A114" s="148">
        <v>94</v>
      </c>
      <c r="B114" s="149">
        <v>15705706</v>
      </c>
      <c r="C114" s="145"/>
      <c r="D114" s="145"/>
      <c r="E114" s="146">
        <v>47.4</v>
      </c>
      <c r="F114" s="273">
        <f>E114*E14/E13</f>
        <v>14.143416306165609</v>
      </c>
      <c r="G114" s="131">
        <v>15383</v>
      </c>
      <c r="H114" s="131">
        <v>15383</v>
      </c>
      <c r="I114" s="131">
        <f t="shared" si="4"/>
        <v>0</v>
      </c>
      <c r="J114" s="147">
        <f>E114*(K12/E15)</f>
        <v>0.31656271670291852</v>
      </c>
      <c r="K114" s="274">
        <f>F114*(K8/(E13-F114+E14))</f>
        <v>0.14057686937077776</v>
      </c>
      <c r="L114" s="147">
        <f t="shared" si="5"/>
        <v>0.45713958607369631</v>
      </c>
      <c r="M114" s="263"/>
      <c r="N114" s="275"/>
    </row>
    <row r="115" spans="1:14" x14ac:dyDescent="0.25">
      <c r="A115" s="148">
        <v>95</v>
      </c>
      <c r="B115" s="149">
        <v>15708352</v>
      </c>
      <c r="C115" s="145">
        <v>43727</v>
      </c>
      <c r="D115" s="145">
        <v>45187</v>
      </c>
      <c r="E115" s="146">
        <v>42</v>
      </c>
      <c r="F115" s="273">
        <f>E115*E14/E13</f>
        <v>12.532141030779654</v>
      </c>
      <c r="G115" s="131">
        <v>1985</v>
      </c>
      <c r="H115" s="131">
        <v>1985</v>
      </c>
      <c r="I115" s="131">
        <f t="shared" si="4"/>
        <v>0</v>
      </c>
      <c r="J115" s="147">
        <f t="shared" ref="J115:J152" si="6">I115*0.00086</f>
        <v>0</v>
      </c>
      <c r="K115" s="274">
        <f>F115*(K8/(E13-F115+E14))</f>
        <v>0.12454038984812479</v>
      </c>
      <c r="L115" s="147">
        <f t="shared" si="5"/>
        <v>0.12454038984812479</v>
      </c>
      <c r="M115" s="263"/>
      <c r="N115" s="275"/>
    </row>
    <row r="116" spans="1:14" x14ac:dyDescent="0.25">
      <c r="A116" s="148">
        <v>96</v>
      </c>
      <c r="B116" s="149">
        <v>15708616</v>
      </c>
      <c r="C116" s="145">
        <v>43697</v>
      </c>
      <c r="D116" s="145">
        <v>45157</v>
      </c>
      <c r="E116" s="146">
        <v>41.6</v>
      </c>
      <c r="F116" s="273">
        <f>E116*E14/E13</f>
        <v>12.412787306676989</v>
      </c>
      <c r="G116" s="131">
        <v>25475</v>
      </c>
      <c r="H116" s="131">
        <v>26282</v>
      </c>
      <c r="I116" s="131">
        <f t="shared" si="4"/>
        <v>807</v>
      </c>
      <c r="J116" s="147">
        <f t="shared" si="6"/>
        <v>0.69401999999999997</v>
      </c>
      <c r="K116" s="274">
        <f>F116*(K8/(E13-F116+E14))</f>
        <v>0.12335272160195164</v>
      </c>
      <c r="L116" s="147">
        <f t="shared" si="5"/>
        <v>0.81737272160195162</v>
      </c>
      <c r="M116" s="263"/>
      <c r="N116" s="275"/>
    </row>
    <row r="117" spans="1:14" x14ac:dyDescent="0.25">
      <c r="A117" s="148">
        <v>97</v>
      </c>
      <c r="B117" s="283">
        <v>15705517</v>
      </c>
      <c r="C117" s="145">
        <v>43691</v>
      </c>
      <c r="D117" s="145">
        <v>45151</v>
      </c>
      <c r="E117" s="146">
        <v>45.3</v>
      </c>
      <c r="F117" s="273">
        <f>E117*E14/E13</f>
        <v>13.516809254626626</v>
      </c>
      <c r="G117" s="131">
        <v>11426</v>
      </c>
      <c r="H117" s="131">
        <v>12120</v>
      </c>
      <c r="I117" s="131">
        <f t="shared" si="4"/>
        <v>694</v>
      </c>
      <c r="J117" s="147">
        <f t="shared" si="6"/>
        <v>0.59684000000000004</v>
      </c>
      <c r="K117" s="274">
        <f>F117*(K8/(E13-F117+E14))</f>
        <v>0.13433980604638845</v>
      </c>
      <c r="L117" s="147">
        <f t="shared" si="5"/>
        <v>0.73117980604638855</v>
      </c>
      <c r="M117" s="263"/>
      <c r="N117" s="275"/>
    </row>
    <row r="118" spans="1:14" x14ac:dyDescent="0.25">
      <c r="A118" s="148">
        <v>98</v>
      </c>
      <c r="B118" s="283">
        <v>15708462</v>
      </c>
      <c r="C118" s="145">
        <v>43707</v>
      </c>
      <c r="D118" s="145">
        <v>45168</v>
      </c>
      <c r="E118" s="146">
        <v>60.1</v>
      </c>
      <c r="F118" s="273">
        <f>E118*E14/E13</f>
        <v>17.932897046425172</v>
      </c>
      <c r="G118" s="131">
        <v>15018</v>
      </c>
      <c r="H118" s="131">
        <v>15018</v>
      </c>
      <c r="I118" s="131">
        <f t="shared" si="4"/>
        <v>0</v>
      </c>
      <c r="J118" s="147">
        <f t="shared" si="6"/>
        <v>0</v>
      </c>
      <c r="K118" s="274">
        <f>F118*(K8/(E13-F118+E14))</f>
        <v>0.17831401762281793</v>
      </c>
      <c r="L118" s="147">
        <f t="shared" si="5"/>
        <v>0.17831401762281793</v>
      </c>
      <c r="M118" s="263"/>
      <c r="N118" s="275"/>
    </row>
    <row r="119" spans="1:14" x14ac:dyDescent="0.25">
      <c r="A119" s="148">
        <v>99</v>
      </c>
      <c r="B119" s="283">
        <v>15705826</v>
      </c>
      <c r="C119" s="145">
        <v>43685</v>
      </c>
      <c r="D119" s="145">
        <v>45145</v>
      </c>
      <c r="E119" s="146">
        <v>71.2</v>
      </c>
      <c r="F119" s="273">
        <f>E119*E14/E13</f>
        <v>21.244962890274081</v>
      </c>
      <c r="G119" s="131">
        <v>11091</v>
      </c>
      <c r="H119" s="131">
        <v>11606</v>
      </c>
      <c r="I119" s="131">
        <f t="shared" si="4"/>
        <v>515</v>
      </c>
      <c r="J119" s="147">
        <f t="shared" si="6"/>
        <v>0.44290000000000002</v>
      </c>
      <c r="K119" s="274">
        <f>F119*(K8/(E13-F119+E14))</f>
        <v>0.21132186939379699</v>
      </c>
      <c r="L119" s="147">
        <f t="shared" si="5"/>
        <v>0.65422186939379701</v>
      </c>
      <c r="M119" s="263"/>
      <c r="N119" s="275"/>
    </row>
    <row r="120" spans="1:14" x14ac:dyDescent="0.25">
      <c r="A120" s="148">
        <v>100</v>
      </c>
      <c r="B120" s="283">
        <v>15705803</v>
      </c>
      <c r="C120" s="145">
        <v>43707</v>
      </c>
      <c r="D120" s="145">
        <v>45167</v>
      </c>
      <c r="E120" s="146">
        <v>45.7</v>
      </c>
      <c r="F120" s="273">
        <f>E120*E14/E13</f>
        <v>13.63616297872929</v>
      </c>
      <c r="G120" s="131">
        <v>4098</v>
      </c>
      <c r="H120" s="131">
        <v>4098</v>
      </c>
      <c r="I120" s="131">
        <f t="shared" si="4"/>
        <v>0</v>
      </c>
      <c r="J120" s="147">
        <f t="shared" si="6"/>
        <v>0</v>
      </c>
      <c r="K120" s="274">
        <f>F120*(K8/(E13-F120+E14))</f>
        <v>0.1355277538665085</v>
      </c>
      <c r="L120" s="147">
        <f t="shared" si="5"/>
        <v>0.1355277538665085</v>
      </c>
      <c r="M120" s="263"/>
      <c r="N120" s="275"/>
    </row>
    <row r="121" spans="1:14" x14ac:dyDescent="0.25">
      <c r="A121" s="148">
        <v>101</v>
      </c>
      <c r="B121" s="283">
        <v>15708066</v>
      </c>
      <c r="C121" s="145">
        <v>43685</v>
      </c>
      <c r="D121" s="145">
        <v>45145</v>
      </c>
      <c r="E121" s="146">
        <v>70.5</v>
      </c>
      <c r="F121" s="273">
        <f>E121*E14/E13</f>
        <v>21.036093873094419</v>
      </c>
      <c r="G121" s="131">
        <v>24882</v>
      </c>
      <c r="H121" s="131">
        <v>26047</v>
      </c>
      <c r="I121" s="131">
        <f t="shared" si="4"/>
        <v>1165</v>
      </c>
      <c r="J121" s="147">
        <f t="shared" si="6"/>
        <v>1.0019</v>
      </c>
      <c r="K121" s="274">
        <f>F121*(K8/(E13-F121+E14))</f>
        <v>0.20923960400333425</v>
      </c>
      <c r="L121" s="147">
        <f t="shared" si="5"/>
        <v>1.2111396040033342</v>
      </c>
      <c r="M121" s="263"/>
      <c r="N121" s="275"/>
    </row>
    <row r="122" spans="1:14" x14ac:dyDescent="0.25">
      <c r="A122" s="148">
        <v>102</v>
      </c>
      <c r="B122" s="149">
        <v>15708622</v>
      </c>
      <c r="C122" s="145"/>
      <c r="D122" s="145"/>
      <c r="E122" s="146">
        <v>47.6</v>
      </c>
      <c r="F122" s="273">
        <f>E122*E14/E13</f>
        <v>14.203093168216942</v>
      </c>
      <c r="G122" s="131">
        <v>16453</v>
      </c>
      <c r="H122" s="131">
        <v>16453</v>
      </c>
      <c r="I122" s="131">
        <f t="shared" si="4"/>
        <v>0</v>
      </c>
      <c r="J122" s="147">
        <f>E122*(K12/E15)</f>
        <v>0.31789842436833171</v>
      </c>
      <c r="K122" s="274">
        <f>F122*(K8/(E13-F122+E14))</f>
        <v>0.14117091886189781</v>
      </c>
      <c r="L122" s="147">
        <f t="shared" si="5"/>
        <v>0.45906934323022952</v>
      </c>
      <c r="M122" s="263"/>
      <c r="N122" s="275"/>
    </row>
    <row r="123" spans="1:14" x14ac:dyDescent="0.25">
      <c r="A123" s="148">
        <v>103</v>
      </c>
      <c r="B123" s="149">
        <v>16721764</v>
      </c>
      <c r="C123" s="145">
        <v>43697</v>
      </c>
      <c r="D123" s="145">
        <v>45157</v>
      </c>
      <c r="E123" s="146">
        <v>41.8</v>
      </c>
      <c r="F123" s="273">
        <f>E123*E14/E13</f>
        <v>12.472464168728321</v>
      </c>
      <c r="G123" s="131">
        <v>3703</v>
      </c>
      <c r="H123" s="131">
        <v>3974</v>
      </c>
      <c r="I123" s="131">
        <f t="shared" si="4"/>
        <v>271</v>
      </c>
      <c r="J123" s="147">
        <f t="shared" si="6"/>
        <v>0.23305999999999999</v>
      </c>
      <c r="K123" s="274">
        <f>F123*(K8/(E13-F123+E14))</f>
        <v>0.12394655194767874</v>
      </c>
      <c r="L123" s="147">
        <f t="shared" si="5"/>
        <v>0.35700655194767872</v>
      </c>
      <c r="M123" s="263"/>
      <c r="N123" s="275"/>
    </row>
    <row r="124" spans="1:14" x14ac:dyDescent="0.25">
      <c r="A124" s="148">
        <v>104</v>
      </c>
      <c r="B124" s="149">
        <v>15708388</v>
      </c>
      <c r="C124" s="145"/>
      <c r="D124" s="145"/>
      <c r="E124" s="146">
        <v>41.4</v>
      </c>
      <c r="F124" s="273">
        <f>E124*E14/E13</f>
        <v>12.353110444625658</v>
      </c>
      <c r="G124" s="132">
        <v>0.81100000000000005</v>
      </c>
      <c r="H124" s="132">
        <v>1.56</v>
      </c>
      <c r="I124" s="132">
        <f t="shared" si="4"/>
        <v>0.749</v>
      </c>
      <c r="J124" s="147">
        <f t="shared" si="6"/>
        <v>6.4413999999999997E-4</v>
      </c>
      <c r="K124" s="274">
        <f>F124*(K8/(E13-F124+E14))</f>
        <v>0.12275889881079922</v>
      </c>
      <c r="L124" s="147">
        <f t="shared" si="5"/>
        <v>0.12340303881079923</v>
      </c>
      <c r="M124" s="263"/>
      <c r="N124" s="275"/>
    </row>
    <row r="125" spans="1:14" x14ac:dyDescent="0.25">
      <c r="A125" s="148">
        <v>105</v>
      </c>
      <c r="B125" s="149">
        <v>15708121</v>
      </c>
      <c r="C125" s="145">
        <v>43733</v>
      </c>
      <c r="D125" s="145">
        <v>45193</v>
      </c>
      <c r="E125" s="146">
        <v>45.4</v>
      </c>
      <c r="F125" s="273">
        <f>E125*E14/E13</f>
        <v>13.546647685652291</v>
      </c>
      <c r="G125" s="131">
        <v>17431</v>
      </c>
      <c r="H125" s="131">
        <v>18035</v>
      </c>
      <c r="I125" s="131">
        <f t="shared" si="4"/>
        <v>604</v>
      </c>
      <c r="J125" s="147">
        <f t="shared" si="6"/>
        <v>0.51944000000000001</v>
      </c>
      <c r="K125" s="274">
        <f>F125*(K8/(E13-F125+E14))</f>
        <v>0.13463679016740751</v>
      </c>
      <c r="L125" s="147">
        <f t="shared" si="5"/>
        <v>0.6540767901674075</v>
      </c>
      <c r="M125" s="263"/>
      <c r="N125" s="275"/>
    </row>
    <row r="126" spans="1:14" x14ac:dyDescent="0.25">
      <c r="A126" s="148">
        <v>106</v>
      </c>
      <c r="B126" s="149">
        <v>15708043</v>
      </c>
      <c r="C126" s="145">
        <v>43697</v>
      </c>
      <c r="D126" s="145">
        <v>45157</v>
      </c>
      <c r="E126" s="146">
        <v>60.2</v>
      </c>
      <c r="F126" s="273">
        <f>E126*E14/E13</f>
        <v>17.962735477450838</v>
      </c>
      <c r="G126" s="131">
        <v>31635</v>
      </c>
      <c r="H126" s="131">
        <v>33243</v>
      </c>
      <c r="I126" s="131">
        <f t="shared" si="4"/>
        <v>1608</v>
      </c>
      <c r="J126" s="147">
        <f t="shared" si="6"/>
        <v>1.3828799999999999</v>
      </c>
      <c r="K126" s="274">
        <f>F126*(K8/(E13-F126+E14))</f>
        <v>0.17861128156071412</v>
      </c>
      <c r="L126" s="147">
        <f t="shared" si="5"/>
        <v>1.561491281560714</v>
      </c>
      <c r="M126" s="263"/>
      <c r="N126" s="275"/>
    </row>
    <row r="127" spans="1:14" x14ac:dyDescent="0.25">
      <c r="A127" s="148">
        <v>107</v>
      </c>
      <c r="B127" s="149">
        <v>15708227</v>
      </c>
      <c r="C127" s="145">
        <v>43684</v>
      </c>
      <c r="D127" s="145">
        <v>45144</v>
      </c>
      <c r="E127" s="146">
        <v>71.3</v>
      </c>
      <c r="F127" s="273">
        <f>E127*E14/E13</f>
        <v>21.274801321299744</v>
      </c>
      <c r="G127" s="131">
        <v>20179</v>
      </c>
      <c r="H127" s="131">
        <v>20812</v>
      </c>
      <c r="I127" s="131">
        <f t="shared" si="4"/>
        <v>633</v>
      </c>
      <c r="J127" s="147">
        <f t="shared" si="6"/>
        <v>0.54437999999999998</v>
      </c>
      <c r="K127" s="274">
        <f>F127*(K8/(E13-F127+E14))</f>
        <v>0.21161934345395511</v>
      </c>
      <c r="L127" s="147">
        <f t="shared" si="5"/>
        <v>0.75599934345395514</v>
      </c>
      <c r="M127" s="263"/>
      <c r="N127" s="275"/>
    </row>
    <row r="128" spans="1:14" x14ac:dyDescent="0.25">
      <c r="A128" s="148">
        <v>108</v>
      </c>
      <c r="B128" s="149">
        <v>15708285</v>
      </c>
      <c r="C128" s="145">
        <v>43707</v>
      </c>
      <c r="D128" s="145">
        <v>45167</v>
      </c>
      <c r="E128" s="146">
        <v>46</v>
      </c>
      <c r="F128" s="273">
        <f>E128*E14/E13</f>
        <v>13.725678271806288</v>
      </c>
      <c r="G128" s="131">
        <v>2791</v>
      </c>
      <c r="H128" s="131">
        <v>2791</v>
      </c>
      <c r="I128" s="131">
        <f t="shared" si="4"/>
        <v>0</v>
      </c>
      <c r="J128" s="147">
        <f t="shared" si="6"/>
        <v>0</v>
      </c>
      <c r="K128" s="274">
        <f>F128*(K8/(E13-F128+E14))</f>
        <v>0.13641873457005382</v>
      </c>
      <c r="L128" s="147">
        <f t="shared" si="5"/>
        <v>0.13641873457005382</v>
      </c>
      <c r="M128" s="263"/>
      <c r="N128" s="275"/>
    </row>
    <row r="129" spans="1:14" x14ac:dyDescent="0.25">
      <c r="A129" s="148">
        <v>109</v>
      </c>
      <c r="B129" s="149">
        <v>17331698</v>
      </c>
      <c r="C129" s="145">
        <v>43689</v>
      </c>
      <c r="D129" s="145">
        <v>45880</v>
      </c>
      <c r="E129" s="146">
        <v>70.400000000000006</v>
      </c>
      <c r="F129" s="273">
        <f>E129*E14/E13</f>
        <v>21.006255442068756</v>
      </c>
      <c r="G129" s="132">
        <v>0.29599999999999999</v>
      </c>
      <c r="H129" s="132">
        <v>0.92300000000000004</v>
      </c>
      <c r="I129" s="132">
        <f t="shared" si="4"/>
        <v>0.627</v>
      </c>
      <c r="J129" s="147">
        <f>I129</f>
        <v>0.627</v>
      </c>
      <c r="K129" s="274">
        <f>F129*(K8/(E13-F129+E14))</f>
        <v>0.20894214509457165</v>
      </c>
      <c r="L129" s="147">
        <f t="shared" si="5"/>
        <v>0.83594214509457165</v>
      </c>
      <c r="M129" s="263"/>
      <c r="N129" s="284"/>
    </row>
    <row r="130" spans="1:14" x14ac:dyDescent="0.25">
      <c r="A130" s="148">
        <v>110</v>
      </c>
      <c r="B130" s="149">
        <v>15708248</v>
      </c>
      <c r="C130" s="145">
        <v>43719</v>
      </c>
      <c r="D130" s="145">
        <v>45179</v>
      </c>
      <c r="E130" s="146">
        <v>47.7</v>
      </c>
      <c r="F130" s="273">
        <f>E130*E14/E13</f>
        <v>14.232931599242608</v>
      </c>
      <c r="G130" s="131">
        <v>11695</v>
      </c>
      <c r="H130" s="131">
        <v>11844</v>
      </c>
      <c r="I130" s="131">
        <f t="shared" si="4"/>
        <v>149</v>
      </c>
      <c r="J130" s="147">
        <f t="shared" si="6"/>
        <v>0.12814</v>
      </c>
      <c r="K130" s="274">
        <f>F130*(K8/(E13-F130+E14))</f>
        <v>0.14146794644203678</v>
      </c>
      <c r="L130" s="147">
        <f t="shared" si="5"/>
        <v>0.26960794644203678</v>
      </c>
      <c r="M130" s="263"/>
      <c r="N130" s="139"/>
    </row>
    <row r="131" spans="1:14" x14ac:dyDescent="0.25">
      <c r="A131" s="148">
        <v>111</v>
      </c>
      <c r="B131" s="149">
        <v>15708011</v>
      </c>
      <c r="C131" s="145"/>
      <c r="D131" s="145"/>
      <c r="E131" s="146">
        <v>41.6</v>
      </c>
      <c r="F131" s="273">
        <f>E131*E14/E13</f>
        <v>12.412787306676989</v>
      </c>
      <c r="G131" s="131">
        <v>17601</v>
      </c>
      <c r="H131" s="131">
        <v>17601</v>
      </c>
      <c r="I131" s="131">
        <f t="shared" si="4"/>
        <v>0</v>
      </c>
      <c r="J131" s="147">
        <f>E131*(K12/E15)</f>
        <v>0.27782719440593695</v>
      </c>
      <c r="K131" s="274">
        <f>F131*(K8/(E13-F131+E14))</f>
        <v>0.12335272160195164</v>
      </c>
      <c r="L131" s="147">
        <f t="shared" si="5"/>
        <v>0.4011799160078886</v>
      </c>
      <c r="M131" s="263"/>
      <c r="N131" s="275"/>
    </row>
    <row r="132" spans="1:14" x14ac:dyDescent="0.25">
      <c r="A132" s="148">
        <v>112</v>
      </c>
      <c r="B132" s="149">
        <v>15708208</v>
      </c>
      <c r="C132" s="145">
        <v>43691</v>
      </c>
      <c r="D132" s="145">
        <v>45151</v>
      </c>
      <c r="E132" s="146">
        <v>41.7</v>
      </c>
      <c r="F132" s="273">
        <f>E132*E14/E13</f>
        <v>12.442625737702656</v>
      </c>
      <c r="G132" s="131">
        <v>18997</v>
      </c>
      <c r="H132" s="131">
        <v>19347</v>
      </c>
      <c r="I132" s="131">
        <f t="shared" si="4"/>
        <v>350</v>
      </c>
      <c r="J132" s="147">
        <f t="shared" si="6"/>
        <v>0.30099999999999999</v>
      </c>
      <c r="K132" s="274">
        <f>F132*(K8/(E13-F132+E14))</f>
        <v>0.12364963583048436</v>
      </c>
      <c r="L132" s="147">
        <f t="shared" si="5"/>
        <v>0.42464963583048432</v>
      </c>
      <c r="M132" s="263"/>
      <c r="N132" s="275"/>
    </row>
    <row r="133" spans="1:14" x14ac:dyDescent="0.25">
      <c r="A133" s="148">
        <v>113</v>
      </c>
      <c r="B133" s="149">
        <v>473515</v>
      </c>
      <c r="C133" s="145">
        <v>43729</v>
      </c>
      <c r="D133" s="145">
        <v>45920</v>
      </c>
      <c r="E133" s="146">
        <v>45.7</v>
      </c>
      <c r="F133" s="273">
        <f>E133*E14/E13</f>
        <v>13.63616297872929</v>
      </c>
      <c r="G133" s="132">
        <v>0.75</v>
      </c>
      <c r="H133" s="132">
        <v>1.365</v>
      </c>
      <c r="I133" s="132">
        <f t="shared" si="4"/>
        <v>0.61499999999999999</v>
      </c>
      <c r="J133" s="147">
        <f>I133</f>
        <v>0.61499999999999999</v>
      </c>
      <c r="K133" s="274">
        <f>F133*(K8/(E13-F133+E14))</f>
        <v>0.1355277538665085</v>
      </c>
      <c r="L133" s="147">
        <f t="shared" si="5"/>
        <v>0.7505277538665085</v>
      </c>
      <c r="M133" s="263"/>
      <c r="N133" s="275"/>
    </row>
    <row r="134" spans="1:14" x14ac:dyDescent="0.25">
      <c r="A134" s="148">
        <v>114</v>
      </c>
      <c r="B134" s="149">
        <v>15705591</v>
      </c>
      <c r="C134" s="145">
        <v>43731</v>
      </c>
      <c r="D134" s="145">
        <v>45191</v>
      </c>
      <c r="E134" s="146">
        <v>59.9</v>
      </c>
      <c r="F134" s="273">
        <f>E134*E14/E13</f>
        <v>17.873220184373839</v>
      </c>
      <c r="G134" s="131">
        <v>34783</v>
      </c>
      <c r="H134" s="131">
        <v>36006</v>
      </c>
      <c r="I134" s="131">
        <f t="shared" si="4"/>
        <v>1223</v>
      </c>
      <c r="J134" s="147">
        <f t="shared" si="6"/>
        <v>1.0517799999999999</v>
      </c>
      <c r="K134" s="274">
        <f>F134*(K8/(E13-F134+E14))</f>
        <v>0.17771949542295162</v>
      </c>
      <c r="L134" s="147">
        <f t="shared" si="5"/>
        <v>1.2294994954229517</v>
      </c>
      <c r="M134" s="263"/>
      <c r="N134" s="275"/>
    </row>
    <row r="135" spans="1:14" x14ac:dyDescent="0.25">
      <c r="A135" s="148">
        <v>115</v>
      </c>
      <c r="B135" s="149">
        <v>675615</v>
      </c>
      <c r="C135" s="145">
        <v>43565</v>
      </c>
      <c r="D135" s="145">
        <v>45025</v>
      </c>
      <c r="E135" s="146">
        <v>70.5</v>
      </c>
      <c r="F135" s="273">
        <f>E135*E14/E13</f>
        <v>21.036093873094419</v>
      </c>
      <c r="G135" s="132">
        <v>0.63900000000000001</v>
      </c>
      <c r="H135" s="132">
        <v>1.2949999999999999</v>
      </c>
      <c r="I135" s="132">
        <f t="shared" si="4"/>
        <v>0.65599999999999992</v>
      </c>
      <c r="J135" s="147">
        <f>I135</f>
        <v>0.65599999999999992</v>
      </c>
      <c r="K135" s="274">
        <f>F135*(K8/(E13-F135+E14))</f>
        <v>0.20923960400333425</v>
      </c>
      <c r="L135" s="147">
        <f t="shared" si="5"/>
        <v>0.86523960400333411</v>
      </c>
      <c r="M135" s="263"/>
      <c r="N135" s="275"/>
    </row>
    <row r="136" spans="1:14" x14ac:dyDescent="0.25">
      <c r="A136" s="148">
        <v>116</v>
      </c>
      <c r="B136" s="149">
        <v>15708601</v>
      </c>
      <c r="C136" s="145"/>
      <c r="D136" s="145"/>
      <c r="E136" s="146">
        <v>45.6</v>
      </c>
      <c r="F136" s="273">
        <f>E136*E14/E13</f>
        <v>13.606324547703624</v>
      </c>
      <c r="G136" s="131">
        <v>27523</v>
      </c>
      <c r="H136" s="131">
        <v>27523</v>
      </c>
      <c r="I136" s="131">
        <f t="shared" si="4"/>
        <v>0</v>
      </c>
      <c r="J136" s="147">
        <f>E136*(K12/E15)</f>
        <v>0.30454134771420011</v>
      </c>
      <c r="K136" s="274">
        <f>F136*(K8/(E13-F136+E14))</f>
        <v>0.13523076407744949</v>
      </c>
      <c r="L136" s="147">
        <f t="shared" si="5"/>
        <v>0.4397721117916496</v>
      </c>
      <c r="M136" s="263"/>
      <c r="N136" s="275"/>
    </row>
    <row r="137" spans="1:14" x14ac:dyDescent="0.25">
      <c r="A137" s="148">
        <v>117</v>
      </c>
      <c r="B137" s="149">
        <v>2991515</v>
      </c>
      <c r="C137" s="145">
        <v>43418</v>
      </c>
      <c r="D137" s="145">
        <v>44878</v>
      </c>
      <c r="E137" s="146">
        <v>70.599999999999994</v>
      </c>
      <c r="F137" s="273">
        <f>E137*E14/E13</f>
        <v>21.065932304120082</v>
      </c>
      <c r="G137" s="132">
        <v>0.59499999999999997</v>
      </c>
      <c r="H137" s="132">
        <v>1.4379999999999999</v>
      </c>
      <c r="I137" s="132">
        <f t="shared" si="4"/>
        <v>0.84299999999999997</v>
      </c>
      <c r="J137" s="147">
        <f>I137</f>
        <v>0.84299999999999997</v>
      </c>
      <c r="K137" s="274">
        <f>F137*(K8/(E13-F137+E14))</f>
        <v>0.20953706480595791</v>
      </c>
      <c r="L137" s="147">
        <f t="shared" si="5"/>
        <v>1.052537064805958</v>
      </c>
      <c r="M137" s="263"/>
      <c r="N137" s="275"/>
    </row>
    <row r="138" spans="1:14" x14ac:dyDescent="0.25">
      <c r="A138" s="148">
        <v>118</v>
      </c>
      <c r="B138" s="149">
        <v>361115</v>
      </c>
      <c r="C138" s="145">
        <v>43592</v>
      </c>
      <c r="D138" s="145">
        <v>45052</v>
      </c>
      <c r="E138" s="146">
        <v>47</v>
      </c>
      <c r="F138" s="273">
        <f>E138*E14/E13</f>
        <v>14.024062582062944</v>
      </c>
      <c r="G138" s="132">
        <v>1E-3</v>
      </c>
      <c r="H138" s="132">
        <v>0.42</v>
      </c>
      <c r="I138" s="132">
        <f t="shared" si="4"/>
        <v>0.41899999999999998</v>
      </c>
      <c r="J138" s="147">
        <f>I138</f>
        <v>0.41899999999999998</v>
      </c>
      <c r="K138" s="274">
        <f>F138*(K8/(E13-F138+E14))</f>
        <v>0.13938879306466434</v>
      </c>
      <c r="L138" s="147">
        <f t="shared" si="5"/>
        <v>0.55838879306466427</v>
      </c>
      <c r="M138" s="263"/>
      <c r="N138" s="285"/>
    </row>
    <row r="139" spans="1:14" x14ac:dyDescent="0.25">
      <c r="A139" s="148">
        <v>119</v>
      </c>
      <c r="B139" s="149">
        <v>3455716</v>
      </c>
      <c r="C139" s="145"/>
      <c r="D139" s="145"/>
      <c r="E139" s="146">
        <v>41.3</v>
      </c>
      <c r="F139" s="273">
        <f>E139*E14/E13</f>
        <v>12.32327201359999</v>
      </c>
      <c r="G139" s="132">
        <v>2.0390000000000001</v>
      </c>
      <c r="H139" s="132">
        <v>2.2999999999999998</v>
      </c>
      <c r="I139" s="132">
        <f t="shared" si="4"/>
        <v>0.26099999999999968</v>
      </c>
      <c r="J139" s="147">
        <f>I139</f>
        <v>0.26099999999999968</v>
      </c>
      <c r="K139" s="274">
        <f>F139*(K8/(E13-F139+E14))</f>
        <v>0.12246199024814344</v>
      </c>
      <c r="L139" s="147">
        <f t="shared" si="5"/>
        <v>0.38346199024814309</v>
      </c>
      <c r="M139" s="263"/>
      <c r="N139" s="275"/>
    </row>
    <row r="140" spans="1:14" x14ac:dyDescent="0.25">
      <c r="A140" s="148">
        <v>120</v>
      </c>
      <c r="B140" s="149">
        <v>15705820</v>
      </c>
      <c r="C140" s="145">
        <v>43710</v>
      </c>
      <c r="D140" s="145">
        <v>45170</v>
      </c>
      <c r="E140" s="146">
        <v>41.7</v>
      </c>
      <c r="F140" s="273">
        <f>E140*E14/E13</f>
        <v>12.442625737702656</v>
      </c>
      <c r="G140" s="131">
        <v>20896</v>
      </c>
      <c r="H140" s="131">
        <v>21755</v>
      </c>
      <c r="I140" s="131">
        <f t="shared" si="4"/>
        <v>859</v>
      </c>
      <c r="J140" s="147">
        <f t="shared" si="6"/>
        <v>0.73873999999999995</v>
      </c>
      <c r="K140" s="274">
        <f>F140*(K8/(E13-F140+E14))</f>
        <v>0.12364963583048436</v>
      </c>
      <c r="L140" s="147">
        <f t="shared" si="5"/>
        <v>0.86238963583048434</v>
      </c>
      <c r="M140" s="263"/>
      <c r="N140" s="275"/>
    </row>
    <row r="141" spans="1:14" x14ac:dyDescent="0.25">
      <c r="A141" s="148">
        <v>121</v>
      </c>
      <c r="B141" s="149">
        <v>15705777</v>
      </c>
      <c r="C141" s="145"/>
      <c r="D141" s="145"/>
      <c r="E141" s="146">
        <v>45.4</v>
      </c>
      <c r="F141" s="273">
        <f>E141*E14/E13</f>
        <v>13.546647685652291</v>
      </c>
      <c r="G141" s="131">
        <v>10816</v>
      </c>
      <c r="H141" s="131">
        <v>10816</v>
      </c>
      <c r="I141" s="131">
        <f t="shared" si="4"/>
        <v>0</v>
      </c>
      <c r="J141" s="147">
        <f>E141*(K12/E15)</f>
        <v>0.30320564004878692</v>
      </c>
      <c r="K141" s="274">
        <f>F141*(K8/(E13-F141+E14))</f>
        <v>0.13463679016740751</v>
      </c>
      <c r="L141" s="147">
        <f t="shared" si="5"/>
        <v>0.4378424302161944</v>
      </c>
      <c r="M141" s="263"/>
      <c r="N141" s="275"/>
    </row>
    <row r="142" spans="1:14" x14ac:dyDescent="0.25">
      <c r="A142" s="148">
        <v>122</v>
      </c>
      <c r="B142" s="149">
        <v>15708339</v>
      </c>
      <c r="C142" s="145">
        <v>43711</v>
      </c>
      <c r="D142" s="145">
        <v>45171</v>
      </c>
      <c r="E142" s="146">
        <v>60.2</v>
      </c>
      <c r="F142" s="273">
        <f>E142*E14/E13</f>
        <v>17.962735477450838</v>
      </c>
      <c r="G142" s="131">
        <v>21669</v>
      </c>
      <c r="H142" s="131">
        <v>22127</v>
      </c>
      <c r="I142" s="131">
        <f t="shared" si="4"/>
        <v>458</v>
      </c>
      <c r="J142" s="147">
        <f t="shared" si="6"/>
        <v>0.39388000000000001</v>
      </c>
      <c r="K142" s="274">
        <f>F142*(K8/(E13-F142+E14))</f>
        <v>0.17861128156071412</v>
      </c>
      <c r="L142" s="147">
        <f t="shared" si="5"/>
        <v>0.57249128156071416</v>
      </c>
      <c r="M142" s="263"/>
      <c r="N142" s="275"/>
    </row>
    <row r="143" spans="1:14" x14ac:dyDescent="0.25">
      <c r="A143" s="148">
        <v>123</v>
      </c>
      <c r="B143" s="149">
        <v>15705781</v>
      </c>
      <c r="C143" s="145">
        <v>43747</v>
      </c>
      <c r="D143" s="145">
        <v>45206</v>
      </c>
      <c r="E143" s="146">
        <v>71</v>
      </c>
      <c r="F143" s="273">
        <f>E143*E14/E13</f>
        <v>21.185286028222745</v>
      </c>
      <c r="G143" s="131">
        <v>4462</v>
      </c>
      <c r="H143" s="131">
        <v>5003</v>
      </c>
      <c r="I143" s="131">
        <f>H143-G143</f>
        <v>541</v>
      </c>
      <c r="J143" s="147">
        <f t="shared" si="6"/>
        <v>0.46526000000000001</v>
      </c>
      <c r="K143" s="274">
        <f>F143*(K8/(E13-F143+E14))</f>
        <v>0.21072692695542594</v>
      </c>
      <c r="L143" s="147">
        <f t="shared" si="5"/>
        <v>0.67598692695542595</v>
      </c>
      <c r="M143" s="263"/>
      <c r="N143" s="275"/>
    </row>
    <row r="144" spans="1:14" x14ac:dyDescent="0.25">
      <c r="A144" s="148">
        <v>124</v>
      </c>
      <c r="B144" s="286">
        <v>15705805</v>
      </c>
      <c r="C144" s="145"/>
      <c r="D144" s="145"/>
      <c r="E144" s="146">
        <v>46</v>
      </c>
      <c r="F144" s="273">
        <f>E144*E14/E13</f>
        <v>13.725678271806288</v>
      </c>
      <c r="G144" s="131">
        <v>25451</v>
      </c>
      <c r="H144" s="131">
        <v>25451</v>
      </c>
      <c r="I144" s="131">
        <f t="shared" si="4"/>
        <v>0</v>
      </c>
      <c r="J144" s="147">
        <f>E144*(K12/E15)</f>
        <v>0.30721276304502643</v>
      </c>
      <c r="K144" s="274">
        <f>F144*(K8/(E13-F144+E14))</f>
        <v>0.13641873457005382</v>
      </c>
      <c r="L144" s="147">
        <f t="shared" si="5"/>
        <v>0.44363149761508025</v>
      </c>
      <c r="M144" s="263"/>
      <c r="N144" s="275"/>
    </row>
    <row r="145" spans="1:14" x14ac:dyDescent="0.25">
      <c r="A145" s="148">
        <v>125</v>
      </c>
      <c r="B145" s="283">
        <v>15705540</v>
      </c>
      <c r="C145" s="145">
        <v>43689</v>
      </c>
      <c r="D145" s="145">
        <v>45150</v>
      </c>
      <c r="E145" s="146">
        <v>70.599999999999994</v>
      </c>
      <c r="F145" s="273">
        <f>E145*E14/E13</f>
        <v>21.065932304120082</v>
      </c>
      <c r="G145" s="131">
        <v>21139</v>
      </c>
      <c r="H145" s="131">
        <v>22189</v>
      </c>
      <c r="I145" s="131">
        <f t="shared" si="4"/>
        <v>1050</v>
      </c>
      <c r="J145" s="147">
        <f t="shared" si="6"/>
        <v>0.90300000000000002</v>
      </c>
      <c r="K145" s="274">
        <f>F145*(K8/(E13-F145+E14))</f>
        <v>0.20953706480595791</v>
      </c>
      <c r="L145" s="147">
        <f t="shared" si="5"/>
        <v>1.112537064805958</v>
      </c>
      <c r="M145" s="263"/>
      <c r="N145" s="275"/>
    </row>
    <row r="146" spans="1:14" x14ac:dyDescent="0.25">
      <c r="A146" s="148">
        <v>126</v>
      </c>
      <c r="B146" s="283">
        <v>15705560</v>
      </c>
      <c r="C146" s="145"/>
      <c r="D146" s="145"/>
      <c r="E146" s="146">
        <v>47.3</v>
      </c>
      <c r="F146" s="273">
        <f>E146*E14/E13</f>
        <v>14.113577875139942</v>
      </c>
      <c r="G146" s="131">
        <v>11010</v>
      </c>
      <c r="H146" s="131">
        <v>11010</v>
      </c>
      <c r="I146" s="131">
        <f t="shared" si="4"/>
        <v>0</v>
      </c>
      <c r="J146" s="147">
        <f>E146*(K12/E15)</f>
        <v>0.3158948628702119</v>
      </c>
      <c r="K146" s="274">
        <f>F146*(K8/(E13-F146+E14))</f>
        <v>0.1402798474597606</v>
      </c>
      <c r="L146" s="147">
        <f t="shared" si="5"/>
        <v>0.45617471032997248</v>
      </c>
      <c r="M146" s="263"/>
      <c r="N146" s="275"/>
    </row>
    <row r="147" spans="1:14" x14ac:dyDescent="0.25">
      <c r="A147" s="148">
        <v>127</v>
      </c>
      <c r="B147" s="283">
        <v>15705687</v>
      </c>
      <c r="C147" s="145">
        <v>43733</v>
      </c>
      <c r="D147" s="145">
        <v>44981</v>
      </c>
      <c r="E147" s="146">
        <v>42.1</v>
      </c>
      <c r="F147" s="273">
        <f>E147*E14/E13</f>
        <v>12.561979461805318</v>
      </c>
      <c r="G147" s="131">
        <v>26389</v>
      </c>
      <c r="H147" s="131">
        <v>26998</v>
      </c>
      <c r="I147" s="131">
        <f t="shared" si="4"/>
        <v>609</v>
      </c>
      <c r="J147" s="147">
        <f t="shared" si="6"/>
        <v>0.52373999999999998</v>
      </c>
      <c r="K147" s="274">
        <f>F147*(K8/(E13-F147+E14))</f>
        <v>0.1248373116314124</v>
      </c>
      <c r="L147" s="147">
        <f t="shared" si="5"/>
        <v>0.64857731163141241</v>
      </c>
      <c r="M147" s="263"/>
      <c r="N147" s="275"/>
    </row>
    <row r="148" spans="1:14" x14ac:dyDescent="0.25">
      <c r="A148" s="148">
        <v>128</v>
      </c>
      <c r="B148" s="283">
        <v>15705516</v>
      </c>
      <c r="C148" s="145">
        <v>43698</v>
      </c>
      <c r="D148" s="145">
        <v>45889</v>
      </c>
      <c r="E148" s="146">
        <v>41.7</v>
      </c>
      <c r="F148" s="273">
        <f>E148*E14/E13</f>
        <v>12.442625737702656</v>
      </c>
      <c r="G148" s="132">
        <v>0.23499999999999999</v>
      </c>
      <c r="H148" s="132">
        <v>0.626</v>
      </c>
      <c r="I148" s="132">
        <f t="shared" si="4"/>
        <v>0.39100000000000001</v>
      </c>
      <c r="J148" s="147">
        <f>I148</f>
        <v>0.39100000000000001</v>
      </c>
      <c r="K148" s="274">
        <f>F148*(K8/(E13-F148+E14))</f>
        <v>0.12364963583048436</v>
      </c>
      <c r="L148" s="147">
        <f t="shared" si="5"/>
        <v>0.5146496358304844</v>
      </c>
      <c r="M148" s="263"/>
      <c r="N148" s="275"/>
    </row>
    <row r="149" spans="1:14" x14ac:dyDescent="0.25">
      <c r="A149" s="148">
        <v>129</v>
      </c>
      <c r="B149" s="283">
        <v>15705523</v>
      </c>
      <c r="C149" s="145">
        <v>43731</v>
      </c>
      <c r="D149" s="145">
        <v>45007</v>
      </c>
      <c r="E149" s="146">
        <v>45.4</v>
      </c>
      <c r="F149" s="273">
        <f>E149*E14/E13</f>
        <v>13.546647685652291</v>
      </c>
      <c r="G149" s="131">
        <v>22302</v>
      </c>
      <c r="H149" s="131">
        <v>23286</v>
      </c>
      <c r="I149" s="131">
        <f t="shared" ref="I149:I156" si="7">H149-G149</f>
        <v>984</v>
      </c>
      <c r="J149" s="147">
        <f t="shared" si="6"/>
        <v>0.84623999999999999</v>
      </c>
      <c r="K149" s="274">
        <f>F149*(K8/(E13-F149+E14))</f>
        <v>0.13463679016740751</v>
      </c>
      <c r="L149" s="147">
        <f t="shared" si="5"/>
        <v>0.98087679016740748</v>
      </c>
      <c r="M149" s="263"/>
      <c r="N149" s="275"/>
    </row>
    <row r="150" spans="1:14" x14ac:dyDescent="0.25">
      <c r="A150" s="287">
        <v>130</v>
      </c>
      <c r="B150" s="283">
        <v>18008934</v>
      </c>
      <c r="C150" s="145">
        <v>43530</v>
      </c>
      <c r="D150" s="145">
        <v>45721</v>
      </c>
      <c r="E150" s="146">
        <v>59.9</v>
      </c>
      <c r="F150" s="273">
        <f>E150*E14/E13</f>
        <v>17.873220184373839</v>
      </c>
      <c r="G150" s="132">
        <v>0.98299999999999998</v>
      </c>
      <c r="H150" s="132">
        <v>1.84</v>
      </c>
      <c r="I150" s="132">
        <f t="shared" si="7"/>
        <v>0.8570000000000001</v>
      </c>
      <c r="J150" s="147">
        <f>I150</f>
        <v>0.8570000000000001</v>
      </c>
      <c r="K150" s="274">
        <f>F150*(K8/(E13-F150+E14))</f>
        <v>0.17771949542295162</v>
      </c>
      <c r="L150" s="147">
        <f t="shared" ref="L150:L156" si="8">J150+K150</f>
        <v>1.0347194954229517</v>
      </c>
      <c r="M150" s="263"/>
      <c r="N150" s="275"/>
    </row>
    <row r="151" spans="1:14" x14ac:dyDescent="0.25">
      <c r="A151" s="148">
        <v>131</v>
      </c>
      <c r="B151" s="283">
        <v>15705803</v>
      </c>
      <c r="C151" s="145">
        <v>43698</v>
      </c>
      <c r="D151" s="145">
        <v>45158</v>
      </c>
      <c r="E151" s="146">
        <v>70.5</v>
      </c>
      <c r="F151" s="273">
        <f>E151*E14/E13</f>
        <v>21.036093873094419</v>
      </c>
      <c r="G151" s="131">
        <v>28864</v>
      </c>
      <c r="H151" s="131">
        <v>29880</v>
      </c>
      <c r="I151" s="131">
        <f t="shared" si="7"/>
        <v>1016</v>
      </c>
      <c r="J151" s="147">
        <f t="shared" si="6"/>
        <v>0.87375999999999998</v>
      </c>
      <c r="K151" s="274">
        <f>F151*(K8/(E13-F151+E14))</f>
        <v>0.20923960400333425</v>
      </c>
      <c r="L151" s="147">
        <f t="shared" si="8"/>
        <v>1.0829996040033343</v>
      </c>
      <c r="M151" s="263"/>
      <c r="N151" s="275"/>
    </row>
    <row r="152" spans="1:14" x14ac:dyDescent="0.25">
      <c r="A152" s="148">
        <v>132</v>
      </c>
      <c r="B152" s="283">
        <v>15705824</v>
      </c>
      <c r="C152" s="145">
        <v>43731</v>
      </c>
      <c r="D152" s="145">
        <v>45191</v>
      </c>
      <c r="E152" s="146">
        <v>45.1</v>
      </c>
      <c r="F152" s="273">
        <f>E152*E14/E13</f>
        <v>13.457132392575296</v>
      </c>
      <c r="G152" s="131">
        <v>27788</v>
      </c>
      <c r="H152" s="131">
        <v>28785</v>
      </c>
      <c r="I152" s="131">
        <f t="shared" si="7"/>
        <v>997</v>
      </c>
      <c r="J152" s="147">
        <f t="shared" si="6"/>
        <v>0.85741999999999996</v>
      </c>
      <c r="K152" s="274">
        <f>F152*(K8/(E13-F152+E14))</f>
        <v>0.13374584347226406</v>
      </c>
      <c r="L152" s="147">
        <f t="shared" si="8"/>
        <v>0.991165843472264</v>
      </c>
      <c r="M152" s="263"/>
      <c r="N152" s="275"/>
    </row>
    <row r="153" spans="1:14" x14ac:dyDescent="0.25">
      <c r="A153" s="276">
        <v>133</v>
      </c>
      <c r="B153" s="283">
        <v>15705693</v>
      </c>
      <c r="C153" s="145"/>
      <c r="D153" s="145"/>
      <c r="E153" s="279">
        <v>70.5</v>
      </c>
      <c r="F153" s="273">
        <f>E153*E14/E13</f>
        <v>21.036093873094419</v>
      </c>
      <c r="G153" s="131">
        <v>17356</v>
      </c>
      <c r="H153" s="131">
        <v>17356</v>
      </c>
      <c r="I153" s="131">
        <f t="shared" si="7"/>
        <v>0</v>
      </c>
      <c r="J153" s="147">
        <f>E153*(K12/E15)</f>
        <v>0.4708369520581383</v>
      </c>
      <c r="K153" s="274">
        <f>F153*(K8/(E13-F153+E14))</f>
        <v>0.20923960400333425</v>
      </c>
      <c r="L153" s="147">
        <f t="shared" si="8"/>
        <v>0.68007655606147255</v>
      </c>
      <c r="M153" s="263"/>
      <c r="N153" s="275"/>
    </row>
    <row r="154" spans="1:14" x14ac:dyDescent="0.25">
      <c r="A154" s="148">
        <v>134</v>
      </c>
      <c r="B154" s="283">
        <v>15705786</v>
      </c>
      <c r="C154" s="145"/>
      <c r="D154" s="145"/>
      <c r="E154" s="146">
        <v>46.9</v>
      </c>
      <c r="F154" s="273">
        <f>E154*E14/E13</f>
        <v>13.99422415103728</v>
      </c>
      <c r="G154" s="131">
        <v>21168</v>
      </c>
      <c r="H154" s="131">
        <v>21168</v>
      </c>
      <c r="I154" s="131">
        <f t="shared" si="7"/>
        <v>0</v>
      </c>
      <c r="J154" s="147">
        <f>E154*(K12/E15)</f>
        <v>0.31322344753938564</v>
      </c>
      <c r="K154" s="274">
        <f>F154*(K8/(E13-F154+E14))</f>
        <v>0.13909177871222386</v>
      </c>
      <c r="L154" s="147">
        <f t="shared" si="8"/>
        <v>0.45231522625160947</v>
      </c>
      <c r="M154" s="263"/>
      <c r="N154" s="275"/>
    </row>
    <row r="155" spans="1:14" x14ac:dyDescent="0.25">
      <c r="A155" s="148">
        <v>135</v>
      </c>
      <c r="B155" s="283">
        <v>1598915</v>
      </c>
      <c r="C155" s="145">
        <v>43689</v>
      </c>
      <c r="D155" s="145">
        <v>45149</v>
      </c>
      <c r="E155" s="146">
        <v>42.3</v>
      </c>
      <c r="F155" s="273">
        <f>E155*E14/E13</f>
        <v>12.62165632385665</v>
      </c>
      <c r="G155" s="132">
        <v>0.27</v>
      </c>
      <c r="H155" s="132">
        <v>0.48139999999999999</v>
      </c>
      <c r="I155" s="132">
        <f t="shared" si="7"/>
        <v>0.21139999999999998</v>
      </c>
      <c r="J155" s="147">
        <f>I155</f>
        <v>0.21139999999999998</v>
      </c>
      <c r="K155" s="274">
        <f>F155*(K8/(E13-F155+E14))</f>
        <v>0.12543116086420705</v>
      </c>
      <c r="L155" s="147">
        <f t="shared" si="8"/>
        <v>0.33683116086420706</v>
      </c>
      <c r="M155" s="263"/>
      <c r="N155" s="275"/>
    </row>
    <row r="156" spans="1:14" x14ac:dyDescent="0.25">
      <c r="A156" s="148">
        <v>136</v>
      </c>
      <c r="B156" s="283">
        <v>15705635</v>
      </c>
      <c r="C156" s="145"/>
      <c r="D156" s="145"/>
      <c r="E156" s="146">
        <v>41.2</v>
      </c>
      <c r="F156" s="273">
        <f>E156*E14/E13</f>
        <v>12.293433582574327</v>
      </c>
      <c r="G156" s="131">
        <v>19000</v>
      </c>
      <c r="H156" s="131">
        <v>19000</v>
      </c>
      <c r="I156" s="131">
        <f t="shared" si="7"/>
        <v>0</v>
      </c>
      <c r="J156" s="147">
        <f>E156*(K12/E15)</f>
        <v>0.27515577907511063</v>
      </c>
      <c r="K156" s="274">
        <f>F156*(K8/(E13-F156+E14))</f>
        <v>0.12216508357407733</v>
      </c>
      <c r="L156" s="147">
        <f t="shared" si="8"/>
        <v>0.39732086264918798</v>
      </c>
      <c r="M156" s="263"/>
      <c r="N156" s="282"/>
    </row>
    <row r="157" spans="1:14" x14ac:dyDescent="0.25">
      <c r="A157" s="288" t="s">
        <v>3</v>
      </c>
      <c r="B157" s="289"/>
      <c r="C157" s="290"/>
      <c r="D157" s="290"/>
      <c r="E157" s="291">
        <f>SUM(E21:E156)</f>
        <v>7235.2999999999984</v>
      </c>
      <c r="F157" s="292">
        <f>SUM(F21:F156)</f>
        <v>2158.900000000001</v>
      </c>
      <c r="G157" s="291">
        <v>15412</v>
      </c>
      <c r="H157" s="291">
        <v>15412</v>
      </c>
      <c r="I157" s="291"/>
      <c r="J157" s="293">
        <f>SUM(J21:J156)</f>
        <v>71.768142153259546</v>
      </c>
      <c r="K157" s="294">
        <f>SUM(K21:K156)</f>
        <v>21.463857846740453</v>
      </c>
      <c r="L157" s="293">
        <f>SUM(L21:L156)</f>
        <v>93.232000000000014</v>
      </c>
      <c r="M157" s="263"/>
      <c r="N157" s="139"/>
    </row>
    <row r="158" spans="1:14" x14ac:dyDescent="0.25">
      <c r="A158" s="295"/>
      <c r="B158" s="296"/>
      <c r="C158" s="296"/>
      <c r="D158" s="296"/>
      <c r="E158" s="295"/>
      <c r="F158" s="295"/>
      <c r="G158" s="296"/>
      <c r="H158" s="296"/>
      <c r="I158" s="296"/>
      <c r="J158" s="297"/>
      <c r="K158" s="298"/>
      <c r="L158" s="299"/>
      <c r="M158" s="300"/>
      <c r="N158" s="301"/>
    </row>
    <row r="159" spans="1:14" x14ac:dyDescent="0.25">
      <c r="A159" s="302" t="s">
        <v>150</v>
      </c>
      <c r="B159" s="161"/>
      <c r="C159" s="138"/>
      <c r="D159" s="138"/>
      <c r="E159" s="303"/>
      <c r="F159" s="303"/>
      <c r="G159" s="304"/>
      <c r="H159" s="305"/>
      <c r="I159" s="306" t="s">
        <v>148</v>
      </c>
      <c r="J159" s="163"/>
      <c r="K159" s="163"/>
      <c r="L159" s="163"/>
      <c r="M159" s="307"/>
      <c r="N159" s="139"/>
    </row>
    <row r="160" spans="1:14" x14ac:dyDescent="0.25">
      <c r="A160" s="262" t="s">
        <v>151</v>
      </c>
      <c r="B160" s="262"/>
      <c r="C160" s="308"/>
      <c r="D160" s="308"/>
      <c r="E160" s="295"/>
      <c r="F160" s="295"/>
      <c r="G160" s="308"/>
      <c r="H160" s="308"/>
      <c r="I160" s="309" t="s">
        <v>152</v>
      </c>
      <c r="J160" s="309"/>
      <c r="K160" s="309"/>
      <c r="L160" s="309"/>
      <c r="M160" s="263"/>
      <c r="N160" s="139"/>
    </row>
    <row r="161" spans="1:14" x14ac:dyDescent="0.25">
      <c r="A161" s="262" t="s">
        <v>179</v>
      </c>
      <c r="B161" s="262"/>
      <c r="C161" s="308"/>
      <c r="D161" s="308"/>
      <c r="E161" s="295"/>
      <c r="F161" s="295"/>
      <c r="G161" s="296"/>
      <c r="H161" s="296"/>
      <c r="I161" s="309" t="s">
        <v>154</v>
      </c>
      <c r="J161" s="309"/>
      <c r="K161" s="309"/>
      <c r="L161" s="309"/>
      <c r="M161" s="263"/>
      <c r="N161" s="139"/>
    </row>
    <row r="162" spans="1:14" x14ac:dyDescent="0.25">
      <c r="A162" s="295"/>
      <c r="B162" s="296"/>
      <c r="C162" s="296"/>
      <c r="D162" s="296"/>
      <c r="E162" s="295"/>
      <c r="F162" s="295"/>
      <c r="G162" s="296"/>
      <c r="H162" s="296"/>
      <c r="I162" s="310"/>
      <c r="J162" s="310"/>
      <c r="K162" s="311"/>
      <c r="L162" s="312"/>
      <c r="M162" s="263"/>
      <c r="N162" s="139"/>
    </row>
    <row r="163" spans="1:14" x14ac:dyDescent="0.25">
      <c r="A163" s="295"/>
      <c r="B163" s="296"/>
      <c r="C163" s="296"/>
      <c r="D163" s="296"/>
      <c r="E163" s="295"/>
      <c r="F163" s="295"/>
      <c r="G163" s="296"/>
      <c r="H163" s="296"/>
      <c r="I163" s="296"/>
      <c r="J163" s="296"/>
      <c r="K163" s="298"/>
      <c r="L163" s="299"/>
      <c r="M163" s="263"/>
      <c r="N163" s="139"/>
    </row>
  </sheetData>
  <mergeCells count="28">
    <mergeCell ref="A161:B161"/>
    <mergeCell ref="I161:L161"/>
    <mergeCell ref="J19:L19"/>
    <mergeCell ref="A157:B157"/>
    <mergeCell ref="A159:B159"/>
    <mergeCell ref="I159:L159"/>
    <mergeCell ref="A160:B160"/>
    <mergeCell ref="I160:L160"/>
    <mergeCell ref="A9:G10"/>
    <mergeCell ref="H9:J9"/>
    <mergeCell ref="H10:J10"/>
    <mergeCell ref="H11:J11"/>
    <mergeCell ref="H12:J12"/>
    <mergeCell ref="A13:B15"/>
    <mergeCell ref="C13:D13"/>
    <mergeCell ref="F13:L15"/>
    <mergeCell ref="C14:D14"/>
    <mergeCell ref="C15:D15"/>
    <mergeCell ref="A1:L1"/>
    <mergeCell ref="A2:L2"/>
    <mergeCell ref="A3:N3"/>
    <mergeCell ref="A4:N4"/>
    <mergeCell ref="A6:K6"/>
    <mergeCell ref="L6:L12"/>
    <mergeCell ref="A7:G7"/>
    <mergeCell ref="H7:J7"/>
    <mergeCell ref="A8:G8"/>
    <mergeCell ref="H8:J8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64"/>
  <sheetViews>
    <sheetView topLeftCell="A144" workbookViewId="0">
      <selection activeCell="O153" sqref="O153"/>
    </sheetView>
  </sheetViews>
  <sheetFormatPr defaultRowHeight="15" x14ac:dyDescent="0.25"/>
  <cols>
    <col min="2" max="2" width="10.28515625" customWidth="1"/>
    <col min="3" max="3" width="10.5703125" customWidth="1"/>
    <col min="4" max="4" width="11" customWidth="1"/>
  </cols>
  <sheetData>
    <row r="1" spans="1:14" ht="20.25" x14ac:dyDescent="0.3">
      <c r="A1" s="179" t="s">
        <v>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23"/>
      <c r="N1" s="123"/>
    </row>
    <row r="2" spans="1:14" ht="20.25" x14ac:dyDescent="0.3">
      <c r="A2" s="181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31"/>
      <c r="N2" s="31"/>
    </row>
    <row r="3" spans="1:14" ht="18.75" x14ac:dyDescent="0.25">
      <c r="A3" s="183" t="s">
        <v>17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ht="18.75" x14ac:dyDescent="0.25">
      <c r="A4" s="183" t="s">
        <v>172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</row>
    <row r="5" spans="1:14" ht="18.75" x14ac:dyDescent="0.25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32"/>
      <c r="M5" s="32"/>
      <c r="N5" s="32"/>
    </row>
    <row r="6" spans="1:14" x14ac:dyDescent="0.25">
      <c r="A6" s="184" t="s">
        <v>9</v>
      </c>
      <c r="B6" s="185"/>
      <c r="C6" s="185"/>
      <c r="D6" s="185"/>
      <c r="E6" s="185"/>
      <c r="F6" s="185"/>
      <c r="G6" s="185"/>
      <c r="H6" s="185"/>
      <c r="I6" s="185"/>
      <c r="J6" s="185"/>
      <c r="K6" s="186"/>
      <c r="L6" s="187" t="s">
        <v>12</v>
      </c>
      <c r="M6" s="141"/>
      <c r="N6" s="35"/>
    </row>
    <row r="7" spans="1:14" ht="72" x14ac:dyDescent="0.25">
      <c r="A7" s="165" t="s">
        <v>4</v>
      </c>
      <c r="B7" s="165"/>
      <c r="C7" s="165"/>
      <c r="D7" s="165"/>
      <c r="E7" s="165"/>
      <c r="F7" s="165"/>
      <c r="G7" s="165"/>
      <c r="H7" s="165" t="s">
        <v>5</v>
      </c>
      <c r="I7" s="165"/>
      <c r="J7" s="165"/>
      <c r="K7" s="127" t="s">
        <v>173</v>
      </c>
      <c r="L7" s="188"/>
      <c r="M7" s="141"/>
      <c r="N7" s="35"/>
    </row>
    <row r="8" spans="1:14" x14ac:dyDescent="0.25">
      <c r="A8" s="190" t="s">
        <v>15</v>
      </c>
      <c r="B8" s="190"/>
      <c r="C8" s="190"/>
      <c r="D8" s="190"/>
      <c r="E8" s="190"/>
      <c r="F8" s="190"/>
      <c r="G8" s="190"/>
      <c r="H8" s="165" t="s">
        <v>16</v>
      </c>
      <c r="I8" s="165"/>
      <c r="J8" s="165"/>
      <c r="K8" s="36">
        <v>78.075999999999993</v>
      </c>
      <c r="L8" s="188"/>
      <c r="M8" s="141"/>
      <c r="N8" s="35"/>
    </row>
    <row r="9" spans="1:14" x14ac:dyDescent="0.25">
      <c r="A9" s="164" t="s">
        <v>6</v>
      </c>
      <c r="B9" s="164"/>
      <c r="C9" s="164"/>
      <c r="D9" s="164"/>
      <c r="E9" s="164"/>
      <c r="F9" s="164"/>
      <c r="G9" s="164"/>
      <c r="H9" s="165" t="s">
        <v>10</v>
      </c>
      <c r="I9" s="165"/>
      <c r="J9" s="165"/>
      <c r="K9" s="36">
        <f>K8-K10</f>
        <v>60.107400398270244</v>
      </c>
      <c r="L9" s="188"/>
      <c r="M9" s="141"/>
      <c r="N9" s="35"/>
    </row>
    <row r="10" spans="1:14" x14ac:dyDescent="0.25">
      <c r="A10" s="164"/>
      <c r="B10" s="164"/>
      <c r="C10" s="164"/>
      <c r="D10" s="164"/>
      <c r="E10" s="164"/>
      <c r="F10" s="164"/>
      <c r="G10" s="164"/>
      <c r="H10" s="165" t="s">
        <v>11</v>
      </c>
      <c r="I10" s="165"/>
      <c r="J10" s="165"/>
      <c r="K10" s="36">
        <f>K158</f>
        <v>17.96859960172975</v>
      </c>
      <c r="L10" s="188"/>
      <c r="M10" s="141"/>
      <c r="N10" s="35"/>
    </row>
    <row r="11" spans="1:14" x14ac:dyDescent="0.25">
      <c r="A11" s="67"/>
      <c r="B11" s="68"/>
      <c r="C11" s="68"/>
      <c r="D11" s="68"/>
      <c r="E11" s="68"/>
      <c r="F11" s="68"/>
      <c r="G11" s="69"/>
      <c r="H11" s="165" t="s">
        <v>168</v>
      </c>
      <c r="I11" s="166"/>
      <c r="J11" s="166"/>
      <c r="K11" s="36">
        <f>Q26</f>
        <v>0</v>
      </c>
      <c r="L11" s="188"/>
      <c r="M11" s="141"/>
      <c r="N11" s="35"/>
    </row>
    <row r="12" spans="1:14" x14ac:dyDescent="0.25">
      <c r="A12" s="70"/>
      <c r="B12" s="71"/>
      <c r="C12" s="71"/>
      <c r="D12" s="71"/>
      <c r="E12" s="71"/>
      <c r="F12" s="38"/>
      <c r="G12" s="92"/>
      <c r="H12" s="167" t="s">
        <v>170</v>
      </c>
      <c r="I12" s="168"/>
      <c r="J12" s="168"/>
      <c r="K12" s="93">
        <f>K8-K11-K10</f>
        <v>60.107400398270244</v>
      </c>
      <c r="L12" s="189"/>
      <c r="M12" s="141"/>
      <c r="N12" s="35"/>
    </row>
    <row r="13" spans="1:14" x14ac:dyDescent="0.25">
      <c r="A13" s="169" t="s">
        <v>164</v>
      </c>
      <c r="B13" s="170"/>
      <c r="C13" s="175" t="s">
        <v>165</v>
      </c>
      <c r="D13" s="175"/>
      <c r="E13" s="89">
        <f>E158</f>
        <v>7235.2999999999984</v>
      </c>
      <c r="F13" s="165" t="s">
        <v>13</v>
      </c>
      <c r="G13" s="176"/>
      <c r="H13" s="176"/>
      <c r="I13" s="176"/>
      <c r="J13" s="176"/>
      <c r="K13" s="176"/>
      <c r="L13" s="176"/>
      <c r="M13" s="141"/>
      <c r="N13" s="35"/>
    </row>
    <row r="14" spans="1:14" x14ac:dyDescent="0.25">
      <c r="A14" s="171"/>
      <c r="B14" s="172"/>
      <c r="C14" s="177" t="s">
        <v>166</v>
      </c>
      <c r="D14" s="177"/>
      <c r="E14" s="90">
        <v>2158.9</v>
      </c>
      <c r="F14" s="176"/>
      <c r="G14" s="176"/>
      <c r="H14" s="176"/>
      <c r="I14" s="176"/>
      <c r="J14" s="176"/>
      <c r="K14" s="176"/>
      <c r="L14" s="176"/>
      <c r="M14" s="141"/>
      <c r="N14" s="35"/>
    </row>
    <row r="15" spans="1:14" ht="23.25" customHeight="1" thickBot="1" x14ac:dyDescent="0.3">
      <c r="A15" s="173"/>
      <c r="B15" s="174"/>
      <c r="C15" s="178" t="s">
        <v>167</v>
      </c>
      <c r="D15" s="178"/>
      <c r="E15" s="128">
        <f>E22+E24+E25+E26+E30+E34+E46+E53+E54+E62+E69+E70+E76+E78+E79+E82+E87+E89+E91+E93+E94+E96+E97+E98+E105+E108+E109+E113+E115+E123+E132+E137+E142+E145+E147+E154+E155+E157+(E72/30)*12</f>
        <v>2001.68</v>
      </c>
      <c r="F15" s="176"/>
      <c r="G15" s="176"/>
      <c r="H15" s="176"/>
      <c r="I15" s="176"/>
      <c r="J15" s="176"/>
      <c r="K15" s="176"/>
      <c r="L15" s="176"/>
      <c r="M15" s="141"/>
      <c r="N15" s="35"/>
    </row>
    <row r="16" spans="1:14" x14ac:dyDescent="0.25">
      <c r="A16" s="38"/>
      <c r="B16" s="38"/>
      <c r="C16" s="38"/>
      <c r="D16" s="38"/>
      <c r="E16" s="38"/>
      <c r="F16" s="38"/>
      <c r="G16" s="38"/>
      <c r="H16" s="33"/>
      <c r="I16" s="33"/>
      <c r="J16" s="33"/>
      <c r="K16" s="39"/>
      <c r="L16" s="142"/>
      <c r="M16" s="141"/>
      <c r="N16" s="35"/>
    </row>
    <row r="17" spans="1:14" x14ac:dyDescent="0.25">
      <c r="A17" s="38"/>
      <c r="B17" s="38"/>
      <c r="C17" s="38"/>
      <c r="D17" s="38"/>
      <c r="E17" s="38"/>
      <c r="F17" s="38"/>
      <c r="G17" s="38"/>
      <c r="H17" s="33"/>
      <c r="I17" s="33"/>
      <c r="J17" s="33"/>
      <c r="K17" s="39"/>
      <c r="L17" s="142"/>
      <c r="M17" s="141"/>
      <c r="N17" s="35"/>
    </row>
    <row r="18" spans="1:14" x14ac:dyDescent="0.25">
      <c r="A18" s="33"/>
      <c r="B18" s="38"/>
      <c r="C18" s="38"/>
      <c r="D18" s="38"/>
      <c r="E18" s="33"/>
      <c r="F18" s="33"/>
      <c r="G18" s="38"/>
      <c r="H18" s="33"/>
      <c r="I18" s="33"/>
      <c r="J18" s="33"/>
      <c r="K18" s="39"/>
      <c r="L18" s="37"/>
      <c r="M18" s="40"/>
      <c r="N18" s="40"/>
    </row>
    <row r="19" spans="1:14" x14ac:dyDescent="0.25">
      <c r="A19" s="33"/>
      <c r="B19" s="38"/>
      <c r="C19" s="38"/>
      <c r="D19" s="38"/>
      <c r="E19" s="33"/>
      <c r="F19" s="33"/>
      <c r="G19" s="38"/>
      <c r="H19" s="33"/>
      <c r="I19" s="33"/>
      <c r="J19" s="154"/>
      <c r="K19" s="154"/>
      <c r="L19" s="151"/>
      <c r="M19" s="143"/>
      <c r="N19" s="143"/>
    </row>
    <row r="20" spans="1:14" ht="42" x14ac:dyDescent="0.25">
      <c r="A20" s="23" t="s">
        <v>0</v>
      </c>
      <c r="B20" s="24" t="s">
        <v>1</v>
      </c>
      <c r="C20" s="57" t="s">
        <v>156</v>
      </c>
      <c r="D20" s="57" t="s">
        <v>157</v>
      </c>
      <c r="E20" s="23" t="s">
        <v>2</v>
      </c>
      <c r="F20" s="23" t="s">
        <v>169</v>
      </c>
      <c r="G20" s="25" t="s">
        <v>158</v>
      </c>
      <c r="H20" s="25" t="s">
        <v>174</v>
      </c>
      <c r="I20" s="25" t="s">
        <v>160</v>
      </c>
      <c r="J20" s="25" t="s">
        <v>143</v>
      </c>
      <c r="K20" s="26" t="s">
        <v>7</v>
      </c>
      <c r="L20" s="126" t="s">
        <v>14</v>
      </c>
      <c r="M20" s="129"/>
      <c r="N20" s="129"/>
    </row>
    <row r="21" spans="1:14" x14ac:dyDescent="0.25">
      <c r="A21" s="14">
        <v>1</v>
      </c>
      <c r="B21" s="28">
        <v>91504425</v>
      </c>
      <c r="C21" s="58">
        <v>43731</v>
      </c>
      <c r="D21" s="58">
        <v>45192</v>
      </c>
      <c r="E21" s="27">
        <v>45.2</v>
      </c>
      <c r="F21" s="103">
        <f>E21*E14/E13</f>
        <v>13.486970823600961</v>
      </c>
      <c r="G21" s="104">
        <v>0.2</v>
      </c>
      <c r="H21" s="104">
        <v>0.63800000000000001</v>
      </c>
      <c r="I21" s="104">
        <f t="shared" ref="I21:I85" si="0">H21-G21</f>
        <v>0.438</v>
      </c>
      <c r="J21" s="120">
        <f>I21</f>
        <v>0.438</v>
      </c>
      <c r="K21" s="60">
        <f>F21*(K8/(E13-F21+E14))</f>
        <v>0.11225252608712624</v>
      </c>
      <c r="L21" s="120">
        <f>J21+K21</f>
        <v>0.55025252608712627</v>
      </c>
      <c r="M21" s="74"/>
      <c r="N21" s="75"/>
    </row>
    <row r="22" spans="1:14" x14ac:dyDescent="0.25">
      <c r="A22" s="130">
        <v>2</v>
      </c>
      <c r="B22" s="28">
        <v>15705811</v>
      </c>
      <c r="C22" s="58"/>
      <c r="D22" s="58"/>
      <c r="E22" s="27">
        <v>62</v>
      </c>
      <c r="F22" s="103">
        <f>E22*E14/E13</f>
        <v>18.499827235912822</v>
      </c>
      <c r="G22" s="59">
        <v>15908</v>
      </c>
      <c r="H22" s="59">
        <v>15908</v>
      </c>
      <c r="I22" s="59">
        <f t="shared" si="0"/>
        <v>0</v>
      </c>
      <c r="J22" s="120">
        <f>E22*(K12/E15)</f>
        <v>1.8617655293017641</v>
      </c>
      <c r="K22" s="60">
        <f>F22*(K8/(E13-F21+E14))</f>
        <v>0.15397470392481918</v>
      </c>
      <c r="L22" s="120">
        <f t="shared" ref="L22:L86" si="1">J22+K22</f>
        <v>2.0157402332265835</v>
      </c>
      <c r="M22" s="74"/>
      <c r="N22" s="75"/>
    </row>
    <row r="23" spans="1:14" x14ac:dyDescent="0.25">
      <c r="A23" s="14">
        <v>3</v>
      </c>
      <c r="B23" s="28">
        <v>1564015</v>
      </c>
      <c r="C23" s="58">
        <v>43621</v>
      </c>
      <c r="D23" s="58">
        <v>45082</v>
      </c>
      <c r="E23" s="27">
        <v>72.7</v>
      </c>
      <c r="F23" s="103">
        <f>E23*E14/E13</f>
        <v>21.692539355659065</v>
      </c>
      <c r="G23" s="104">
        <v>0.23</v>
      </c>
      <c r="H23" s="104">
        <v>0.79</v>
      </c>
      <c r="I23" s="104">
        <f t="shared" si="0"/>
        <v>0.56000000000000005</v>
      </c>
      <c r="J23" s="120">
        <f>I23</f>
        <v>0.56000000000000005</v>
      </c>
      <c r="K23" s="60">
        <f>F23*(K8/(E13-F21+E14))</f>
        <v>0.1805477576666831</v>
      </c>
      <c r="L23" s="120">
        <f t="shared" si="1"/>
        <v>0.74054775766668313</v>
      </c>
      <c r="M23" s="74"/>
      <c r="N23" s="75"/>
    </row>
    <row r="24" spans="1:14" x14ac:dyDescent="0.25">
      <c r="A24" s="14">
        <v>4</v>
      </c>
      <c r="B24" s="28">
        <v>15705532</v>
      </c>
      <c r="C24" s="58"/>
      <c r="D24" s="58"/>
      <c r="E24" s="122">
        <v>46.9</v>
      </c>
      <c r="F24" s="103">
        <f>E24*E14/E13</f>
        <v>13.99422415103728</v>
      </c>
      <c r="G24" s="59">
        <v>15080</v>
      </c>
      <c r="H24" s="59">
        <v>15080</v>
      </c>
      <c r="I24" s="59">
        <f t="shared" si="0"/>
        <v>0</v>
      </c>
      <c r="J24" s="120">
        <f>E24*(K12/E15)</f>
        <v>1.4083355374879474</v>
      </c>
      <c r="K24" s="60">
        <f>F24*(K8/(E13-F21+E14))</f>
        <v>0.11647441313022612</v>
      </c>
      <c r="L24" s="120">
        <f t="shared" si="1"/>
        <v>1.5248099506181736</v>
      </c>
      <c r="M24" s="74"/>
      <c r="N24" s="75"/>
    </row>
    <row r="25" spans="1:14" x14ac:dyDescent="0.25">
      <c r="A25" s="15">
        <v>5</v>
      </c>
      <c r="B25" s="28">
        <v>15705673</v>
      </c>
      <c r="C25" s="58"/>
      <c r="D25" s="58"/>
      <c r="E25" s="122">
        <v>70.599999999999994</v>
      </c>
      <c r="F25" s="103">
        <f>E25*E14/E13</f>
        <v>21.065932304120082</v>
      </c>
      <c r="G25" s="59">
        <v>39826</v>
      </c>
      <c r="H25" s="59">
        <v>39826</v>
      </c>
      <c r="I25" s="59">
        <f t="shared" si="0"/>
        <v>0</v>
      </c>
      <c r="J25" s="120">
        <f>E25*(K12/E15)</f>
        <v>2.120010425301686</v>
      </c>
      <c r="K25" s="60">
        <f>F25*(K8/(E13-F21+E14))</f>
        <v>0.1753324854369715</v>
      </c>
      <c r="L25" s="120">
        <f t="shared" si="1"/>
        <v>2.2953429107386576</v>
      </c>
      <c r="M25" s="74"/>
      <c r="N25" s="75"/>
    </row>
    <row r="26" spans="1:14" x14ac:dyDescent="0.25">
      <c r="A26" s="130">
        <v>6</v>
      </c>
      <c r="B26" s="28">
        <v>15705735</v>
      </c>
      <c r="C26" s="58"/>
      <c r="D26" s="58"/>
      <c r="E26" s="122">
        <v>47.4</v>
      </c>
      <c r="F26" s="103">
        <f>E26*E14/E13</f>
        <v>14.143416306165609</v>
      </c>
      <c r="G26" s="59">
        <v>5283</v>
      </c>
      <c r="H26" s="59">
        <v>5283</v>
      </c>
      <c r="I26" s="59">
        <f t="shared" si="0"/>
        <v>0</v>
      </c>
      <c r="J26" s="120">
        <f>E26*(K12/E15)</f>
        <v>1.4233497756274776</v>
      </c>
      <c r="K26" s="60">
        <f>F26*(K8/(E13-F21+E14))</f>
        <v>0.11771614461349078</v>
      </c>
      <c r="L26" s="120">
        <f t="shared" si="1"/>
        <v>1.5410659202409684</v>
      </c>
      <c r="M26" s="74"/>
      <c r="N26" s="75"/>
    </row>
    <row r="27" spans="1:14" x14ac:dyDescent="0.25">
      <c r="A27" s="14">
        <v>7</v>
      </c>
      <c r="B27" s="28">
        <v>18008983</v>
      </c>
      <c r="C27" s="58">
        <v>43714</v>
      </c>
      <c r="D27" s="58">
        <v>45722</v>
      </c>
      <c r="E27" s="122">
        <v>42.2</v>
      </c>
      <c r="F27" s="103">
        <f>E27*E14/E13</f>
        <v>12.591817892830987</v>
      </c>
      <c r="G27" s="104">
        <v>0.248</v>
      </c>
      <c r="H27" s="104">
        <v>0.83</v>
      </c>
      <c r="I27" s="104">
        <f t="shared" si="0"/>
        <v>0.58199999999999996</v>
      </c>
      <c r="J27" s="120">
        <f>I27</f>
        <v>0.58199999999999996</v>
      </c>
      <c r="K27" s="60">
        <f>F27*(K8/(E13-F21+E14))</f>
        <v>0.10480213718753822</v>
      </c>
      <c r="L27" s="120">
        <f t="shared" si="1"/>
        <v>0.68680213718753813</v>
      </c>
      <c r="M27" s="74"/>
      <c r="N27" s="75"/>
    </row>
    <row r="28" spans="1:14" x14ac:dyDescent="0.25">
      <c r="A28" s="14">
        <v>8</v>
      </c>
      <c r="B28" s="28">
        <v>15705529</v>
      </c>
      <c r="C28" s="58">
        <v>43689</v>
      </c>
      <c r="D28" s="58">
        <v>45150</v>
      </c>
      <c r="E28" s="122">
        <v>41.9</v>
      </c>
      <c r="F28" s="103">
        <f>E28*E14/E13</f>
        <v>12.502302599753987</v>
      </c>
      <c r="G28" s="59">
        <v>26214</v>
      </c>
      <c r="H28" s="59">
        <v>27027</v>
      </c>
      <c r="I28" s="59">
        <f t="shared" si="0"/>
        <v>813</v>
      </c>
      <c r="J28" s="120">
        <f t="shared" ref="J28:J49" si="2">I28*0.00086</f>
        <v>0.69918000000000002</v>
      </c>
      <c r="K28" s="60">
        <f>F28*(K8/(E13-F21+E14))</f>
        <v>0.10405709829757941</v>
      </c>
      <c r="L28" s="120">
        <f t="shared" si="1"/>
        <v>0.80323709829757939</v>
      </c>
      <c r="M28" s="74"/>
      <c r="N28" s="75"/>
    </row>
    <row r="29" spans="1:14" x14ac:dyDescent="0.25">
      <c r="A29" s="14">
        <v>9</v>
      </c>
      <c r="B29" s="28">
        <v>18009297</v>
      </c>
      <c r="C29" s="58">
        <v>43530</v>
      </c>
      <c r="D29" s="58">
        <v>45722</v>
      </c>
      <c r="E29" s="122">
        <v>44.8</v>
      </c>
      <c r="F29" s="103">
        <f>E29*E14/E13</f>
        <v>13.367617099498297</v>
      </c>
      <c r="G29" s="104">
        <v>0.26800000000000002</v>
      </c>
      <c r="H29" s="104">
        <v>0.90700000000000003</v>
      </c>
      <c r="I29" s="104">
        <f t="shared" si="0"/>
        <v>0.63900000000000001</v>
      </c>
      <c r="J29" s="120">
        <f>I29</f>
        <v>0.63900000000000001</v>
      </c>
      <c r="K29" s="60">
        <f>F29*(K8/(E13-F21+E14))</f>
        <v>0.1112591409005145</v>
      </c>
      <c r="L29" s="120">
        <f t="shared" si="1"/>
        <v>0.75025914090051449</v>
      </c>
      <c r="M29" s="74"/>
      <c r="N29" s="75"/>
    </row>
    <row r="30" spans="1:14" x14ac:dyDescent="0.25">
      <c r="A30" s="14">
        <v>10</v>
      </c>
      <c r="B30" s="28">
        <v>15705614</v>
      </c>
      <c r="C30" s="58"/>
      <c r="D30" s="58"/>
      <c r="E30" s="122">
        <v>62.1</v>
      </c>
      <c r="F30" s="103">
        <f>E30*E14/E13</f>
        <v>18.529665666938488</v>
      </c>
      <c r="G30" s="59">
        <v>14987</v>
      </c>
      <c r="H30" s="59">
        <v>14987</v>
      </c>
      <c r="I30" s="59">
        <f t="shared" si="0"/>
        <v>0</v>
      </c>
      <c r="J30" s="120">
        <f>E30*(K12/E15)</f>
        <v>1.8647683769296701</v>
      </c>
      <c r="K30" s="60">
        <f>F30*(K8/(E13-F21+E14))</f>
        <v>0.15422305022147212</v>
      </c>
      <c r="L30" s="120">
        <f t="shared" si="1"/>
        <v>2.0189914271511422</v>
      </c>
      <c r="M30" s="74"/>
      <c r="N30" s="75"/>
    </row>
    <row r="31" spans="1:14" x14ac:dyDescent="0.25">
      <c r="A31" s="130">
        <v>11</v>
      </c>
      <c r="B31" s="28">
        <v>18009390</v>
      </c>
      <c r="C31" s="58">
        <v>43530</v>
      </c>
      <c r="D31" s="58">
        <v>45722</v>
      </c>
      <c r="E31" s="122">
        <v>72.8</v>
      </c>
      <c r="F31" s="103">
        <f>E31*E14/E13</f>
        <v>21.722377786684731</v>
      </c>
      <c r="G31" s="104">
        <v>0.311</v>
      </c>
      <c r="H31" s="104">
        <v>1.014</v>
      </c>
      <c r="I31" s="104">
        <f>H31-G31</f>
        <v>0.70300000000000007</v>
      </c>
      <c r="J31" s="120">
        <f>I31</f>
        <v>0.70300000000000007</v>
      </c>
      <c r="K31" s="60">
        <f>F31*(K8/(E13-F21+E14))</f>
        <v>0.18079610396333606</v>
      </c>
      <c r="L31" s="120">
        <f t="shared" si="1"/>
        <v>0.88379610396333619</v>
      </c>
      <c r="M31" s="74"/>
      <c r="N31" s="75"/>
    </row>
    <row r="32" spans="1:14" x14ac:dyDescent="0.25">
      <c r="A32" s="14">
        <v>12</v>
      </c>
      <c r="B32" s="28">
        <v>15705671</v>
      </c>
      <c r="C32" s="58">
        <v>43693</v>
      </c>
      <c r="D32" s="58">
        <v>45154</v>
      </c>
      <c r="E32" s="122">
        <v>47</v>
      </c>
      <c r="F32" s="103">
        <f>E32*E14/E13</f>
        <v>14.024062582062944</v>
      </c>
      <c r="G32" s="59">
        <v>31493</v>
      </c>
      <c r="H32" s="59">
        <v>32375</v>
      </c>
      <c r="I32" s="59">
        <f t="shared" si="0"/>
        <v>882</v>
      </c>
      <c r="J32" s="120">
        <f t="shared" si="2"/>
        <v>0.75851999999999997</v>
      </c>
      <c r="K32" s="60">
        <f>F32*(K8/(E13-F21+E14))</f>
        <v>0.11672275942687904</v>
      </c>
      <c r="L32" s="120">
        <f t="shared" si="1"/>
        <v>0.87524275942687901</v>
      </c>
      <c r="M32" s="74"/>
      <c r="N32" s="75"/>
    </row>
    <row r="33" spans="1:14" x14ac:dyDescent="0.25">
      <c r="A33" s="14">
        <v>13</v>
      </c>
      <c r="B33" s="28">
        <v>41262618</v>
      </c>
      <c r="C33" s="58">
        <v>43719</v>
      </c>
      <c r="D33" s="58">
        <v>45911</v>
      </c>
      <c r="E33" s="122">
        <v>70.599999999999994</v>
      </c>
      <c r="F33" s="103">
        <f>E33*E14/E13</f>
        <v>21.065932304120082</v>
      </c>
      <c r="G33" s="104">
        <v>0.01</v>
      </c>
      <c r="H33" s="104">
        <v>0.64200000000000002</v>
      </c>
      <c r="I33" s="104">
        <f t="shared" si="0"/>
        <v>0.63200000000000001</v>
      </c>
      <c r="J33" s="120">
        <f>I33</f>
        <v>0.63200000000000001</v>
      </c>
      <c r="K33" s="60">
        <f>F33*(K8/(E13-F21+E14))</f>
        <v>0.1753324854369715</v>
      </c>
      <c r="L33" s="120">
        <f t="shared" si="1"/>
        <v>0.80733248543697145</v>
      </c>
      <c r="M33" s="74"/>
      <c r="N33" s="75"/>
    </row>
    <row r="34" spans="1:14" x14ac:dyDescent="0.25">
      <c r="A34" s="14">
        <v>14</v>
      </c>
      <c r="B34" s="28">
        <v>15705755</v>
      </c>
      <c r="C34" s="58"/>
      <c r="D34" s="58"/>
      <c r="E34" s="122">
        <v>47</v>
      </c>
      <c r="F34" s="103">
        <f>E34*E14/E13</f>
        <v>14.024062582062944</v>
      </c>
      <c r="G34" s="59">
        <v>21613</v>
      </c>
      <c r="H34" s="59">
        <v>21613</v>
      </c>
      <c r="I34" s="59">
        <f t="shared" si="0"/>
        <v>0</v>
      </c>
      <c r="J34" s="120">
        <f>E34*(K12/E15)</f>
        <v>1.4113383851158534</v>
      </c>
      <c r="K34" s="60">
        <f>F34*(K8/(E13-F21+E14))</f>
        <v>0.11672275942687904</v>
      </c>
      <c r="L34" s="120">
        <f t="shared" si="1"/>
        <v>1.5280611445427326</v>
      </c>
      <c r="M34" s="74"/>
      <c r="N34" s="75"/>
    </row>
    <row r="35" spans="1:14" x14ac:dyDescent="0.25">
      <c r="A35" s="14">
        <v>15</v>
      </c>
      <c r="B35" s="28">
        <v>18004025</v>
      </c>
      <c r="C35" s="58">
        <v>43488</v>
      </c>
      <c r="D35" s="58">
        <v>45680</v>
      </c>
      <c r="E35" s="122">
        <v>42.2</v>
      </c>
      <c r="F35" s="103">
        <f>E35*E14/E13</f>
        <v>12.591817892830987</v>
      </c>
      <c r="G35" s="104">
        <v>0.14899999999999999</v>
      </c>
      <c r="H35" s="104">
        <v>0.249</v>
      </c>
      <c r="I35" s="104">
        <f t="shared" si="0"/>
        <v>0.1</v>
      </c>
      <c r="J35" s="120">
        <f>I35</f>
        <v>0.1</v>
      </c>
      <c r="K35" s="60">
        <f>F35*(K8/(E13-F21+E14))</f>
        <v>0.10480213718753822</v>
      </c>
      <c r="L35" s="120">
        <f t="shared" si="1"/>
        <v>0.20480213718753823</v>
      </c>
      <c r="M35" s="74"/>
      <c r="N35" s="75"/>
    </row>
    <row r="36" spans="1:14" x14ac:dyDescent="0.25">
      <c r="A36" s="14">
        <v>16</v>
      </c>
      <c r="B36" s="28">
        <v>19000535</v>
      </c>
      <c r="C36" s="58">
        <v>43677</v>
      </c>
      <c r="D36" s="58">
        <v>45869</v>
      </c>
      <c r="E36" s="122">
        <v>42.8</v>
      </c>
      <c r="F36" s="103">
        <f>E36*E14/E13</f>
        <v>12.770848478984979</v>
      </c>
      <c r="G36" s="104">
        <v>0.14399999999999999</v>
      </c>
      <c r="H36" s="104">
        <v>0.55700000000000005</v>
      </c>
      <c r="I36" s="104">
        <f t="shared" si="0"/>
        <v>0.41300000000000003</v>
      </c>
      <c r="J36" s="120">
        <f>I36</f>
        <v>0.41300000000000003</v>
      </c>
      <c r="K36" s="60">
        <f>F36*(K8/(E13-F21+E14))</f>
        <v>0.10629221496745581</v>
      </c>
      <c r="L36" s="120">
        <f t="shared" si="1"/>
        <v>0.51929221496745581</v>
      </c>
      <c r="M36" s="74"/>
      <c r="N36" s="75"/>
    </row>
    <row r="37" spans="1:14" x14ac:dyDescent="0.25">
      <c r="A37" s="14">
        <v>17</v>
      </c>
      <c r="B37" s="28">
        <v>15708273</v>
      </c>
      <c r="C37" s="58">
        <v>43719</v>
      </c>
      <c r="D37" s="58">
        <v>0</v>
      </c>
      <c r="E37" s="122">
        <v>45.8</v>
      </c>
      <c r="F37" s="103">
        <f>E37*E14/E13</f>
        <v>13.666001409754953</v>
      </c>
      <c r="G37" s="59">
        <v>6409</v>
      </c>
      <c r="H37" s="59">
        <v>6837</v>
      </c>
      <c r="I37" s="59">
        <f t="shared" si="0"/>
        <v>428</v>
      </c>
      <c r="J37" s="120">
        <f t="shared" si="2"/>
        <v>0.36808000000000002</v>
      </c>
      <c r="K37" s="60">
        <f>F37*(K8/(E13-F21+E14))</f>
        <v>0.11374260386704382</v>
      </c>
      <c r="L37" s="120">
        <f t="shared" si="1"/>
        <v>0.48182260386704384</v>
      </c>
      <c r="M37" s="74"/>
      <c r="N37" s="75"/>
    </row>
    <row r="38" spans="1:14" x14ac:dyDescent="0.25">
      <c r="A38" s="14">
        <v>18</v>
      </c>
      <c r="B38" s="28">
        <v>15705659</v>
      </c>
      <c r="C38" s="58">
        <v>43697</v>
      </c>
      <c r="D38" s="58">
        <v>45158</v>
      </c>
      <c r="E38" s="122">
        <v>60.6</v>
      </c>
      <c r="F38" s="103">
        <f>E38*E14/E13</f>
        <v>18.082089201553501</v>
      </c>
      <c r="G38" s="59">
        <v>33581</v>
      </c>
      <c r="H38" s="59">
        <v>34547</v>
      </c>
      <c r="I38" s="59">
        <f t="shared" si="0"/>
        <v>966</v>
      </c>
      <c r="J38" s="120">
        <f t="shared" si="2"/>
        <v>0.83075999999999994</v>
      </c>
      <c r="K38" s="60">
        <f>F38*(K8/(E13-F21+E14))</f>
        <v>0.1504978557716781</v>
      </c>
      <c r="L38" s="120">
        <f t="shared" si="1"/>
        <v>0.98125785577167801</v>
      </c>
      <c r="M38" s="74"/>
      <c r="N38" s="75"/>
    </row>
    <row r="39" spans="1:14" x14ac:dyDescent="0.25">
      <c r="A39" s="14">
        <v>19</v>
      </c>
      <c r="B39" s="63">
        <v>18008964</v>
      </c>
      <c r="C39" s="58">
        <v>43530</v>
      </c>
      <c r="D39" s="58">
        <v>45722</v>
      </c>
      <c r="E39" s="122">
        <v>71.599999999999994</v>
      </c>
      <c r="F39" s="103">
        <f>E39*E14/E13</f>
        <v>21.36431661437674</v>
      </c>
      <c r="G39" s="104">
        <v>0.10299999999999999</v>
      </c>
      <c r="H39" s="104">
        <v>0.39300000000000002</v>
      </c>
      <c r="I39" s="104">
        <f t="shared" si="0"/>
        <v>0.29000000000000004</v>
      </c>
      <c r="J39" s="120">
        <f>I39</f>
        <v>0.29000000000000004</v>
      </c>
      <c r="K39" s="60">
        <f>F39*(K8/(E13-F21+E14))</f>
        <v>0.17781594840350085</v>
      </c>
      <c r="L39" s="120">
        <f t="shared" si="1"/>
        <v>0.46781594840350088</v>
      </c>
      <c r="M39" s="74"/>
      <c r="N39" s="75"/>
    </row>
    <row r="40" spans="1:14" x14ac:dyDescent="0.25">
      <c r="A40" s="14">
        <v>20</v>
      </c>
      <c r="B40" s="63">
        <v>15705665</v>
      </c>
      <c r="C40" s="58">
        <v>43685</v>
      </c>
      <c r="D40" s="58">
        <v>45146</v>
      </c>
      <c r="E40" s="122">
        <v>46.3</v>
      </c>
      <c r="F40" s="103">
        <f>E40*E14/E13</f>
        <v>13.815193564883282</v>
      </c>
      <c r="G40" s="59">
        <v>14500</v>
      </c>
      <c r="H40" s="59">
        <v>14919</v>
      </c>
      <c r="I40" s="59">
        <f t="shared" si="0"/>
        <v>419</v>
      </c>
      <c r="J40" s="120">
        <f t="shared" si="2"/>
        <v>0.36033999999999999</v>
      </c>
      <c r="K40" s="60">
        <f>F40*(K8/(E13-F21+E14))</f>
        <v>0.1149843353503085</v>
      </c>
      <c r="L40" s="120">
        <f t="shared" si="1"/>
        <v>0.47532433535030849</v>
      </c>
      <c r="M40" s="74"/>
      <c r="N40" s="75"/>
    </row>
    <row r="41" spans="1:14" x14ac:dyDescent="0.25">
      <c r="A41" s="14">
        <v>21</v>
      </c>
      <c r="B41" s="63">
        <v>15708400</v>
      </c>
      <c r="C41" s="58">
        <v>43713</v>
      </c>
      <c r="D41" s="58">
        <v>45174</v>
      </c>
      <c r="E41" s="122">
        <v>70.099999999999994</v>
      </c>
      <c r="F41" s="103">
        <f>E41*E14/E13</f>
        <v>20.916740148991753</v>
      </c>
      <c r="G41" s="59">
        <v>13540</v>
      </c>
      <c r="H41" s="59">
        <v>13540</v>
      </c>
      <c r="I41" s="59">
        <f t="shared" si="0"/>
        <v>0</v>
      </c>
      <c r="J41" s="120">
        <f t="shared" si="2"/>
        <v>0</v>
      </c>
      <c r="K41" s="60">
        <f>F41*(K8/(E13-F21+E14))</f>
        <v>0.17409075395370682</v>
      </c>
      <c r="L41" s="120">
        <f t="shared" si="1"/>
        <v>0.17409075395370682</v>
      </c>
      <c r="M41" s="74"/>
      <c r="N41" s="75"/>
    </row>
    <row r="42" spans="1:14" x14ac:dyDescent="0.25">
      <c r="A42" s="14">
        <v>22</v>
      </c>
      <c r="B42" s="63">
        <v>15705816</v>
      </c>
      <c r="C42" s="58">
        <v>43698</v>
      </c>
      <c r="D42" s="58">
        <v>45159</v>
      </c>
      <c r="E42" s="122">
        <v>48.1</v>
      </c>
      <c r="F42" s="103">
        <f>E42*E14/E13</f>
        <v>14.352285323345271</v>
      </c>
      <c r="G42" s="59">
        <v>10551</v>
      </c>
      <c r="H42" s="59">
        <v>10551</v>
      </c>
      <c r="I42" s="59">
        <f t="shared" si="0"/>
        <v>0</v>
      </c>
      <c r="J42" s="120">
        <f t="shared" si="2"/>
        <v>0</v>
      </c>
      <c r="K42" s="60">
        <f>F42*(K8/(E13-F21+E14))</f>
        <v>0.11945456869006134</v>
      </c>
      <c r="L42" s="120">
        <f t="shared" si="1"/>
        <v>0.11945456869006134</v>
      </c>
      <c r="M42" s="74"/>
      <c r="N42" s="75"/>
    </row>
    <row r="43" spans="1:14" x14ac:dyDescent="0.25">
      <c r="A43" s="14">
        <v>23</v>
      </c>
      <c r="B43" s="63">
        <v>15705524</v>
      </c>
      <c r="C43" s="58"/>
      <c r="D43" s="58"/>
      <c r="E43" s="122">
        <v>42</v>
      </c>
      <c r="F43" s="103">
        <f>E43*E14/E13</f>
        <v>12.532141030779654</v>
      </c>
      <c r="G43" s="104">
        <v>3.2570000000000001</v>
      </c>
      <c r="H43" s="104">
        <v>3.2570000000000001</v>
      </c>
      <c r="I43" s="104">
        <f t="shared" si="0"/>
        <v>0</v>
      </c>
      <c r="J43" s="104">
        <f>I43</f>
        <v>0</v>
      </c>
      <c r="K43" s="60">
        <f>F43*(K8/(E13-F21+E14))</f>
        <v>0.10430544459423234</v>
      </c>
      <c r="L43" s="120">
        <f t="shared" si="1"/>
        <v>0.10430544459423234</v>
      </c>
      <c r="M43" s="74"/>
      <c r="N43" s="75"/>
    </row>
    <row r="44" spans="1:14" x14ac:dyDescent="0.25">
      <c r="A44" s="14">
        <v>24</v>
      </c>
      <c r="B44" s="63">
        <v>41260318</v>
      </c>
      <c r="C44" s="58">
        <v>43719</v>
      </c>
      <c r="D44" s="58">
        <v>45911</v>
      </c>
      <c r="E44" s="122">
        <v>41.4</v>
      </c>
      <c r="F44" s="103">
        <f>E44*E14/E13</f>
        <v>12.353110444625658</v>
      </c>
      <c r="G44" s="104">
        <v>0.2117</v>
      </c>
      <c r="H44" s="104">
        <v>0.2117</v>
      </c>
      <c r="I44" s="104">
        <f>H44-G44</f>
        <v>0</v>
      </c>
      <c r="J44" s="104">
        <f>I44</f>
        <v>0</v>
      </c>
      <c r="K44" s="60">
        <f>F44*(K8/(E13-F21+E14))</f>
        <v>0.10281536681431473</v>
      </c>
      <c r="L44" s="120">
        <f t="shared" si="1"/>
        <v>0.10281536681431473</v>
      </c>
      <c r="M44" s="74"/>
      <c r="N44" s="75"/>
    </row>
    <row r="45" spans="1:14" x14ac:dyDescent="0.25">
      <c r="A45" s="14">
        <v>25</v>
      </c>
      <c r="B45" s="28">
        <v>15705746</v>
      </c>
      <c r="C45" s="58">
        <v>43719</v>
      </c>
      <c r="D45" s="58">
        <v>45180</v>
      </c>
      <c r="E45" s="122">
        <v>45.8</v>
      </c>
      <c r="F45" s="103">
        <f>E45*E14/E13</f>
        <v>13.666001409754953</v>
      </c>
      <c r="G45" s="59">
        <v>20299</v>
      </c>
      <c r="H45" s="59">
        <v>21264</v>
      </c>
      <c r="I45" s="59">
        <f t="shared" si="0"/>
        <v>965</v>
      </c>
      <c r="J45" s="120">
        <f t="shared" si="2"/>
        <v>0.82989999999999997</v>
      </c>
      <c r="K45" s="60">
        <f>F45*(K8/(E13-F21+E14))</f>
        <v>0.11374260386704382</v>
      </c>
      <c r="L45" s="120">
        <f t="shared" si="1"/>
        <v>0.94364260386704379</v>
      </c>
      <c r="M45" s="74"/>
      <c r="N45" s="75"/>
    </row>
    <row r="46" spans="1:14" x14ac:dyDescent="0.25">
      <c r="A46" s="14">
        <v>26</v>
      </c>
      <c r="B46" s="28">
        <v>15705829</v>
      </c>
      <c r="C46" s="58"/>
      <c r="D46" s="58"/>
      <c r="E46" s="122">
        <v>60.4</v>
      </c>
      <c r="F46" s="103">
        <f>E46*E14/E13</f>
        <v>18.022412339502168</v>
      </c>
      <c r="G46" s="59">
        <v>32012</v>
      </c>
      <c r="H46" s="59">
        <v>32012</v>
      </c>
      <c r="I46" s="59">
        <f t="shared" si="0"/>
        <v>0</v>
      </c>
      <c r="J46" s="120">
        <f>E46*(K12/E15)</f>
        <v>1.8137199672552669</v>
      </c>
      <c r="K46" s="60">
        <f>F46*(K8/(E13-F21+E14))</f>
        <v>0.15000116317837223</v>
      </c>
      <c r="L46" s="120">
        <f t="shared" si="1"/>
        <v>1.9637211304336391</v>
      </c>
      <c r="M46" s="74"/>
      <c r="N46" s="75"/>
    </row>
    <row r="47" spans="1:14" x14ac:dyDescent="0.25">
      <c r="A47" s="14">
        <v>27</v>
      </c>
      <c r="B47" s="28">
        <v>15705815</v>
      </c>
      <c r="C47" s="58">
        <v>43703</v>
      </c>
      <c r="D47" s="58">
        <v>45164</v>
      </c>
      <c r="E47" s="122">
        <v>72.099999999999994</v>
      </c>
      <c r="F47" s="103">
        <f>E47*E14/E13</f>
        <v>21.513508769505069</v>
      </c>
      <c r="G47" s="59">
        <v>27423</v>
      </c>
      <c r="H47" s="59">
        <v>28383</v>
      </c>
      <c r="I47" s="59">
        <f t="shared" si="0"/>
        <v>960</v>
      </c>
      <c r="J47" s="120">
        <f t="shared" si="2"/>
        <v>0.8256</v>
      </c>
      <c r="K47" s="60">
        <f>F47*(K8/(E13-F21+E14))</f>
        <v>0.17905767988676549</v>
      </c>
      <c r="L47" s="120">
        <f t="shared" si="1"/>
        <v>1.0046576798867655</v>
      </c>
      <c r="M47" s="74"/>
      <c r="N47" s="75"/>
    </row>
    <row r="48" spans="1:14" x14ac:dyDescent="0.25">
      <c r="A48" s="14">
        <v>28</v>
      </c>
      <c r="B48" s="28">
        <v>19000640</v>
      </c>
      <c r="C48" s="58">
        <v>43677</v>
      </c>
      <c r="D48" s="58">
        <v>45869</v>
      </c>
      <c r="E48" s="122">
        <v>46.9</v>
      </c>
      <c r="F48" s="103">
        <f>E48*E14/E13</f>
        <v>13.99422415103728</v>
      </c>
      <c r="G48" s="132">
        <v>0.215</v>
      </c>
      <c r="H48" s="132">
        <v>0.70299999999999996</v>
      </c>
      <c r="I48" s="104">
        <f t="shared" si="0"/>
        <v>0.48799999999999999</v>
      </c>
      <c r="J48" s="120">
        <f>I48</f>
        <v>0.48799999999999999</v>
      </c>
      <c r="K48" s="60">
        <f>F48*(K8/(E13-F21+E14))</f>
        <v>0.11647441313022612</v>
      </c>
      <c r="L48" s="120">
        <f t="shared" si="1"/>
        <v>0.6044744131302261</v>
      </c>
      <c r="M48" s="74"/>
      <c r="N48" s="75"/>
    </row>
    <row r="49" spans="1:14" x14ac:dyDescent="0.25">
      <c r="A49" s="14">
        <v>29</v>
      </c>
      <c r="B49" s="28">
        <v>16721754</v>
      </c>
      <c r="C49" s="58">
        <v>42768</v>
      </c>
      <c r="D49" s="58">
        <v>44229</v>
      </c>
      <c r="E49" s="122">
        <v>70</v>
      </c>
      <c r="F49" s="103">
        <f>E49*E14/E13</f>
        <v>20.886901717966087</v>
      </c>
      <c r="G49" s="131">
        <v>24438</v>
      </c>
      <c r="H49" s="131">
        <v>24438</v>
      </c>
      <c r="I49" s="59">
        <f t="shared" si="0"/>
        <v>0</v>
      </c>
      <c r="J49" s="120">
        <f t="shared" si="2"/>
        <v>0</v>
      </c>
      <c r="K49" s="60">
        <f>F49*(K8/(E13-F21+E14))</f>
        <v>0.17384240765705389</v>
      </c>
      <c r="L49" s="120">
        <f t="shared" si="1"/>
        <v>0.17384240765705389</v>
      </c>
      <c r="M49" s="74"/>
      <c r="N49" s="75"/>
    </row>
    <row r="50" spans="1:14" x14ac:dyDescent="0.25">
      <c r="A50" s="14">
        <v>30</v>
      </c>
      <c r="B50" s="28">
        <v>18009086</v>
      </c>
      <c r="C50" s="58">
        <v>43530</v>
      </c>
      <c r="D50" s="58">
        <v>45722</v>
      </c>
      <c r="E50" s="122">
        <v>47.4</v>
      </c>
      <c r="F50" s="103">
        <f>E50*E14/E13</f>
        <v>14.143416306165609</v>
      </c>
      <c r="G50" s="132">
        <v>0.13400000000000001</v>
      </c>
      <c r="H50" s="132">
        <v>0.13400000000000001</v>
      </c>
      <c r="I50" s="104">
        <f t="shared" si="0"/>
        <v>0</v>
      </c>
      <c r="J50" s="120">
        <f>I50</f>
        <v>0</v>
      </c>
      <c r="K50" s="60">
        <f>F50*(K8/(E13-F21+E14))</f>
        <v>0.11771614461349078</v>
      </c>
      <c r="L50" s="120">
        <f t="shared" si="1"/>
        <v>0.11771614461349078</v>
      </c>
      <c r="M50" s="74"/>
      <c r="N50" s="75"/>
    </row>
    <row r="51" spans="1:14" x14ac:dyDescent="0.25">
      <c r="A51" s="14">
        <v>31</v>
      </c>
      <c r="B51" s="28">
        <v>18009275</v>
      </c>
      <c r="C51" s="58">
        <v>43530</v>
      </c>
      <c r="D51" s="58">
        <v>45722</v>
      </c>
      <c r="E51" s="122">
        <v>43.2</v>
      </c>
      <c r="F51" s="103">
        <f>E51*E14/E13</f>
        <v>12.890202203087645</v>
      </c>
      <c r="G51" s="132">
        <v>0.17799999999999999</v>
      </c>
      <c r="H51" s="132">
        <v>0.17799999999999999</v>
      </c>
      <c r="I51" s="104">
        <f t="shared" si="0"/>
        <v>0</v>
      </c>
      <c r="J51" s="120">
        <f>I51</f>
        <v>0</v>
      </c>
      <c r="K51" s="60">
        <f>F51*(K8/(E13-F21+E14))</f>
        <v>0.10728560015406756</v>
      </c>
      <c r="L51" s="120">
        <f t="shared" si="1"/>
        <v>0.10728560015406756</v>
      </c>
      <c r="M51" s="74"/>
      <c r="N51" s="75"/>
    </row>
    <row r="52" spans="1:14" x14ac:dyDescent="0.25">
      <c r="A52" s="14">
        <v>32</v>
      </c>
      <c r="B52" s="28">
        <v>18008972</v>
      </c>
      <c r="C52" s="58">
        <v>43530</v>
      </c>
      <c r="D52" s="58">
        <v>44991</v>
      </c>
      <c r="E52" s="122">
        <v>41.7</v>
      </c>
      <c r="F52" s="103">
        <f>E52*E14/E13</f>
        <v>12.442625737702656</v>
      </c>
      <c r="G52" s="132">
        <v>5.0999999999999997E-2</v>
      </c>
      <c r="H52" s="132">
        <v>5.0999999999999997E-2</v>
      </c>
      <c r="I52" s="104">
        <f t="shared" si="0"/>
        <v>0</v>
      </c>
      <c r="J52" s="120">
        <f>I52</f>
        <v>0</v>
      </c>
      <c r="K52" s="60">
        <f>F52*(K8/(E13-F21+E14))</f>
        <v>0.10356040570427354</v>
      </c>
      <c r="L52" s="120">
        <f t="shared" si="1"/>
        <v>0.10356040570427354</v>
      </c>
      <c r="M52" s="74"/>
      <c r="N52" s="75"/>
    </row>
    <row r="53" spans="1:14" x14ac:dyDescent="0.25">
      <c r="A53" s="14">
        <v>33</v>
      </c>
      <c r="B53" s="28">
        <v>15705600</v>
      </c>
      <c r="C53" s="58"/>
      <c r="D53" s="58"/>
      <c r="E53" s="122">
        <v>46</v>
      </c>
      <c r="F53" s="103">
        <f>E53*E14/E13</f>
        <v>13.725678271806288</v>
      </c>
      <c r="G53" s="131">
        <v>19151</v>
      </c>
      <c r="H53" s="131">
        <v>19151</v>
      </c>
      <c r="I53" s="59">
        <f t="shared" si="0"/>
        <v>0</v>
      </c>
      <c r="J53" s="120">
        <f>E53*(K12/E15)</f>
        <v>1.3813099088367926</v>
      </c>
      <c r="K53" s="60">
        <f>F53*(K8/(E13-F21+E14))</f>
        <v>0.11423929646034972</v>
      </c>
      <c r="L53" s="120">
        <f t="shared" si="1"/>
        <v>1.4955492052971424</v>
      </c>
      <c r="M53" s="74"/>
      <c r="N53" s="75"/>
    </row>
    <row r="54" spans="1:14" x14ac:dyDescent="0.25">
      <c r="A54" s="14">
        <v>34</v>
      </c>
      <c r="B54" s="28">
        <v>15705534</v>
      </c>
      <c r="C54" s="58"/>
      <c r="D54" s="58"/>
      <c r="E54" s="122">
        <v>60.6</v>
      </c>
      <c r="F54" s="103">
        <f>E54*E14/E13</f>
        <v>18.082089201553501</v>
      </c>
      <c r="G54" s="131">
        <v>28607</v>
      </c>
      <c r="H54" s="131">
        <v>28607</v>
      </c>
      <c r="I54" s="59">
        <f t="shared" si="0"/>
        <v>0</v>
      </c>
      <c r="J54" s="120">
        <f>E54*(K12/E15)</f>
        <v>1.8197256625110791</v>
      </c>
      <c r="K54" s="60">
        <f>F54*(K8/(E13-F21+E14))</f>
        <v>0.1504978557716781</v>
      </c>
      <c r="L54" s="120">
        <f t="shared" si="1"/>
        <v>1.9702235182827572</v>
      </c>
      <c r="M54" s="74"/>
      <c r="N54" s="75"/>
    </row>
    <row r="55" spans="1:14" x14ac:dyDescent="0.25">
      <c r="A55" s="14">
        <v>35</v>
      </c>
      <c r="B55" s="105">
        <v>15705677</v>
      </c>
      <c r="C55" s="106">
        <v>43710</v>
      </c>
      <c r="D55" s="106">
        <v>45171</v>
      </c>
      <c r="E55" s="122">
        <v>72.2</v>
      </c>
      <c r="F55" s="103">
        <f>E55*E14/E13</f>
        <v>21.543347200530739</v>
      </c>
      <c r="G55" s="131">
        <v>13966</v>
      </c>
      <c r="H55" s="131">
        <v>14504</v>
      </c>
      <c r="I55" s="59">
        <f t="shared" si="0"/>
        <v>538</v>
      </c>
      <c r="J55" s="120">
        <f t="shared" ref="J55:J112" si="3">I55*0.00086</f>
        <v>0.46267999999999998</v>
      </c>
      <c r="K55" s="60">
        <f>F55*(K8/(E13-F21+E14))</f>
        <v>0.17930602618341848</v>
      </c>
      <c r="L55" s="120">
        <f t="shared" si="1"/>
        <v>0.64198602618341849</v>
      </c>
      <c r="M55" s="74"/>
      <c r="N55" s="75"/>
    </row>
    <row r="56" spans="1:14" x14ac:dyDescent="0.25">
      <c r="A56" s="14">
        <v>36</v>
      </c>
      <c r="B56" s="28">
        <v>15705691</v>
      </c>
      <c r="C56" s="58">
        <v>43689</v>
      </c>
      <c r="D56" s="58">
        <v>45150</v>
      </c>
      <c r="E56" s="122">
        <v>46.5</v>
      </c>
      <c r="F56" s="103">
        <f>E56*E14/E13</f>
        <v>13.874870426934617</v>
      </c>
      <c r="G56" s="59">
        <v>8824</v>
      </c>
      <c r="H56" s="59">
        <v>8843</v>
      </c>
      <c r="I56" s="59">
        <f t="shared" si="0"/>
        <v>19</v>
      </c>
      <c r="J56" s="120">
        <f t="shared" si="3"/>
        <v>1.634E-2</v>
      </c>
      <c r="K56" s="60">
        <f>F56*(K8/(E13-F21+E14))</f>
        <v>0.11548102794361438</v>
      </c>
      <c r="L56" s="120">
        <f t="shared" si="1"/>
        <v>0.13182102794361439</v>
      </c>
      <c r="M56" s="74"/>
      <c r="N56" s="75"/>
    </row>
    <row r="57" spans="1:14" x14ac:dyDescent="0.25">
      <c r="A57" s="15">
        <v>37</v>
      </c>
      <c r="B57" s="28">
        <v>15730459</v>
      </c>
      <c r="C57" s="58">
        <v>43721</v>
      </c>
      <c r="D57" s="58">
        <v>45182</v>
      </c>
      <c r="E57" s="16">
        <v>69.5</v>
      </c>
      <c r="F57" s="103">
        <f>E57*E14/E13</f>
        <v>20.737709562837761</v>
      </c>
      <c r="G57" s="59">
        <v>30166</v>
      </c>
      <c r="H57" s="59">
        <v>30166</v>
      </c>
      <c r="I57" s="59">
        <f t="shared" si="0"/>
        <v>0</v>
      </c>
      <c r="J57" s="120">
        <f t="shared" si="3"/>
        <v>0</v>
      </c>
      <c r="K57" s="60">
        <f>F57*(K8/(E13-F21+E14))</f>
        <v>0.17260067617378924</v>
      </c>
      <c r="L57" s="120">
        <f t="shared" si="1"/>
        <v>0.17260067617378924</v>
      </c>
      <c r="M57" s="74"/>
      <c r="N57" s="75"/>
    </row>
    <row r="58" spans="1:14" x14ac:dyDescent="0.25">
      <c r="A58" s="14">
        <v>38</v>
      </c>
      <c r="B58" s="107">
        <v>91504423</v>
      </c>
      <c r="C58" s="58">
        <v>43731</v>
      </c>
      <c r="D58" s="58">
        <v>45192</v>
      </c>
      <c r="E58" s="122">
        <v>47</v>
      </c>
      <c r="F58" s="103">
        <f>E58*E14/E13</f>
        <v>14.024062582062944</v>
      </c>
      <c r="G58" s="104">
        <v>4.0000000000000001E-3</v>
      </c>
      <c r="H58" s="104">
        <v>4.0000000000000001E-3</v>
      </c>
      <c r="I58" s="104">
        <f t="shared" si="0"/>
        <v>0</v>
      </c>
      <c r="J58" s="120">
        <f>I58</f>
        <v>0</v>
      </c>
      <c r="K58" s="60">
        <f>F58*(K8/(E13-F21+E14))</f>
        <v>0.11672275942687904</v>
      </c>
      <c r="L58" s="120">
        <f t="shared" si="1"/>
        <v>0.11672275942687904</v>
      </c>
      <c r="M58" s="74"/>
      <c r="N58" s="75"/>
    </row>
    <row r="59" spans="1:14" x14ac:dyDescent="0.25">
      <c r="A59" s="14">
        <v>39</v>
      </c>
      <c r="B59" s="28">
        <v>17232389</v>
      </c>
      <c r="C59" s="58">
        <v>43159</v>
      </c>
      <c r="D59" s="58">
        <v>44620</v>
      </c>
      <c r="E59" s="122">
        <v>43.1</v>
      </c>
      <c r="F59" s="103">
        <f>E59*E14/E13</f>
        <v>12.860363772061978</v>
      </c>
      <c r="G59" s="59">
        <v>2628</v>
      </c>
      <c r="H59" s="59">
        <v>2628</v>
      </c>
      <c r="I59" s="59">
        <f t="shared" si="0"/>
        <v>0</v>
      </c>
      <c r="J59" s="120">
        <f t="shared" si="3"/>
        <v>0</v>
      </c>
      <c r="K59" s="60">
        <f>F59*(K8/(E13-F21+E14))</f>
        <v>0.10703725385741462</v>
      </c>
      <c r="L59" s="120">
        <f t="shared" si="1"/>
        <v>0.10703725385741462</v>
      </c>
      <c r="M59" s="74"/>
      <c r="N59" s="75"/>
    </row>
    <row r="60" spans="1:14" x14ac:dyDescent="0.25">
      <c r="A60" s="14">
        <v>40</v>
      </c>
      <c r="B60" s="28">
        <v>81501777</v>
      </c>
      <c r="C60" s="58">
        <v>43504</v>
      </c>
      <c r="D60" s="58">
        <v>44965</v>
      </c>
      <c r="E60" s="122">
        <v>41.4</v>
      </c>
      <c r="F60" s="103">
        <f>E60*E14/E13</f>
        <v>12.353110444625658</v>
      </c>
      <c r="G60" s="104">
        <v>0.5</v>
      </c>
      <c r="H60" s="104">
        <v>0.5</v>
      </c>
      <c r="I60" s="104">
        <f t="shared" si="0"/>
        <v>0</v>
      </c>
      <c r="J60" s="120">
        <f>I60</f>
        <v>0</v>
      </c>
      <c r="K60" s="60">
        <f>F60*(K8/(E13-F21+E14))</f>
        <v>0.10281536681431473</v>
      </c>
      <c r="L60" s="120">
        <f t="shared" si="1"/>
        <v>0.10281536681431473</v>
      </c>
      <c r="M60" s="74"/>
      <c r="N60" s="75"/>
    </row>
    <row r="61" spans="1:14" x14ac:dyDescent="0.25">
      <c r="A61" s="14">
        <v>41</v>
      </c>
      <c r="B61" s="28">
        <v>476415</v>
      </c>
      <c r="C61" s="58">
        <v>43698</v>
      </c>
      <c r="D61" s="58">
        <v>45890</v>
      </c>
      <c r="E61" s="122">
        <v>45.9</v>
      </c>
      <c r="F61" s="103">
        <f>E61*E14/E13</f>
        <v>13.69583984078062</v>
      </c>
      <c r="G61" s="104">
        <v>0.27</v>
      </c>
      <c r="H61" s="104">
        <v>0.99099999999999999</v>
      </c>
      <c r="I61" s="104">
        <f t="shared" si="0"/>
        <v>0.72099999999999997</v>
      </c>
      <c r="J61" s="120">
        <f>I61</f>
        <v>0.72099999999999997</v>
      </c>
      <c r="K61" s="60">
        <f>F61*(K8/(E13-F21+E14))</f>
        <v>0.11399095016369676</v>
      </c>
      <c r="L61" s="120">
        <f t="shared" si="1"/>
        <v>0.83499095016369673</v>
      </c>
      <c r="M61" s="74"/>
      <c r="N61" s="75"/>
    </row>
    <row r="62" spans="1:14" x14ac:dyDescent="0.25">
      <c r="A62" s="14">
        <v>42</v>
      </c>
      <c r="B62" s="28">
        <v>15705552</v>
      </c>
      <c r="C62" s="58"/>
      <c r="D62" s="58"/>
      <c r="E62" s="122">
        <v>60.8</v>
      </c>
      <c r="F62" s="103">
        <f>E62*E14/E13</f>
        <v>18.14176606360483</v>
      </c>
      <c r="G62" s="59">
        <v>25894</v>
      </c>
      <c r="H62" s="59">
        <v>25894</v>
      </c>
      <c r="I62" s="59">
        <f t="shared" si="0"/>
        <v>0</v>
      </c>
      <c r="J62" s="120">
        <f>E62*(K12/E15)</f>
        <v>1.8257313577668912</v>
      </c>
      <c r="K62" s="60">
        <f>F62*(K8/(E13-F21+E14))</f>
        <v>0.15099454836498397</v>
      </c>
      <c r="L62" s="120">
        <f t="shared" si="1"/>
        <v>1.9767259061318752</v>
      </c>
      <c r="M62" s="74"/>
      <c r="N62" s="75"/>
    </row>
    <row r="63" spans="1:14" x14ac:dyDescent="0.25">
      <c r="A63" s="14">
        <v>43</v>
      </c>
      <c r="B63" s="28">
        <v>496</v>
      </c>
      <c r="C63" s="58">
        <v>43698</v>
      </c>
      <c r="D63" s="58">
        <v>45159</v>
      </c>
      <c r="E63" s="122">
        <v>72.2</v>
      </c>
      <c r="F63" s="103">
        <f>E63*E14/E13</f>
        <v>21.543347200530739</v>
      </c>
      <c r="G63" s="104">
        <v>0.02</v>
      </c>
      <c r="H63" s="104">
        <v>0.33800000000000002</v>
      </c>
      <c r="I63" s="104">
        <f t="shared" si="0"/>
        <v>0.318</v>
      </c>
      <c r="J63" s="120">
        <f>I63</f>
        <v>0.318</v>
      </c>
      <c r="K63" s="60">
        <f>F63*(K8/(E13-F21+E14))</f>
        <v>0.17930602618341848</v>
      </c>
      <c r="L63" s="120">
        <f t="shared" si="1"/>
        <v>0.49730602618341846</v>
      </c>
      <c r="M63" s="74"/>
      <c r="N63" s="75"/>
    </row>
    <row r="64" spans="1:14" x14ac:dyDescent="0.25">
      <c r="A64" s="14">
        <v>44</v>
      </c>
      <c r="B64" s="28">
        <v>15705515</v>
      </c>
      <c r="C64" s="58"/>
      <c r="D64" s="58"/>
      <c r="E64" s="122">
        <v>46.3</v>
      </c>
      <c r="F64" s="103">
        <f>E64*E14/E13</f>
        <v>13.815193564883282</v>
      </c>
      <c r="G64" s="104">
        <v>0.28000000000000003</v>
      </c>
      <c r="H64" s="104">
        <v>1.0329999999999999</v>
      </c>
      <c r="I64" s="104">
        <f t="shared" si="0"/>
        <v>0.75299999999999989</v>
      </c>
      <c r="J64" s="120">
        <f>I64</f>
        <v>0.75299999999999989</v>
      </c>
      <c r="K64" s="60">
        <f>F64*(K8/(E13-F21+E14))</f>
        <v>0.1149843353503085</v>
      </c>
      <c r="L64" s="120">
        <f t="shared" si="1"/>
        <v>0.86798433535030839</v>
      </c>
      <c r="M64" s="74"/>
      <c r="N64" s="75"/>
    </row>
    <row r="65" spans="1:14" x14ac:dyDescent="0.25">
      <c r="A65" s="14">
        <v>45</v>
      </c>
      <c r="B65" s="28">
        <v>15705549</v>
      </c>
      <c r="C65" s="58">
        <v>43699</v>
      </c>
      <c r="D65" s="58">
        <v>45160</v>
      </c>
      <c r="E65" s="122">
        <v>69.7</v>
      </c>
      <c r="F65" s="103">
        <f>E65*E14/E13</f>
        <v>20.797386424889094</v>
      </c>
      <c r="G65" s="59">
        <v>25932</v>
      </c>
      <c r="H65" s="59">
        <v>26917</v>
      </c>
      <c r="I65" s="59">
        <f t="shared" si="0"/>
        <v>985</v>
      </c>
      <c r="J65" s="120">
        <f t="shared" si="3"/>
        <v>0.84709999999999996</v>
      </c>
      <c r="K65" s="60">
        <f>F65*(K8/(E13-F21+E14))</f>
        <v>0.17309736876709514</v>
      </c>
      <c r="L65" s="120">
        <f t="shared" si="1"/>
        <v>1.0201973687670951</v>
      </c>
      <c r="M65" s="74"/>
      <c r="N65" s="75"/>
    </row>
    <row r="66" spans="1:14" x14ac:dyDescent="0.25">
      <c r="A66" s="14">
        <v>46</v>
      </c>
      <c r="B66" s="28">
        <v>3193</v>
      </c>
      <c r="C66" s="58">
        <v>43418</v>
      </c>
      <c r="D66" s="58">
        <v>44879</v>
      </c>
      <c r="E66" s="122">
        <v>47.9</v>
      </c>
      <c r="F66" s="103">
        <f>E66*E14/E13</f>
        <v>14.292608461293938</v>
      </c>
      <c r="G66" s="104">
        <v>0.17</v>
      </c>
      <c r="H66" s="104">
        <v>0.504</v>
      </c>
      <c r="I66" s="104">
        <f t="shared" si="0"/>
        <v>0.33399999999999996</v>
      </c>
      <c r="J66" s="120">
        <f>I66</f>
        <v>0.33399999999999996</v>
      </c>
      <c r="K66" s="60">
        <f>F66*(K8/(E13-F21+E14))</f>
        <v>0.11895787609675545</v>
      </c>
      <c r="L66" s="120">
        <f t="shared" si="1"/>
        <v>0.45295787609675542</v>
      </c>
      <c r="M66" s="74"/>
      <c r="N66" s="75"/>
    </row>
    <row r="67" spans="1:14" x14ac:dyDescent="0.25">
      <c r="A67" s="14">
        <v>47</v>
      </c>
      <c r="B67" s="28">
        <v>41260018</v>
      </c>
      <c r="C67" s="58">
        <v>43719</v>
      </c>
      <c r="D67" s="58">
        <v>45180</v>
      </c>
      <c r="E67" s="122">
        <v>42.4</v>
      </c>
      <c r="F67" s="103">
        <f>E67*E14/E13</f>
        <v>12.651494754882316</v>
      </c>
      <c r="G67" s="104">
        <v>0</v>
      </c>
      <c r="H67" s="104">
        <v>0</v>
      </c>
      <c r="I67" s="104">
        <f t="shared" si="0"/>
        <v>0</v>
      </c>
      <c r="J67" s="120">
        <f>I67</f>
        <v>0</v>
      </c>
      <c r="K67" s="60">
        <f>F67*(K8/(E13-F21+E14))</f>
        <v>0.10529882978084408</v>
      </c>
      <c r="L67" s="120">
        <f t="shared" si="1"/>
        <v>0.10529882978084408</v>
      </c>
      <c r="M67" s="74"/>
      <c r="N67" s="75"/>
    </row>
    <row r="68" spans="1:14" x14ac:dyDescent="0.25">
      <c r="A68" s="14">
        <v>48</v>
      </c>
      <c r="B68" s="28">
        <v>1267515</v>
      </c>
      <c r="C68" s="58">
        <v>43698</v>
      </c>
      <c r="D68" s="58">
        <v>45159</v>
      </c>
      <c r="E68" s="122">
        <v>41.7</v>
      </c>
      <c r="F68" s="103">
        <f>E68*E14/E13</f>
        <v>12.442625737702656</v>
      </c>
      <c r="G68" s="104">
        <v>0.04</v>
      </c>
      <c r="H68" s="104">
        <v>0.128</v>
      </c>
      <c r="I68" s="104">
        <f t="shared" si="0"/>
        <v>8.7999999999999995E-2</v>
      </c>
      <c r="J68" s="120">
        <f>I68</f>
        <v>8.7999999999999995E-2</v>
      </c>
      <c r="K68" s="60">
        <f>F68*(K8/(E13-F21+E14))</f>
        <v>0.10356040570427354</v>
      </c>
      <c r="L68" s="120">
        <f t="shared" si="1"/>
        <v>0.19156040570427352</v>
      </c>
      <c r="M68" s="74"/>
      <c r="N68" s="75"/>
    </row>
    <row r="69" spans="1:14" x14ac:dyDescent="0.25">
      <c r="A69" s="14">
        <v>49</v>
      </c>
      <c r="B69" s="28">
        <v>15705689</v>
      </c>
      <c r="C69" s="58"/>
      <c r="D69" s="58"/>
      <c r="E69" s="122">
        <v>45.7</v>
      </c>
      <c r="F69" s="103">
        <f>E69*E14/E13</f>
        <v>13.63616297872929</v>
      </c>
      <c r="G69" s="59">
        <v>12154</v>
      </c>
      <c r="H69" s="59">
        <v>12154</v>
      </c>
      <c r="I69" s="59">
        <f t="shared" si="0"/>
        <v>0</v>
      </c>
      <c r="J69" s="120">
        <f>E69*(K12/E15)</f>
        <v>1.3723013659530745</v>
      </c>
      <c r="K69" s="60">
        <f>F69*(K8/(E13-F21+E14))</f>
        <v>0.11349425757039092</v>
      </c>
      <c r="L69" s="120">
        <f t="shared" si="1"/>
        <v>1.4857956235234655</v>
      </c>
      <c r="M69" s="74"/>
      <c r="N69" s="75"/>
    </row>
    <row r="70" spans="1:14" x14ac:dyDescent="0.25">
      <c r="A70" s="14">
        <v>50</v>
      </c>
      <c r="B70" s="28">
        <v>15705596</v>
      </c>
      <c r="C70" s="58"/>
      <c r="D70" s="58"/>
      <c r="E70" s="122">
        <v>60.9</v>
      </c>
      <c r="F70" s="103">
        <f>E70*E14/E13</f>
        <v>18.171604494630497</v>
      </c>
      <c r="G70" s="59">
        <v>21463</v>
      </c>
      <c r="H70" s="59">
        <v>21463</v>
      </c>
      <c r="I70" s="59">
        <f t="shared" si="0"/>
        <v>0</v>
      </c>
      <c r="J70" s="120">
        <f>E70*(K12/E15)</f>
        <v>1.8287342053947973</v>
      </c>
      <c r="K70" s="60">
        <f>F70*(K8/(E13-F21+E14))</f>
        <v>0.1512428946616369</v>
      </c>
      <c r="L70" s="120">
        <f t="shared" si="1"/>
        <v>1.9799771000564341</v>
      </c>
      <c r="M70" s="74"/>
      <c r="N70" s="75"/>
    </row>
    <row r="71" spans="1:14" x14ac:dyDescent="0.25">
      <c r="A71" s="14">
        <v>51</v>
      </c>
      <c r="B71" s="28">
        <v>19000880</v>
      </c>
      <c r="C71" s="58">
        <v>43775</v>
      </c>
      <c r="D71" s="58">
        <v>45944</v>
      </c>
      <c r="E71" s="122">
        <v>71.7</v>
      </c>
      <c r="F71" s="103">
        <f>E71*E14/E13</f>
        <v>21.394155045402407</v>
      </c>
      <c r="G71" s="131">
        <v>0</v>
      </c>
      <c r="H71" s="132">
        <v>0.34899999999999998</v>
      </c>
      <c r="I71" s="104">
        <f t="shared" si="0"/>
        <v>0.34899999999999998</v>
      </c>
      <c r="J71" s="120">
        <f>I71</f>
        <v>0.34899999999999998</v>
      </c>
      <c r="K71" s="60">
        <f>F71*(K8/(E13-F21+E14))</f>
        <v>0.17806429470015378</v>
      </c>
      <c r="L71" s="120">
        <f t="shared" si="1"/>
        <v>0.52706429470015381</v>
      </c>
      <c r="M71" s="74"/>
      <c r="N71" s="75"/>
    </row>
    <row r="72" spans="1:14" x14ac:dyDescent="0.25">
      <c r="A72" s="14">
        <v>51</v>
      </c>
      <c r="B72" s="155" t="s">
        <v>175</v>
      </c>
      <c r="C72" s="156"/>
      <c r="D72" s="157"/>
      <c r="E72" s="122">
        <v>71.7</v>
      </c>
      <c r="F72" s="103"/>
      <c r="G72" s="131"/>
      <c r="H72" s="132"/>
      <c r="I72" s="104"/>
      <c r="J72" s="120">
        <f>(E72*(K12/E15))/30*12</f>
        <v>0.86121669968346115</v>
      </c>
      <c r="K72" s="60"/>
      <c r="L72" s="120">
        <f t="shared" si="1"/>
        <v>0.86121669968346115</v>
      </c>
      <c r="M72" s="74"/>
      <c r="N72" s="75"/>
    </row>
    <row r="73" spans="1:14" x14ac:dyDescent="0.25">
      <c r="A73" s="14">
        <v>52</v>
      </c>
      <c r="B73" s="28">
        <v>15705736</v>
      </c>
      <c r="C73" s="58">
        <v>43698</v>
      </c>
      <c r="D73" s="58">
        <v>45159</v>
      </c>
      <c r="E73" s="122">
        <v>46.2</v>
      </c>
      <c r="F73" s="103">
        <f>E73*E14/E13</f>
        <v>13.785355133857619</v>
      </c>
      <c r="G73" s="131">
        <v>23892</v>
      </c>
      <c r="H73" s="131">
        <v>24674</v>
      </c>
      <c r="I73" s="59">
        <f t="shared" si="0"/>
        <v>782</v>
      </c>
      <c r="J73" s="120">
        <f t="shared" si="3"/>
        <v>0.67252000000000001</v>
      </c>
      <c r="K73" s="60">
        <f>F73*(K8/(E13-F21+E14))</f>
        <v>0.11473598905365558</v>
      </c>
      <c r="L73" s="120">
        <f t="shared" si="1"/>
        <v>0.78725598905365557</v>
      </c>
      <c r="M73" s="74"/>
      <c r="N73" s="75"/>
    </row>
    <row r="74" spans="1:14" x14ac:dyDescent="0.25">
      <c r="A74" s="14">
        <v>53</v>
      </c>
      <c r="B74" s="28">
        <v>15708051</v>
      </c>
      <c r="C74" s="58">
        <v>43707</v>
      </c>
      <c r="D74" s="58">
        <v>45168</v>
      </c>
      <c r="E74" s="122">
        <v>69.8</v>
      </c>
      <c r="F74" s="103">
        <f>E74*E14/E13</f>
        <v>20.827224855914757</v>
      </c>
      <c r="G74" s="131">
        <v>33831</v>
      </c>
      <c r="H74" s="131">
        <v>33831</v>
      </c>
      <c r="I74" s="59">
        <f t="shared" si="0"/>
        <v>0</v>
      </c>
      <c r="J74" s="120">
        <f t="shared" si="3"/>
        <v>0</v>
      </c>
      <c r="K74" s="60">
        <f>F74*(K8/(E13-F21+E14))</f>
        <v>0.17334571506374805</v>
      </c>
      <c r="L74" s="120">
        <f t="shared" si="1"/>
        <v>0.17334571506374805</v>
      </c>
      <c r="M74" s="74"/>
      <c r="N74" s="75"/>
    </row>
    <row r="75" spans="1:14" x14ac:dyDescent="0.25">
      <c r="A75" s="14">
        <v>54</v>
      </c>
      <c r="B75" s="28">
        <v>18008957</v>
      </c>
      <c r="C75" s="58">
        <v>43530</v>
      </c>
      <c r="D75" s="58">
        <v>44991</v>
      </c>
      <c r="E75" s="122">
        <v>47.4</v>
      </c>
      <c r="F75" s="103">
        <f>E75*E14/E13</f>
        <v>14.143416306165609</v>
      </c>
      <c r="G75" s="132">
        <v>0</v>
      </c>
      <c r="H75" s="132">
        <v>0</v>
      </c>
      <c r="I75" s="104">
        <f t="shared" si="0"/>
        <v>0</v>
      </c>
      <c r="J75" s="120">
        <f>I75</f>
        <v>0</v>
      </c>
      <c r="K75" s="60">
        <f>F75*(K8/(E13-F21+E14))</f>
        <v>0.11771614461349078</v>
      </c>
      <c r="L75" s="120">
        <f t="shared" si="1"/>
        <v>0.11771614461349078</v>
      </c>
      <c r="M75" s="74"/>
      <c r="N75" s="75"/>
    </row>
    <row r="76" spans="1:14" x14ac:dyDescent="0.25">
      <c r="A76" s="14">
        <v>55</v>
      </c>
      <c r="B76" s="28">
        <v>15708071</v>
      </c>
      <c r="C76" s="58"/>
      <c r="D76" s="58"/>
      <c r="E76" s="122">
        <v>42.1</v>
      </c>
      <c r="F76" s="103">
        <f>E76*E14/E13</f>
        <v>12.561979461805318</v>
      </c>
      <c r="G76" s="131">
        <v>21218</v>
      </c>
      <c r="H76" s="131">
        <v>21218</v>
      </c>
      <c r="I76" s="59">
        <f t="shared" si="0"/>
        <v>0</v>
      </c>
      <c r="J76" s="120">
        <f>E76*(K12/E15)</f>
        <v>1.2641988513484559</v>
      </c>
      <c r="K76" s="60">
        <f>F76*(K8/(E13-F21+E14))</f>
        <v>0.10455379089088528</v>
      </c>
      <c r="L76" s="120">
        <f t="shared" si="1"/>
        <v>1.3687526422393412</v>
      </c>
      <c r="M76" s="74"/>
      <c r="N76" s="75"/>
    </row>
    <row r="77" spans="1:14" x14ac:dyDescent="0.25">
      <c r="A77" s="14">
        <v>56</v>
      </c>
      <c r="B77" s="144">
        <v>17232611</v>
      </c>
      <c r="C77" s="145">
        <v>43430</v>
      </c>
      <c r="D77" s="145">
        <v>44891</v>
      </c>
      <c r="E77" s="146">
        <v>41.6</v>
      </c>
      <c r="F77" s="103">
        <f>E77*E14/E13</f>
        <v>12.412787306676989</v>
      </c>
      <c r="G77" s="131">
        <v>3146</v>
      </c>
      <c r="H77" s="131">
        <v>3146</v>
      </c>
      <c r="I77" s="59">
        <f t="shared" si="0"/>
        <v>0</v>
      </c>
      <c r="J77" s="147">
        <f>I77*0.00086</f>
        <v>0</v>
      </c>
      <c r="K77" s="60">
        <f>F77*(K8/(E13-F21+E14))</f>
        <v>0.1033120594076206</v>
      </c>
      <c r="L77" s="120">
        <f t="shared" si="1"/>
        <v>0.1033120594076206</v>
      </c>
      <c r="M77" s="74"/>
      <c r="N77" s="75"/>
    </row>
    <row r="78" spans="1:14" x14ac:dyDescent="0.25">
      <c r="A78" s="15">
        <v>57</v>
      </c>
      <c r="B78" s="28">
        <v>15730776</v>
      </c>
      <c r="C78" s="58"/>
      <c r="D78" s="58"/>
      <c r="E78" s="122">
        <v>45.9</v>
      </c>
      <c r="F78" s="103">
        <f>E78*E14/E13</f>
        <v>13.69583984078062</v>
      </c>
      <c r="G78" s="131">
        <v>18201</v>
      </c>
      <c r="H78" s="131">
        <v>18201</v>
      </c>
      <c r="I78" s="59">
        <f t="shared" si="0"/>
        <v>0</v>
      </c>
      <c r="J78" s="120">
        <f>E78*(K12/E15)</f>
        <v>1.3783070612088866</v>
      </c>
      <c r="K78" s="60">
        <f>F78*(K8/(E13-F21+E14))</f>
        <v>0.11399095016369676</v>
      </c>
      <c r="L78" s="120">
        <f t="shared" si="1"/>
        <v>1.4922980113725832</v>
      </c>
      <c r="M78" s="74"/>
      <c r="N78" s="75"/>
    </row>
    <row r="79" spans="1:14" x14ac:dyDescent="0.25">
      <c r="A79" s="14">
        <v>58</v>
      </c>
      <c r="B79" s="28">
        <v>15705638</v>
      </c>
      <c r="C79" s="58"/>
      <c r="D79" s="58"/>
      <c r="E79" s="122">
        <v>60.3</v>
      </c>
      <c r="F79" s="103">
        <f>E79*E14/E13</f>
        <v>17.992573908476501</v>
      </c>
      <c r="G79" s="131">
        <v>20674</v>
      </c>
      <c r="H79" s="131">
        <v>20674</v>
      </c>
      <c r="I79" s="59">
        <f t="shared" si="0"/>
        <v>0</v>
      </c>
      <c r="J79" s="120">
        <f>E79*(K12/E15)</f>
        <v>1.8107171196273608</v>
      </c>
      <c r="K79" s="60">
        <f>F79*(K8/(E13-F21+E14))</f>
        <v>0.14975281688171929</v>
      </c>
      <c r="L79" s="120">
        <f t="shared" si="1"/>
        <v>1.9604699365090801</v>
      </c>
      <c r="M79" s="74"/>
      <c r="N79" s="75"/>
    </row>
    <row r="80" spans="1:14" x14ac:dyDescent="0.25">
      <c r="A80" s="14">
        <v>59</v>
      </c>
      <c r="B80" s="28">
        <v>15705679</v>
      </c>
      <c r="C80" s="58">
        <v>43713</v>
      </c>
      <c r="D80" s="58">
        <v>45174</v>
      </c>
      <c r="E80" s="122">
        <v>71.7</v>
      </c>
      <c r="F80" s="103">
        <f>E80*E14/E13</f>
        <v>21.394155045402407</v>
      </c>
      <c r="G80" s="59">
        <v>26069</v>
      </c>
      <c r="H80" s="59">
        <v>26842</v>
      </c>
      <c r="I80" s="59">
        <f t="shared" si="0"/>
        <v>773</v>
      </c>
      <c r="J80" s="120">
        <f t="shared" si="3"/>
        <v>0.66478000000000004</v>
      </c>
      <c r="K80" s="60">
        <f>F80*(K8/(E13-F21+E14))</f>
        <v>0.17806429470015378</v>
      </c>
      <c r="L80" s="120">
        <f t="shared" si="1"/>
        <v>0.84284429470015376</v>
      </c>
      <c r="M80" s="74"/>
      <c r="N80" s="75"/>
    </row>
    <row r="81" spans="1:14" x14ac:dyDescent="0.25">
      <c r="A81" s="14">
        <v>60</v>
      </c>
      <c r="B81" s="28">
        <v>18009256</v>
      </c>
      <c r="C81" s="58">
        <v>43530</v>
      </c>
      <c r="D81" s="58">
        <v>45722</v>
      </c>
      <c r="E81" s="122">
        <v>46</v>
      </c>
      <c r="F81" s="103">
        <f>E81*E14/E13</f>
        <v>13.725678271806288</v>
      </c>
      <c r="G81" s="104">
        <v>1.7999999999999999E-2</v>
      </c>
      <c r="H81" s="104">
        <v>0.246</v>
      </c>
      <c r="I81" s="104">
        <f t="shared" si="0"/>
        <v>0.22800000000000001</v>
      </c>
      <c r="J81" s="120">
        <f>I81</f>
        <v>0.22800000000000001</v>
      </c>
      <c r="K81" s="60">
        <f>F81*(K8/(E13-F21+E14))</f>
        <v>0.11423929646034972</v>
      </c>
      <c r="L81" s="120">
        <f t="shared" si="1"/>
        <v>0.34223929646034973</v>
      </c>
      <c r="M81" s="74"/>
      <c r="N81" s="75"/>
    </row>
    <row r="82" spans="1:14" x14ac:dyDescent="0.25">
      <c r="A82" s="14">
        <v>61</v>
      </c>
      <c r="B82" s="28">
        <v>15705714</v>
      </c>
      <c r="C82" s="58"/>
      <c r="D82" s="58"/>
      <c r="E82" s="122">
        <v>71.5</v>
      </c>
      <c r="F82" s="103">
        <f>E82*E14/E13</f>
        <v>21.334478183351077</v>
      </c>
      <c r="G82" s="59">
        <v>26665</v>
      </c>
      <c r="H82" s="59">
        <v>26665</v>
      </c>
      <c r="I82" s="59">
        <f t="shared" si="0"/>
        <v>0</v>
      </c>
      <c r="J82" s="120">
        <f>E82*(K12/E15)</f>
        <v>2.1470360539528408</v>
      </c>
      <c r="K82" s="60">
        <f>F82*(K8/(E13-F21+E14))</f>
        <v>0.17756760210684794</v>
      </c>
      <c r="L82" s="120">
        <f t="shared" si="1"/>
        <v>2.3246036560596886</v>
      </c>
      <c r="M82" s="74"/>
      <c r="N82" s="75"/>
    </row>
    <row r="83" spans="1:14" x14ac:dyDescent="0.25">
      <c r="A83" s="14">
        <v>62</v>
      </c>
      <c r="B83" s="28">
        <v>1584615</v>
      </c>
      <c r="C83" s="58">
        <v>43718</v>
      </c>
      <c r="D83" s="58">
        <v>45179</v>
      </c>
      <c r="E83" s="122">
        <v>47.9</v>
      </c>
      <c r="F83" s="103">
        <f>E83*E14/E13</f>
        <v>14.292608461293938</v>
      </c>
      <c r="G83" s="104">
        <v>0.03</v>
      </c>
      <c r="H83" s="104">
        <v>0.40600000000000003</v>
      </c>
      <c r="I83" s="104">
        <f t="shared" si="0"/>
        <v>0.376</v>
      </c>
      <c r="J83" s="120">
        <f>I83</f>
        <v>0.376</v>
      </c>
      <c r="K83" s="60">
        <f>F83*(K8/(E13-F21+E14))</f>
        <v>0.11895787609675545</v>
      </c>
      <c r="L83" s="120">
        <f t="shared" si="1"/>
        <v>0.49495787609675546</v>
      </c>
      <c r="M83" s="74"/>
      <c r="N83" s="75"/>
    </row>
    <row r="84" spans="1:14" x14ac:dyDescent="0.25">
      <c r="A84" s="14">
        <v>63</v>
      </c>
      <c r="B84" s="28">
        <v>15703003</v>
      </c>
      <c r="C84" s="58">
        <v>43697</v>
      </c>
      <c r="D84" s="58">
        <v>45158</v>
      </c>
      <c r="E84" s="122">
        <v>41.4</v>
      </c>
      <c r="F84" s="103">
        <f>E84*E14/E13</f>
        <v>12.353110444625658</v>
      </c>
      <c r="G84" s="59">
        <v>4645</v>
      </c>
      <c r="H84" s="59">
        <v>4695</v>
      </c>
      <c r="I84" s="59">
        <f t="shared" si="0"/>
        <v>50</v>
      </c>
      <c r="J84" s="120">
        <f t="shared" si="3"/>
        <v>4.2999999999999997E-2</v>
      </c>
      <c r="K84" s="60">
        <f>F84*(K8/(E13-F21+E14))</f>
        <v>0.10281536681431473</v>
      </c>
      <c r="L84" s="120">
        <f t="shared" si="1"/>
        <v>0.14581536681431473</v>
      </c>
      <c r="M84" s="74"/>
      <c r="N84" s="75"/>
    </row>
    <row r="85" spans="1:14" x14ac:dyDescent="0.25">
      <c r="A85" s="14">
        <v>64</v>
      </c>
      <c r="B85" s="28">
        <v>15705656</v>
      </c>
      <c r="C85" s="58">
        <v>43727</v>
      </c>
      <c r="D85" s="58">
        <v>45919</v>
      </c>
      <c r="E85" s="122">
        <v>42.2</v>
      </c>
      <c r="F85" s="103">
        <f>E85*E14/E13</f>
        <v>12.591817892830987</v>
      </c>
      <c r="G85" s="59">
        <v>17870</v>
      </c>
      <c r="H85" s="59">
        <v>18443</v>
      </c>
      <c r="I85" s="59">
        <f t="shared" si="0"/>
        <v>573</v>
      </c>
      <c r="J85" s="120">
        <f t="shared" si="3"/>
        <v>0.49278</v>
      </c>
      <c r="K85" s="60">
        <f>F85*(K8/(E13-F21+E14))</f>
        <v>0.10480213718753822</v>
      </c>
      <c r="L85" s="120">
        <f t="shared" si="1"/>
        <v>0.59758213718753828</v>
      </c>
      <c r="M85" s="74"/>
      <c r="N85" s="75"/>
    </row>
    <row r="86" spans="1:14" x14ac:dyDescent="0.25">
      <c r="A86" s="14">
        <v>65</v>
      </c>
      <c r="B86" s="28">
        <v>15708142</v>
      </c>
      <c r="C86" s="58">
        <v>43712</v>
      </c>
      <c r="D86" s="58">
        <v>45173</v>
      </c>
      <c r="E86" s="122">
        <v>45.4</v>
      </c>
      <c r="F86" s="103">
        <f>E86*E14/E13</f>
        <v>13.546647685652291</v>
      </c>
      <c r="G86" s="59">
        <v>14318</v>
      </c>
      <c r="H86" s="59">
        <v>14853</v>
      </c>
      <c r="I86" s="59">
        <f t="shared" ref="I86:I149" si="4">H86-G86</f>
        <v>535</v>
      </c>
      <c r="J86" s="120">
        <f t="shared" si="3"/>
        <v>0.46010000000000001</v>
      </c>
      <c r="K86" s="60">
        <f>F86*(K8/(E13-F21+E14))</f>
        <v>0.1127492186804321</v>
      </c>
      <c r="L86" s="120">
        <f t="shared" si="1"/>
        <v>0.57284921868043215</v>
      </c>
      <c r="M86" s="74"/>
      <c r="N86" s="75"/>
    </row>
    <row r="87" spans="1:14" x14ac:dyDescent="0.25">
      <c r="A87" s="14">
        <v>66</v>
      </c>
      <c r="B87" s="28">
        <v>15708645</v>
      </c>
      <c r="C87" s="58"/>
      <c r="D87" s="58"/>
      <c r="E87" s="122">
        <v>60.2</v>
      </c>
      <c r="F87" s="103">
        <f>E87*E14/E13</f>
        <v>17.962735477450838</v>
      </c>
      <c r="G87" s="59">
        <v>20943</v>
      </c>
      <c r="H87" s="59">
        <v>20943</v>
      </c>
      <c r="I87" s="59">
        <f t="shared" si="4"/>
        <v>0</v>
      </c>
      <c r="J87" s="120">
        <f>E87*(K12/E15)</f>
        <v>1.8077142719994548</v>
      </c>
      <c r="K87" s="60">
        <f>F87*(K8/(E13-F21+E14))</f>
        <v>0.14950447058506638</v>
      </c>
      <c r="L87" s="120">
        <f t="shared" ref="L87:L150" si="5">J87+K87</f>
        <v>1.9572187425845211</v>
      </c>
      <c r="M87" s="74"/>
      <c r="N87" s="75"/>
    </row>
    <row r="88" spans="1:14" x14ac:dyDescent="0.25">
      <c r="A88" s="14">
        <v>67</v>
      </c>
      <c r="B88" s="28">
        <v>15708109</v>
      </c>
      <c r="C88" s="58">
        <v>43711</v>
      </c>
      <c r="D88" s="58">
        <v>45172</v>
      </c>
      <c r="E88" s="122">
        <v>71.5</v>
      </c>
      <c r="F88" s="103">
        <f>E88*E14/E13</f>
        <v>21.334478183351077</v>
      </c>
      <c r="G88" s="59">
        <v>23250</v>
      </c>
      <c r="H88" s="59">
        <v>23551</v>
      </c>
      <c r="I88" s="59">
        <f t="shared" si="4"/>
        <v>301</v>
      </c>
      <c r="J88" s="120">
        <f t="shared" si="3"/>
        <v>0.25885999999999998</v>
      </c>
      <c r="K88" s="60">
        <f>F88*(K8/(E13-F21+E14))</f>
        <v>0.17756760210684794</v>
      </c>
      <c r="L88" s="120">
        <f t="shared" si="5"/>
        <v>0.43642760210684794</v>
      </c>
      <c r="M88" s="74"/>
      <c r="N88" s="75"/>
    </row>
    <row r="89" spans="1:14" x14ac:dyDescent="0.25">
      <c r="A89" s="14">
        <v>68</v>
      </c>
      <c r="B89" s="28">
        <v>15705797</v>
      </c>
      <c r="C89" s="58"/>
      <c r="D89" s="58"/>
      <c r="E89" s="122">
        <v>45.7</v>
      </c>
      <c r="F89" s="103">
        <f>E89*E14/E13</f>
        <v>13.63616297872929</v>
      </c>
      <c r="G89" s="59">
        <v>13935</v>
      </c>
      <c r="H89" s="59">
        <v>13935</v>
      </c>
      <c r="I89" s="59">
        <f t="shared" si="4"/>
        <v>0</v>
      </c>
      <c r="J89" s="120">
        <f>E89*(K12/E15)</f>
        <v>1.3723013659530745</v>
      </c>
      <c r="K89" s="60">
        <f>F89*(K8/(E13-F21+E14))</f>
        <v>0.11349425757039092</v>
      </c>
      <c r="L89" s="120">
        <f t="shared" si="5"/>
        <v>1.4857956235234655</v>
      </c>
      <c r="M89" s="74"/>
      <c r="N89" s="75"/>
    </row>
    <row r="90" spans="1:14" x14ac:dyDescent="0.25">
      <c r="A90" s="14">
        <v>69</v>
      </c>
      <c r="B90" s="28">
        <v>17715788</v>
      </c>
      <c r="C90" s="58">
        <v>43734</v>
      </c>
      <c r="D90" s="58">
        <v>45195</v>
      </c>
      <c r="E90" s="122">
        <v>70.599999999999994</v>
      </c>
      <c r="F90" s="103">
        <f>E90*E14/E13</f>
        <v>21.065932304120082</v>
      </c>
      <c r="G90" s="59">
        <v>20329</v>
      </c>
      <c r="H90" s="59">
        <v>21816</v>
      </c>
      <c r="I90" s="59">
        <f t="shared" si="4"/>
        <v>1487</v>
      </c>
      <c r="J90" s="120">
        <f t="shared" si="3"/>
        <v>1.2788200000000001</v>
      </c>
      <c r="K90" s="60">
        <f>F90*(K8/(E13-F21+E14))</f>
        <v>0.1753324854369715</v>
      </c>
      <c r="L90" s="120">
        <f t="shared" si="5"/>
        <v>1.4541524854369716</v>
      </c>
      <c r="M90" s="74"/>
      <c r="N90" s="75"/>
    </row>
    <row r="91" spans="1:14" x14ac:dyDescent="0.25">
      <c r="A91" s="130">
        <v>70</v>
      </c>
      <c r="B91" s="28">
        <v>15705643</v>
      </c>
      <c r="C91" s="58"/>
      <c r="D91" s="58"/>
      <c r="E91" s="122">
        <v>46.6</v>
      </c>
      <c r="F91" s="103">
        <f>E91*E14/E13</f>
        <v>13.904708857960282</v>
      </c>
      <c r="G91" s="59">
        <v>17316</v>
      </c>
      <c r="H91" s="59">
        <v>17316</v>
      </c>
      <c r="I91" s="59">
        <f t="shared" si="4"/>
        <v>0</v>
      </c>
      <c r="J91" s="120">
        <f>E91*(K12/E15)</f>
        <v>1.399326994604229</v>
      </c>
      <c r="K91" s="60">
        <f>F91*(K8/(E13-F21+E14))</f>
        <v>0.11572937424026732</v>
      </c>
      <c r="L91" s="120">
        <f t="shared" si="5"/>
        <v>1.5150563688444965</v>
      </c>
      <c r="M91" s="74"/>
      <c r="N91" s="75"/>
    </row>
    <row r="92" spans="1:14" x14ac:dyDescent="0.25">
      <c r="A92" s="14">
        <v>71</v>
      </c>
      <c r="B92" s="28">
        <v>81501776</v>
      </c>
      <c r="C92" s="58"/>
      <c r="D92" s="58"/>
      <c r="E92" s="122">
        <v>42.2</v>
      </c>
      <c r="F92" s="103">
        <f>E92*E14/E13</f>
        <v>12.591817892830987</v>
      </c>
      <c r="G92" s="104">
        <v>0.70279999999999998</v>
      </c>
      <c r="H92" s="104">
        <v>1.347</v>
      </c>
      <c r="I92" s="104">
        <f t="shared" si="4"/>
        <v>0.64419999999999999</v>
      </c>
      <c r="J92" s="120">
        <f t="shared" si="3"/>
        <v>5.5401199999999999E-4</v>
      </c>
      <c r="K92" s="60">
        <f>F92*(K8/(E13-F21+E14))</f>
        <v>0.10480213718753822</v>
      </c>
      <c r="L92" s="120">
        <f t="shared" si="5"/>
        <v>0.10535614918753823</v>
      </c>
      <c r="M92" s="74"/>
      <c r="N92" s="75"/>
    </row>
    <row r="93" spans="1:14" x14ac:dyDescent="0.25">
      <c r="A93" s="14">
        <v>72</v>
      </c>
      <c r="B93" s="28">
        <v>15705545</v>
      </c>
      <c r="C93" s="58"/>
      <c r="D93" s="58"/>
      <c r="E93" s="122">
        <v>41.9</v>
      </c>
      <c r="F93" s="103">
        <f>E93*E14/E13</f>
        <v>12.502302599753987</v>
      </c>
      <c r="G93" s="59">
        <v>14119</v>
      </c>
      <c r="H93" s="59">
        <v>14119</v>
      </c>
      <c r="I93" s="59">
        <f t="shared" si="4"/>
        <v>0</v>
      </c>
      <c r="J93" s="120">
        <f>E93*(K12/E15)</f>
        <v>1.2581931560926438</v>
      </c>
      <c r="K93" s="60">
        <f>F93*(K8/(E13-F21+E14))</f>
        <v>0.10405709829757941</v>
      </c>
      <c r="L93" s="120">
        <f t="shared" si="5"/>
        <v>1.3622502543902233</v>
      </c>
      <c r="M93" s="74"/>
      <c r="N93" s="75"/>
    </row>
    <row r="94" spans="1:14" x14ac:dyDescent="0.25">
      <c r="A94" s="14">
        <v>73</v>
      </c>
      <c r="B94" s="28">
        <v>15708739</v>
      </c>
      <c r="C94" s="58"/>
      <c r="D94" s="58"/>
      <c r="E94" s="122">
        <v>45.8</v>
      </c>
      <c r="F94" s="103">
        <f>E94*E14/E13</f>
        <v>13.666001409754953</v>
      </c>
      <c r="G94" s="59">
        <v>15759</v>
      </c>
      <c r="H94" s="59">
        <v>15759</v>
      </c>
      <c r="I94" s="59">
        <f t="shared" si="4"/>
        <v>0</v>
      </c>
      <c r="J94" s="120">
        <f>E94*(K12/E15)</f>
        <v>1.3753042135809805</v>
      </c>
      <c r="K94" s="60">
        <f>F94*(K8/(E13-F21+E14))</f>
        <v>0.11374260386704382</v>
      </c>
      <c r="L94" s="120">
        <f t="shared" si="5"/>
        <v>1.4890468174480245</v>
      </c>
      <c r="M94" s="74"/>
      <c r="N94" s="75"/>
    </row>
    <row r="95" spans="1:14" x14ac:dyDescent="0.25">
      <c r="A95" s="14">
        <v>74</v>
      </c>
      <c r="B95" s="28">
        <v>15708197</v>
      </c>
      <c r="C95" s="58">
        <v>43698</v>
      </c>
      <c r="D95" s="58">
        <v>45159</v>
      </c>
      <c r="E95" s="122">
        <v>60.7</v>
      </c>
      <c r="F95" s="103">
        <f>E95*E14/E13</f>
        <v>18.111927632579167</v>
      </c>
      <c r="G95" s="59">
        <v>15623</v>
      </c>
      <c r="H95" s="59">
        <v>15827</v>
      </c>
      <c r="I95" s="59">
        <f t="shared" si="4"/>
        <v>204</v>
      </c>
      <c r="J95" s="120">
        <f t="shared" si="3"/>
        <v>0.17543999999999998</v>
      </c>
      <c r="K95" s="60">
        <f>F95*(K8/(E13-F21+E14))</f>
        <v>0.15074620206833103</v>
      </c>
      <c r="L95" s="120">
        <f t="shared" si="5"/>
        <v>0.32618620206833104</v>
      </c>
      <c r="M95" s="74"/>
      <c r="N95" s="75"/>
    </row>
    <row r="96" spans="1:14" x14ac:dyDescent="0.25">
      <c r="A96" s="14">
        <v>75</v>
      </c>
      <c r="B96" s="28">
        <v>15708099</v>
      </c>
      <c r="C96" s="58"/>
      <c r="D96" s="58"/>
      <c r="E96" s="122">
        <v>72.099999999999994</v>
      </c>
      <c r="F96" s="103">
        <f>E96*E14/E13</f>
        <v>21.513508769505069</v>
      </c>
      <c r="G96" s="59">
        <v>21480</v>
      </c>
      <c r="H96" s="59">
        <v>21480</v>
      </c>
      <c r="I96" s="59">
        <f t="shared" si="4"/>
        <v>0</v>
      </c>
      <c r="J96" s="120">
        <f>E96*(K12/E15)</f>
        <v>2.165053139720277</v>
      </c>
      <c r="K96" s="60">
        <f>F96*(K8/(E13-F21+E14))</f>
        <v>0.17905767988676549</v>
      </c>
      <c r="L96" s="120">
        <f t="shared" si="5"/>
        <v>2.3441108196070424</v>
      </c>
      <c r="M96" s="74"/>
      <c r="N96" s="75"/>
    </row>
    <row r="97" spans="1:14" x14ac:dyDescent="0.25">
      <c r="A97" s="14">
        <v>76</v>
      </c>
      <c r="B97" s="28">
        <v>15708563</v>
      </c>
      <c r="C97" s="58"/>
      <c r="D97" s="58"/>
      <c r="E97" s="122">
        <v>45.9</v>
      </c>
      <c r="F97" s="103">
        <f>E97*E14/E13</f>
        <v>13.69583984078062</v>
      </c>
      <c r="G97" s="59">
        <v>24195</v>
      </c>
      <c r="H97" s="59">
        <v>24195</v>
      </c>
      <c r="I97" s="59">
        <f t="shared" si="4"/>
        <v>0</v>
      </c>
      <c r="J97" s="120">
        <f>E97*(K12/E15)</f>
        <v>1.3783070612088866</v>
      </c>
      <c r="K97" s="60">
        <f>F97*(K8/(E13-F21+E14))</f>
        <v>0.11399095016369676</v>
      </c>
      <c r="L97" s="120">
        <f t="shared" si="5"/>
        <v>1.4922980113725832</v>
      </c>
      <c r="M97" s="74"/>
      <c r="N97" s="75"/>
    </row>
    <row r="98" spans="1:14" x14ac:dyDescent="0.25">
      <c r="A98" s="14">
        <v>77</v>
      </c>
      <c r="B98" s="28">
        <v>15708346</v>
      </c>
      <c r="C98" s="58"/>
      <c r="D98" s="58"/>
      <c r="E98" s="122">
        <v>71</v>
      </c>
      <c r="F98" s="103">
        <f>E98*E14/E13</f>
        <v>21.185286028222745</v>
      </c>
      <c r="G98" s="59">
        <v>26812</v>
      </c>
      <c r="H98" s="59">
        <v>26812</v>
      </c>
      <c r="I98" s="59">
        <f t="shared" si="4"/>
        <v>0</v>
      </c>
      <c r="J98" s="120">
        <f>E98*(K12/E15)</f>
        <v>2.1320218158133106</v>
      </c>
      <c r="K98" s="60">
        <f>F98*(K8/(E13-F21+E14))</f>
        <v>0.17632587062358324</v>
      </c>
      <c r="L98" s="120">
        <f t="shared" si="5"/>
        <v>2.3083476864368939</v>
      </c>
      <c r="M98" s="74"/>
      <c r="N98" s="75"/>
    </row>
    <row r="99" spans="1:14" x14ac:dyDescent="0.25">
      <c r="A99" s="14">
        <v>78</v>
      </c>
      <c r="B99" s="28">
        <v>15708441</v>
      </c>
      <c r="C99" s="58">
        <v>43712</v>
      </c>
      <c r="D99" s="58">
        <v>45173</v>
      </c>
      <c r="E99" s="122">
        <v>47.6</v>
      </c>
      <c r="F99" s="103">
        <f>E99*E14/E13</f>
        <v>14.203093168216942</v>
      </c>
      <c r="G99" s="59">
        <v>12591</v>
      </c>
      <c r="H99" s="59">
        <v>13212</v>
      </c>
      <c r="I99" s="59">
        <f t="shared" si="4"/>
        <v>621</v>
      </c>
      <c r="J99" s="120">
        <f t="shared" si="3"/>
        <v>0.53405999999999998</v>
      </c>
      <c r="K99" s="60">
        <f>F99*(K8/(E13-F21+E14))</f>
        <v>0.11821283720679666</v>
      </c>
      <c r="L99" s="120">
        <f t="shared" si="5"/>
        <v>0.65227283720679663</v>
      </c>
      <c r="M99" s="74"/>
      <c r="N99" s="75"/>
    </row>
    <row r="100" spans="1:14" x14ac:dyDescent="0.25">
      <c r="A100" s="14">
        <v>79</v>
      </c>
      <c r="B100" s="28">
        <v>415315</v>
      </c>
      <c r="C100" s="58">
        <v>43719</v>
      </c>
      <c r="D100" s="58">
        <v>45911</v>
      </c>
      <c r="E100" s="122">
        <v>42.3</v>
      </c>
      <c r="F100" s="103">
        <f>E100*E14/E13</f>
        <v>12.62165632385665</v>
      </c>
      <c r="G100" s="104">
        <v>0.06</v>
      </c>
      <c r="H100" s="104">
        <v>0.46300000000000002</v>
      </c>
      <c r="I100" s="104">
        <f t="shared" si="4"/>
        <v>0.40300000000000002</v>
      </c>
      <c r="J100" s="120">
        <f>I100</f>
        <v>0.40300000000000002</v>
      </c>
      <c r="K100" s="60">
        <f>F100*(K8/(E13-F21+E14))</f>
        <v>0.10505048348419113</v>
      </c>
      <c r="L100" s="120">
        <f t="shared" si="5"/>
        <v>0.50805048348419113</v>
      </c>
      <c r="M100" s="74"/>
      <c r="N100" s="133"/>
    </row>
    <row r="101" spans="1:14" x14ac:dyDescent="0.25">
      <c r="A101" s="14">
        <v>80</v>
      </c>
      <c r="B101" s="28">
        <v>15708455</v>
      </c>
      <c r="C101" s="58">
        <v>43726</v>
      </c>
      <c r="D101" s="58">
        <v>45187</v>
      </c>
      <c r="E101" s="122">
        <v>41.9</v>
      </c>
      <c r="F101" s="103">
        <f>E101*E14/E13</f>
        <v>12.502302599753987</v>
      </c>
      <c r="G101" s="131">
        <v>8961</v>
      </c>
      <c r="H101" s="131">
        <v>9060</v>
      </c>
      <c r="I101" s="59">
        <f t="shared" si="4"/>
        <v>99</v>
      </c>
      <c r="J101" s="120">
        <f t="shared" si="3"/>
        <v>8.5139999999999993E-2</v>
      </c>
      <c r="K101" s="60">
        <f>F101*(K8/(E13-F21+E14))</f>
        <v>0.10405709829757941</v>
      </c>
      <c r="L101" s="120">
        <f t="shared" si="5"/>
        <v>0.18919709829757941</v>
      </c>
      <c r="M101" s="74"/>
      <c r="N101" s="75"/>
    </row>
    <row r="102" spans="1:14" x14ac:dyDescent="0.25">
      <c r="A102" s="14">
        <v>81</v>
      </c>
      <c r="B102" s="28">
        <v>91504480</v>
      </c>
      <c r="C102" s="58">
        <v>43689</v>
      </c>
      <c r="D102" s="58">
        <v>45150</v>
      </c>
      <c r="E102" s="122">
        <v>45.7</v>
      </c>
      <c r="F102" s="103">
        <f>E102*E14/E13</f>
        <v>13.63616297872929</v>
      </c>
      <c r="G102" s="104">
        <v>0.32</v>
      </c>
      <c r="H102" s="104">
        <v>1.1040000000000001</v>
      </c>
      <c r="I102" s="104">
        <f t="shared" si="4"/>
        <v>0.78400000000000003</v>
      </c>
      <c r="J102" s="120">
        <f>I102</f>
        <v>0.78400000000000003</v>
      </c>
      <c r="K102" s="60">
        <f>F102*(K8/(E13-F21+E14))</f>
        <v>0.11349425757039092</v>
      </c>
      <c r="L102" s="120">
        <f t="shared" si="5"/>
        <v>0.89749425757039092</v>
      </c>
      <c r="M102" s="74"/>
      <c r="N102" s="75"/>
    </row>
    <row r="103" spans="1:14" x14ac:dyDescent="0.25">
      <c r="A103" s="14">
        <v>82</v>
      </c>
      <c r="B103" s="28">
        <v>15708727</v>
      </c>
      <c r="C103" s="58">
        <v>43689</v>
      </c>
      <c r="D103" s="58">
        <v>45150</v>
      </c>
      <c r="E103" s="122">
        <v>60.7</v>
      </c>
      <c r="F103" s="103">
        <f>E103*E14/E13</f>
        <v>18.111927632579167</v>
      </c>
      <c r="G103" s="59">
        <v>29592</v>
      </c>
      <c r="H103" s="59">
        <v>30417</v>
      </c>
      <c r="I103" s="59">
        <f t="shared" si="4"/>
        <v>825</v>
      </c>
      <c r="J103" s="120">
        <f t="shared" si="3"/>
        <v>0.70950000000000002</v>
      </c>
      <c r="K103" s="60">
        <f>F103*(K8/(E13-F21+E14))</f>
        <v>0.15074620206833103</v>
      </c>
      <c r="L103" s="120">
        <f t="shared" si="5"/>
        <v>0.86024620206833102</v>
      </c>
      <c r="M103" s="74"/>
      <c r="N103" s="75"/>
    </row>
    <row r="104" spans="1:14" x14ac:dyDescent="0.25">
      <c r="A104" s="14">
        <v>83</v>
      </c>
      <c r="B104" s="28">
        <v>15705611</v>
      </c>
      <c r="C104" s="58">
        <v>43689</v>
      </c>
      <c r="D104" s="58">
        <v>45150</v>
      </c>
      <c r="E104" s="122">
        <v>71.900000000000006</v>
      </c>
      <c r="F104" s="103">
        <f>E104*E14/E13</f>
        <v>21.453831907453743</v>
      </c>
      <c r="G104" s="59">
        <v>17154</v>
      </c>
      <c r="H104" s="59">
        <v>17155</v>
      </c>
      <c r="I104" s="59">
        <f t="shared" si="4"/>
        <v>1</v>
      </c>
      <c r="J104" s="120">
        <f t="shared" si="3"/>
        <v>8.5999999999999998E-4</v>
      </c>
      <c r="K104" s="60">
        <f>F104*(K8/(E13-F21+E14))</f>
        <v>0.17856098729345968</v>
      </c>
      <c r="L104" s="120">
        <f t="shared" si="5"/>
        <v>0.17942098729345968</v>
      </c>
      <c r="M104" s="74"/>
      <c r="N104" s="75"/>
    </row>
    <row r="105" spans="1:14" x14ac:dyDescent="0.25">
      <c r="A105" s="14">
        <v>84</v>
      </c>
      <c r="B105" s="28">
        <v>15708134</v>
      </c>
      <c r="C105" s="58"/>
      <c r="D105" s="58"/>
      <c r="E105" s="122">
        <v>45.6</v>
      </c>
      <c r="F105" s="103">
        <f>E105*E14/E13</f>
        <v>13.606324547703624</v>
      </c>
      <c r="G105" s="59">
        <v>19225</v>
      </c>
      <c r="H105" s="59">
        <v>19225</v>
      </c>
      <c r="I105" s="59">
        <f t="shared" si="4"/>
        <v>0</v>
      </c>
      <c r="J105" s="120">
        <f>E105*(K12/E15)</f>
        <v>1.3692985183251685</v>
      </c>
      <c r="K105" s="60">
        <f>F105*(K8/(E13-F21+E14))</f>
        <v>0.11324591127373797</v>
      </c>
      <c r="L105" s="120">
        <f t="shared" si="5"/>
        <v>1.4825444295989065</v>
      </c>
      <c r="M105" s="74"/>
      <c r="N105" s="75"/>
    </row>
    <row r="106" spans="1:14" x14ac:dyDescent="0.25">
      <c r="A106" s="14">
        <v>85</v>
      </c>
      <c r="B106" s="28">
        <v>15705763</v>
      </c>
      <c r="C106" s="58">
        <v>43691</v>
      </c>
      <c r="D106" s="58">
        <v>45152</v>
      </c>
      <c r="E106" s="122">
        <v>70.7</v>
      </c>
      <c r="F106" s="103">
        <f>E106*E14/E13</f>
        <v>21.095770735145749</v>
      </c>
      <c r="G106" s="59">
        <v>27369</v>
      </c>
      <c r="H106" s="59">
        <v>28145</v>
      </c>
      <c r="I106" s="59">
        <f t="shared" si="4"/>
        <v>776</v>
      </c>
      <c r="J106" s="120">
        <f t="shared" si="3"/>
        <v>0.66735999999999995</v>
      </c>
      <c r="K106" s="60">
        <f>F106*(K8/(E13-F21+E14))</f>
        <v>0.17558083173362443</v>
      </c>
      <c r="L106" s="120">
        <f t="shared" si="5"/>
        <v>0.84294083173362444</v>
      </c>
      <c r="M106" s="74"/>
      <c r="N106" s="75"/>
    </row>
    <row r="107" spans="1:14" x14ac:dyDescent="0.25">
      <c r="A107" s="14">
        <v>86</v>
      </c>
      <c r="B107" s="28">
        <v>15708293</v>
      </c>
      <c r="C107" s="58">
        <v>43746</v>
      </c>
      <c r="D107" s="58">
        <v>45207</v>
      </c>
      <c r="E107" s="122">
        <v>47.5</v>
      </c>
      <c r="F107" s="103">
        <f>E107*E14/E13</f>
        <v>14.173254737191273</v>
      </c>
      <c r="G107" s="59">
        <v>21500</v>
      </c>
      <c r="H107" s="59">
        <v>21984</v>
      </c>
      <c r="I107" s="59">
        <f t="shared" si="4"/>
        <v>484</v>
      </c>
      <c r="J107" s="120">
        <f t="shared" si="3"/>
        <v>0.41624</v>
      </c>
      <c r="K107" s="60">
        <f>F107*(K8/(E13-F21+E14))</f>
        <v>0.11796449091014372</v>
      </c>
      <c r="L107" s="120">
        <f t="shared" si="5"/>
        <v>0.53420449091014377</v>
      </c>
      <c r="M107" s="74"/>
      <c r="N107" s="75"/>
    </row>
    <row r="108" spans="1:14" x14ac:dyDescent="0.25">
      <c r="A108" s="14">
        <v>87</v>
      </c>
      <c r="B108" s="28">
        <v>15708499</v>
      </c>
      <c r="C108" s="58"/>
      <c r="D108" s="58"/>
      <c r="E108" s="122">
        <v>42</v>
      </c>
      <c r="F108" s="103">
        <f>E108*E14/E13</f>
        <v>12.532141030779654</v>
      </c>
      <c r="G108" s="59">
        <v>11410</v>
      </c>
      <c r="H108" s="59">
        <v>11410</v>
      </c>
      <c r="I108" s="59">
        <f t="shared" si="4"/>
        <v>0</v>
      </c>
      <c r="J108" s="120">
        <f>E108*(K12/E15)</f>
        <v>1.2611960037205499</v>
      </c>
      <c r="K108" s="60">
        <f>F108*(K8/(E13-F21+E14))</f>
        <v>0.10430544459423234</v>
      </c>
      <c r="L108" s="120">
        <f t="shared" si="5"/>
        <v>1.3655014483147823</v>
      </c>
      <c r="M108" s="74"/>
      <c r="N108" s="75"/>
    </row>
    <row r="109" spans="1:14" x14ac:dyDescent="0.25">
      <c r="A109" s="14">
        <v>88</v>
      </c>
      <c r="B109" s="62">
        <v>15708190</v>
      </c>
      <c r="C109" s="58"/>
      <c r="D109" s="58"/>
      <c r="E109" s="122">
        <v>41.1</v>
      </c>
      <c r="F109" s="103">
        <f>E109*E14/E13</f>
        <v>12.26359515154866</v>
      </c>
      <c r="G109" s="59">
        <v>11999</v>
      </c>
      <c r="H109" s="59">
        <v>11999</v>
      </c>
      <c r="I109" s="59">
        <f t="shared" si="4"/>
        <v>0</v>
      </c>
      <c r="J109" s="120">
        <f>E109*(K12/E15)</f>
        <v>1.2341703750693953</v>
      </c>
      <c r="K109" s="60">
        <f>F109*(K8/(E13-F21+E14))</f>
        <v>0.10207032792435593</v>
      </c>
      <c r="L109" s="120">
        <f t="shared" si="5"/>
        <v>1.3362407029937513</v>
      </c>
      <c r="M109" s="74"/>
      <c r="N109" s="75"/>
    </row>
    <row r="110" spans="1:14" x14ac:dyDescent="0.25">
      <c r="A110" s="14">
        <v>89</v>
      </c>
      <c r="B110" s="63">
        <v>15708095</v>
      </c>
      <c r="C110" s="58">
        <v>43714</v>
      </c>
      <c r="D110" s="58">
        <v>45175</v>
      </c>
      <c r="E110" s="122">
        <v>45.5</v>
      </c>
      <c r="F110" s="103">
        <f>E110*E14/E13</f>
        <v>13.576486116677957</v>
      </c>
      <c r="G110" s="59">
        <v>31611</v>
      </c>
      <c r="H110" s="59">
        <v>31611</v>
      </c>
      <c r="I110" s="59">
        <f t="shared" si="4"/>
        <v>0</v>
      </c>
      <c r="J110" s="120">
        <f t="shared" si="3"/>
        <v>0</v>
      </c>
      <c r="K110" s="60">
        <f>F110*(K8/(E13-F21+E14))</f>
        <v>0.11299756497708503</v>
      </c>
      <c r="L110" s="60">
        <f t="shared" si="5"/>
        <v>0.11299756497708503</v>
      </c>
      <c r="M110" s="74"/>
      <c r="N110" s="75"/>
    </row>
    <row r="111" spans="1:14" x14ac:dyDescent="0.25">
      <c r="A111" s="14">
        <v>90</v>
      </c>
      <c r="B111" s="63">
        <v>15708008</v>
      </c>
      <c r="C111" s="58">
        <v>43699</v>
      </c>
      <c r="D111" s="58">
        <v>45160</v>
      </c>
      <c r="E111" s="122">
        <v>61</v>
      </c>
      <c r="F111" s="103">
        <f>E111*E14/E13</f>
        <v>18.20144292565616</v>
      </c>
      <c r="G111" s="59">
        <v>28164</v>
      </c>
      <c r="H111" s="59">
        <v>31611</v>
      </c>
      <c r="I111" s="59">
        <f t="shared" si="4"/>
        <v>3447</v>
      </c>
      <c r="J111" s="120">
        <f t="shared" si="3"/>
        <v>2.9644200000000001</v>
      </c>
      <c r="K111" s="60">
        <f>F111*(K8/(E13-F21+E14))</f>
        <v>0.15149124095828981</v>
      </c>
      <c r="L111" s="120">
        <f t="shared" si="5"/>
        <v>3.1159112409582899</v>
      </c>
      <c r="M111" s="74"/>
      <c r="N111" s="75"/>
    </row>
    <row r="112" spans="1:14" x14ac:dyDescent="0.25">
      <c r="A112" s="14">
        <v>91</v>
      </c>
      <c r="B112" s="63">
        <v>15708063</v>
      </c>
      <c r="C112" s="58">
        <v>43685</v>
      </c>
      <c r="D112" s="58">
        <v>45146</v>
      </c>
      <c r="E112" s="122">
        <v>71.8</v>
      </c>
      <c r="F112" s="103">
        <f>E112*E14/E13</f>
        <v>21.42399347642807</v>
      </c>
      <c r="G112" s="59">
        <v>23954</v>
      </c>
      <c r="H112" s="59">
        <v>23954</v>
      </c>
      <c r="I112" s="59">
        <f t="shared" si="4"/>
        <v>0</v>
      </c>
      <c r="J112" s="120">
        <f t="shared" si="3"/>
        <v>0</v>
      </c>
      <c r="K112" s="60">
        <f>F112*(K8/(E13-F21+E14))</f>
        <v>0.17831264099680669</v>
      </c>
      <c r="L112" s="120">
        <f t="shared" si="5"/>
        <v>0.17831264099680669</v>
      </c>
      <c r="M112" s="74"/>
      <c r="N112" s="75"/>
    </row>
    <row r="113" spans="1:14" x14ac:dyDescent="0.25">
      <c r="A113" s="14">
        <v>92</v>
      </c>
      <c r="B113" s="63">
        <v>15708016</v>
      </c>
      <c r="C113" s="58"/>
      <c r="D113" s="58"/>
      <c r="E113" s="122">
        <v>45.4</v>
      </c>
      <c r="F113" s="103">
        <f>E113*E14/E13</f>
        <v>13.546647685652291</v>
      </c>
      <c r="G113" s="59">
        <v>25357</v>
      </c>
      <c r="H113" s="59">
        <v>25357</v>
      </c>
      <c r="I113" s="59">
        <f t="shared" si="4"/>
        <v>0</v>
      </c>
      <c r="J113" s="120">
        <f>E113*(K12/E15)</f>
        <v>1.3632928230693562</v>
      </c>
      <c r="K113" s="60">
        <f>F113*(K8/(E13-F21+E14))</f>
        <v>0.1127492186804321</v>
      </c>
      <c r="L113" s="120">
        <f t="shared" si="5"/>
        <v>1.4760420417497884</v>
      </c>
      <c r="M113" s="74"/>
      <c r="N113" s="75"/>
    </row>
    <row r="114" spans="1:14" x14ac:dyDescent="0.25">
      <c r="A114" s="14">
        <v>93</v>
      </c>
      <c r="B114" s="63">
        <v>18008991</v>
      </c>
      <c r="C114" s="58">
        <v>43530</v>
      </c>
      <c r="D114" s="58">
        <v>45722</v>
      </c>
      <c r="E114" s="122">
        <v>70.599999999999994</v>
      </c>
      <c r="F114" s="103">
        <f>E114*E14/E13</f>
        <v>21.065932304120082</v>
      </c>
      <c r="G114" s="104">
        <v>1.2E-2</v>
      </c>
      <c r="H114" s="104">
        <v>5.2999999999999999E-2</v>
      </c>
      <c r="I114" s="104">
        <f t="shared" si="4"/>
        <v>4.0999999999999995E-2</v>
      </c>
      <c r="J114" s="120">
        <f>I114</f>
        <v>4.0999999999999995E-2</v>
      </c>
      <c r="K114" s="60">
        <f>F114*(K8/(E13-F21+E14))</f>
        <v>0.1753324854369715</v>
      </c>
      <c r="L114" s="120">
        <f t="shared" si="5"/>
        <v>0.21633248543697148</v>
      </c>
      <c r="M114" s="74"/>
      <c r="N114" s="75"/>
    </row>
    <row r="115" spans="1:14" x14ac:dyDescent="0.25">
      <c r="A115" s="14">
        <v>94</v>
      </c>
      <c r="B115" s="63">
        <v>15705706</v>
      </c>
      <c r="C115" s="58"/>
      <c r="D115" s="58"/>
      <c r="E115" s="122">
        <v>47.4</v>
      </c>
      <c r="F115" s="103">
        <f>E115*E14/E13</f>
        <v>14.143416306165609</v>
      </c>
      <c r="G115" s="59">
        <v>15383</v>
      </c>
      <c r="H115" s="59">
        <v>15383</v>
      </c>
      <c r="I115" s="59">
        <f t="shared" si="4"/>
        <v>0</v>
      </c>
      <c r="J115" s="120">
        <f>E115*(K12/E15)</f>
        <v>1.4233497756274776</v>
      </c>
      <c r="K115" s="60">
        <f>F115*(K8/(E13-F21+E14))</f>
        <v>0.11771614461349078</v>
      </c>
      <c r="L115" s="120">
        <f t="shared" si="5"/>
        <v>1.5410659202409684</v>
      </c>
      <c r="M115" s="74"/>
      <c r="N115" s="75"/>
    </row>
    <row r="116" spans="1:14" x14ac:dyDescent="0.25">
      <c r="A116" s="14">
        <v>95</v>
      </c>
      <c r="B116" s="63">
        <v>15708352</v>
      </c>
      <c r="C116" s="58">
        <v>43727</v>
      </c>
      <c r="D116" s="58">
        <v>45188</v>
      </c>
      <c r="E116" s="122">
        <v>42</v>
      </c>
      <c r="F116" s="103">
        <f>E116*E14/E13</f>
        <v>12.532141030779654</v>
      </c>
      <c r="G116" s="59">
        <v>1985</v>
      </c>
      <c r="H116" s="59">
        <v>1985</v>
      </c>
      <c r="I116" s="59">
        <f t="shared" si="4"/>
        <v>0</v>
      </c>
      <c r="J116" s="120">
        <f t="shared" ref="J116:J153" si="6">I116*0.00086</f>
        <v>0</v>
      </c>
      <c r="K116" s="60">
        <f>F116*(K8/(E13-F21+E14))</f>
        <v>0.10430544459423234</v>
      </c>
      <c r="L116" s="120">
        <f t="shared" si="5"/>
        <v>0.10430544459423234</v>
      </c>
      <c r="M116" s="74"/>
      <c r="N116" s="75"/>
    </row>
    <row r="117" spans="1:14" x14ac:dyDescent="0.25">
      <c r="A117" s="14">
        <v>96</v>
      </c>
      <c r="B117" s="63">
        <v>15708616</v>
      </c>
      <c r="C117" s="58">
        <v>43697</v>
      </c>
      <c r="D117" s="58">
        <v>45158</v>
      </c>
      <c r="E117" s="122">
        <v>41.6</v>
      </c>
      <c r="F117" s="103">
        <f>E117*E14/E13</f>
        <v>12.412787306676989</v>
      </c>
      <c r="G117" s="59">
        <v>24521</v>
      </c>
      <c r="H117" s="59">
        <v>25475</v>
      </c>
      <c r="I117" s="59">
        <f t="shared" si="4"/>
        <v>954</v>
      </c>
      <c r="J117" s="120">
        <f t="shared" si="6"/>
        <v>0.82043999999999995</v>
      </c>
      <c r="K117" s="60">
        <f>F117*(K8/(E13-F21+E14))</f>
        <v>0.1033120594076206</v>
      </c>
      <c r="L117" s="120">
        <f t="shared" si="5"/>
        <v>0.92375205940762051</v>
      </c>
      <c r="M117" s="74"/>
      <c r="N117" s="75"/>
    </row>
    <row r="118" spans="1:14" x14ac:dyDescent="0.25">
      <c r="A118" s="14">
        <v>97</v>
      </c>
      <c r="B118" s="62">
        <v>15705517</v>
      </c>
      <c r="C118" s="58">
        <v>43691</v>
      </c>
      <c r="D118" s="58">
        <v>45152</v>
      </c>
      <c r="E118" s="122">
        <v>45.3</v>
      </c>
      <c r="F118" s="103">
        <f>E118*E14/E13</f>
        <v>13.516809254626626</v>
      </c>
      <c r="G118" s="59">
        <v>10960</v>
      </c>
      <c r="H118" s="59">
        <v>11426</v>
      </c>
      <c r="I118" s="59">
        <f t="shared" si="4"/>
        <v>466</v>
      </c>
      <c r="J118" s="120">
        <f t="shared" si="6"/>
        <v>0.40076000000000001</v>
      </c>
      <c r="K118" s="60">
        <f>F118*(K8/(E13-F21+E14))</f>
        <v>0.11250087238377916</v>
      </c>
      <c r="L118" s="120">
        <f t="shared" si="5"/>
        <v>0.51326087238377915</v>
      </c>
      <c r="M118" s="74"/>
      <c r="N118" s="75"/>
    </row>
    <row r="119" spans="1:14" x14ac:dyDescent="0.25">
      <c r="A119" s="14">
        <v>98</v>
      </c>
      <c r="B119" s="62">
        <v>15708462</v>
      </c>
      <c r="C119" s="58">
        <v>43707</v>
      </c>
      <c r="D119" s="58">
        <v>45168</v>
      </c>
      <c r="E119" s="122">
        <v>60.1</v>
      </c>
      <c r="F119" s="103">
        <f>E119*E14/E13</f>
        <v>17.932897046425172</v>
      </c>
      <c r="G119" s="59">
        <v>15018</v>
      </c>
      <c r="H119" s="59">
        <v>15018</v>
      </c>
      <c r="I119" s="59">
        <f t="shared" si="4"/>
        <v>0</v>
      </c>
      <c r="J119" s="120">
        <f t="shared" si="6"/>
        <v>0</v>
      </c>
      <c r="K119" s="60">
        <f>F119*(K8/(E13-F21+E14))</f>
        <v>0.14925612428841342</v>
      </c>
      <c r="L119" s="120">
        <f t="shared" si="5"/>
        <v>0.14925612428841342</v>
      </c>
      <c r="M119" s="74"/>
      <c r="N119" s="75"/>
    </row>
    <row r="120" spans="1:14" x14ac:dyDescent="0.25">
      <c r="A120" s="14">
        <v>99</v>
      </c>
      <c r="B120" s="62">
        <v>15705826</v>
      </c>
      <c r="C120" s="58">
        <v>43685</v>
      </c>
      <c r="D120" s="58">
        <v>45146</v>
      </c>
      <c r="E120" s="122">
        <v>71.2</v>
      </c>
      <c r="F120" s="103">
        <f>E120*E14/E13</f>
        <v>21.244962890274081</v>
      </c>
      <c r="G120" s="59">
        <v>10813</v>
      </c>
      <c r="H120" s="59">
        <v>11091</v>
      </c>
      <c r="I120" s="59">
        <f t="shared" si="4"/>
        <v>278</v>
      </c>
      <c r="J120" s="120">
        <f t="shared" si="6"/>
        <v>0.23907999999999999</v>
      </c>
      <c r="K120" s="60">
        <f>F120*(K8/(E13-F21+E14))</f>
        <v>0.17682256321688913</v>
      </c>
      <c r="L120" s="120">
        <f t="shared" si="5"/>
        <v>0.41590256321688912</v>
      </c>
      <c r="M120" s="74"/>
      <c r="N120" s="75"/>
    </row>
    <row r="121" spans="1:14" x14ac:dyDescent="0.25">
      <c r="A121" s="14">
        <v>100</v>
      </c>
      <c r="B121" s="62">
        <v>15705803</v>
      </c>
      <c r="C121" s="58">
        <v>43707</v>
      </c>
      <c r="D121" s="58">
        <v>45168</v>
      </c>
      <c r="E121" s="122">
        <v>45.7</v>
      </c>
      <c r="F121" s="103">
        <f>E121*E14/E13</f>
        <v>13.63616297872929</v>
      </c>
      <c r="G121" s="59">
        <v>4098</v>
      </c>
      <c r="H121" s="59">
        <v>4098</v>
      </c>
      <c r="I121" s="59">
        <f t="shared" si="4"/>
        <v>0</v>
      </c>
      <c r="J121" s="120">
        <f t="shared" si="6"/>
        <v>0</v>
      </c>
      <c r="K121" s="60">
        <f>F121*(K8/(E13-F21+E14))</f>
        <v>0.11349425757039092</v>
      </c>
      <c r="L121" s="120">
        <f t="shared" si="5"/>
        <v>0.11349425757039092</v>
      </c>
      <c r="M121" s="74"/>
      <c r="N121" s="75"/>
    </row>
    <row r="122" spans="1:14" x14ac:dyDescent="0.25">
      <c r="A122" s="14">
        <v>101</v>
      </c>
      <c r="B122" s="62">
        <v>15708066</v>
      </c>
      <c r="C122" s="58">
        <v>43685</v>
      </c>
      <c r="D122" s="58">
        <v>45146</v>
      </c>
      <c r="E122" s="122">
        <v>70.5</v>
      </c>
      <c r="F122" s="103">
        <f>E122*E14/E13</f>
        <v>21.036093873094419</v>
      </c>
      <c r="G122" s="59">
        <v>24175</v>
      </c>
      <c r="H122" s="59">
        <v>24882</v>
      </c>
      <c r="I122" s="59">
        <f t="shared" si="4"/>
        <v>707</v>
      </c>
      <c r="J122" s="120">
        <f t="shared" si="6"/>
        <v>0.60802</v>
      </c>
      <c r="K122" s="60">
        <f>F122*(K8/(E13-F21+E14))</f>
        <v>0.17508413914031859</v>
      </c>
      <c r="L122" s="120">
        <f t="shared" si="5"/>
        <v>0.78310413914031862</v>
      </c>
      <c r="M122" s="74"/>
      <c r="N122" s="75"/>
    </row>
    <row r="123" spans="1:14" x14ac:dyDescent="0.25">
      <c r="A123" s="14">
        <v>102</v>
      </c>
      <c r="B123" s="63">
        <v>15708622</v>
      </c>
      <c r="C123" s="58"/>
      <c r="D123" s="58"/>
      <c r="E123" s="122">
        <v>47.6</v>
      </c>
      <c r="F123" s="103">
        <f>E123*E14/E13</f>
        <v>14.203093168216942</v>
      </c>
      <c r="G123" s="59">
        <v>16453</v>
      </c>
      <c r="H123" s="59">
        <v>16453</v>
      </c>
      <c r="I123" s="59">
        <f t="shared" si="4"/>
        <v>0</v>
      </c>
      <c r="J123" s="120">
        <f>E123*(K12/E15)</f>
        <v>1.4293554708832898</v>
      </c>
      <c r="K123" s="60">
        <f>F123*(K8/(E13-F21+E14))</f>
        <v>0.11821283720679666</v>
      </c>
      <c r="L123" s="120">
        <f t="shared" si="5"/>
        <v>1.5475683080900866</v>
      </c>
      <c r="M123" s="74"/>
      <c r="N123" s="75"/>
    </row>
    <row r="124" spans="1:14" x14ac:dyDescent="0.25">
      <c r="A124" s="14">
        <v>103</v>
      </c>
      <c r="B124" s="63">
        <v>16721764</v>
      </c>
      <c r="C124" s="58">
        <v>43697</v>
      </c>
      <c r="D124" s="58">
        <v>45158</v>
      </c>
      <c r="E124" s="122">
        <v>41.8</v>
      </c>
      <c r="F124" s="103">
        <f>E124*E14/E13</f>
        <v>12.472464168728321</v>
      </c>
      <c r="G124" s="59">
        <v>3439</v>
      </c>
      <c r="H124" s="59">
        <v>3703</v>
      </c>
      <c r="I124" s="59">
        <f t="shared" si="4"/>
        <v>264</v>
      </c>
      <c r="J124" s="120">
        <f t="shared" si="6"/>
        <v>0.22703999999999999</v>
      </c>
      <c r="K124" s="60">
        <f>F124*(K8/(E13-F21+E14))</f>
        <v>0.10380875200092647</v>
      </c>
      <c r="L124" s="120">
        <f t="shared" si="5"/>
        <v>0.33084875200092645</v>
      </c>
      <c r="M124" s="74"/>
      <c r="N124" s="75"/>
    </row>
    <row r="125" spans="1:14" x14ac:dyDescent="0.25">
      <c r="A125" s="14">
        <v>104</v>
      </c>
      <c r="B125" s="63">
        <v>15708388</v>
      </c>
      <c r="C125" s="58"/>
      <c r="D125" s="58"/>
      <c r="E125" s="122">
        <v>41.4</v>
      </c>
      <c r="F125" s="103">
        <f>E125*E14/E13</f>
        <v>12.353110444625658</v>
      </c>
      <c r="G125" s="104">
        <v>0.19</v>
      </c>
      <c r="H125" s="104">
        <v>0.81100000000000005</v>
      </c>
      <c r="I125" s="104">
        <f t="shared" si="4"/>
        <v>0.621</v>
      </c>
      <c r="J125" s="120">
        <f t="shared" si="6"/>
        <v>5.3405999999999994E-4</v>
      </c>
      <c r="K125" s="60">
        <f>F125*(K8/(E13-F21+E14))</f>
        <v>0.10281536681431473</v>
      </c>
      <c r="L125" s="120">
        <f t="shared" si="5"/>
        <v>0.10334942681431473</v>
      </c>
      <c r="M125" s="74"/>
      <c r="N125" s="75"/>
    </row>
    <row r="126" spans="1:14" x14ac:dyDescent="0.25">
      <c r="A126" s="14">
        <v>105</v>
      </c>
      <c r="B126" s="63">
        <v>15708121</v>
      </c>
      <c r="C126" s="58">
        <v>43733</v>
      </c>
      <c r="D126" s="58">
        <v>45194</v>
      </c>
      <c r="E126" s="122">
        <v>45.4</v>
      </c>
      <c r="F126" s="103">
        <f>E126*E14/E13</f>
        <v>13.546647685652291</v>
      </c>
      <c r="G126" s="59">
        <v>16895</v>
      </c>
      <c r="H126" s="59">
        <v>17431</v>
      </c>
      <c r="I126" s="59">
        <f t="shared" si="4"/>
        <v>536</v>
      </c>
      <c r="J126" s="120">
        <f t="shared" si="6"/>
        <v>0.46095999999999998</v>
      </c>
      <c r="K126" s="60">
        <f>F126*(K8/(E13-F21+E14))</f>
        <v>0.1127492186804321</v>
      </c>
      <c r="L126" s="120">
        <f t="shared" si="5"/>
        <v>0.57370921868043212</v>
      </c>
      <c r="M126" s="74"/>
      <c r="N126" s="75"/>
    </row>
    <row r="127" spans="1:14" x14ac:dyDescent="0.25">
      <c r="A127" s="14">
        <v>106</v>
      </c>
      <c r="B127" s="63">
        <v>15708043</v>
      </c>
      <c r="C127" s="58">
        <v>43697</v>
      </c>
      <c r="D127" s="58">
        <v>45158</v>
      </c>
      <c r="E127" s="122">
        <v>60.2</v>
      </c>
      <c r="F127" s="103">
        <f>E127*E14/E13</f>
        <v>17.962735477450838</v>
      </c>
      <c r="G127" s="59">
        <v>30691</v>
      </c>
      <c r="H127" s="59">
        <v>31635</v>
      </c>
      <c r="I127" s="59">
        <f t="shared" si="4"/>
        <v>944</v>
      </c>
      <c r="J127" s="120">
        <f t="shared" si="6"/>
        <v>0.81184000000000001</v>
      </c>
      <c r="K127" s="60">
        <f>F127*(K8/(E13-F21+E14))</f>
        <v>0.14950447058506638</v>
      </c>
      <c r="L127" s="120">
        <f t="shared" si="5"/>
        <v>0.96134447058506645</v>
      </c>
      <c r="M127" s="74"/>
      <c r="N127" s="75"/>
    </row>
    <row r="128" spans="1:14" x14ac:dyDescent="0.25">
      <c r="A128" s="14">
        <v>107</v>
      </c>
      <c r="B128" s="63">
        <v>15708227</v>
      </c>
      <c r="C128" s="58">
        <v>43684</v>
      </c>
      <c r="D128" s="58">
        <v>45145</v>
      </c>
      <c r="E128" s="122">
        <v>71.3</v>
      </c>
      <c r="F128" s="103">
        <f>E128*E14/E13</f>
        <v>21.274801321299744</v>
      </c>
      <c r="G128" s="59">
        <v>19648</v>
      </c>
      <c r="H128" s="59">
        <v>20179</v>
      </c>
      <c r="I128" s="59">
        <f t="shared" si="4"/>
        <v>531</v>
      </c>
      <c r="J128" s="120">
        <f t="shared" si="6"/>
        <v>0.45666000000000001</v>
      </c>
      <c r="K128" s="60">
        <f>F128*(K8/(E13-F21+E14))</f>
        <v>0.17707090951354204</v>
      </c>
      <c r="L128" s="120">
        <f t="shared" si="5"/>
        <v>0.63373090951354205</v>
      </c>
      <c r="M128" s="74"/>
      <c r="N128" s="75"/>
    </row>
    <row r="129" spans="1:14" x14ac:dyDescent="0.25">
      <c r="A129" s="14">
        <v>108</v>
      </c>
      <c r="B129" s="63">
        <v>15708285</v>
      </c>
      <c r="C129" s="58">
        <v>43707</v>
      </c>
      <c r="D129" s="58">
        <v>45168</v>
      </c>
      <c r="E129" s="122">
        <v>46</v>
      </c>
      <c r="F129" s="103">
        <f>E129*E14/E13</f>
        <v>13.725678271806288</v>
      </c>
      <c r="G129" s="59">
        <v>2791</v>
      </c>
      <c r="H129" s="59">
        <v>2791</v>
      </c>
      <c r="I129" s="59">
        <f t="shared" si="4"/>
        <v>0</v>
      </c>
      <c r="J129" s="120">
        <f t="shared" si="6"/>
        <v>0</v>
      </c>
      <c r="K129" s="60">
        <f>F129*(K8/(E13-F21+E14))</f>
        <v>0.11423929646034972</v>
      </c>
      <c r="L129" s="120">
        <f t="shared" si="5"/>
        <v>0.11423929646034972</v>
      </c>
      <c r="M129" s="74"/>
      <c r="N129" s="134"/>
    </row>
    <row r="130" spans="1:14" x14ac:dyDescent="0.25">
      <c r="A130" s="14">
        <v>109</v>
      </c>
      <c r="B130" s="63">
        <v>17331698</v>
      </c>
      <c r="C130" s="58">
        <v>43689</v>
      </c>
      <c r="D130" s="58">
        <v>45881</v>
      </c>
      <c r="E130" s="122">
        <v>70.400000000000006</v>
      </c>
      <c r="F130" s="103">
        <f>E130*E14/E13</f>
        <v>21.006255442068756</v>
      </c>
      <c r="G130" s="104">
        <v>2.5999999999999999E-2</v>
      </c>
      <c r="H130" s="104">
        <v>0.29599999999999999</v>
      </c>
      <c r="I130" s="104">
        <f t="shared" si="4"/>
        <v>0.26999999999999996</v>
      </c>
      <c r="J130" s="120">
        <f>I130</f>
        <v>0.26999999999999996</v>
      </c>
      <c r="K130" s="60">
        <f>F130*(K8/(E13-F21+E14))</f>
        <v>0.17483579284366568</v>
      </c>
      <c r="L130" s="120">
        <f t="shared" si="5"/>
        <v>0.44483579284366564</v>
      </c>
      <c r="M130" s="74"/>
      <c r="N130" s="73"/>
    </row>
    <row r="131" spans="1:14" x14ac:dyDescent="0.25">
      <c r="A131" s="14">
        <v>110</v>
      </c>
      <c r="B131" s="63">
        <v>15708248</v>
      </c>
      <c r="C131" s="58">
        <v>43719</v>
      </c>
      <c r="D131" s="58">
        <v>45180</v>
      </c>
      <c r="E131" s="122">
        <v>47.7</v>
      </c>
      <c r="F131" s="103">
        <f>E131*E14/E13</f>
        <v>14.232931599242608</v>
      </c>
      <c r="G131" s="59">
        <v>11671</v>
      </c>
      <c r="H131" s="59">
        <v>11695</v>
      </c>
      <c r="I131" s="59">
        <f t="shared" si="4"/>
        <v>24</v>
      </c>
      <c r="J131" s="120">
        <f t="shared" si="6"/>
        <v>2.0639999999999999E-2</v>
      </c>
      <c r="K131" s="60">
        <f>F131*(K8/(E13-F21+E14))</f>
        <v>0.11846118350344961</v>
      </c>
      <c r="L131" s="120">
        <f t="shared" si="5"/>
        <v>0.1391011835034496</v>
      </c>
      <c r="M131" s="74"/>
      <c r="N131" s="75"/>
    </row>
    <row r="132" spans="1:14" x14ac:dyDescent="0.25">
      <c r="A132" s="14">
        <v>111</v>
      </c>
      <c r="B132" s="63">
        <v>15708011</v>
      </c>
      <c r="C132" s="58"/>
      <c r="D132" s="58"/>
      <c r="E132" s="122">
        <v>41.6</v>
      </c>
      <c r="F132" s="103">
        <f>E132*E14/E13</f>
        <v>12.412787306676989</v>
      </c>
      <c r="G132" s="59">
        <v>17601</v>
      </c>
      <c r="H132" s="59">
        <v>17601</v>
      </c>
      <c r="I132" s="59">
        <f t="shared" si="4"/>
        <v>0</v>
      </c>
      <c r="J132" s="120">
        <f>E132*(K12/E15)</f>
        <v>1.2491846132089255</v>
      </c>
      <c r="K132" s="60">
        <f>F132*(K8/(E13-F21+E14))</f>
        <v>0.1033120594076206</v>
      </c>
      <c r="L132" s="120">
        <f t="shared" si="5"/>
        <v>1.3524966726165462</v>
      </c>
      <c r="M132" s="74"/>
      <c r="N132" s="75"/>
    </row>
    <row r="133" spans="1:14" x14ac:dyDescent="0.25">
      <c r="A133" s="14">
        <v>112</v>
      </c>
      <c r="B133" s="63">
        <v>15708208</v>
      </c>
      <c r="C133" s="58">
        <v>43691</v>
      </c>
      <c r="D133" s="58">
        <v>45152</v>
      </c>
      <c r="E133" s="122">
        <v>41.7</v>
      </c>
      <c r="F133" s="103">
        <f>E133*E14/E13</f>
        <v>12.442625737702656</v>
      </c>
      <c r="G133" s="59">
        <v>18871</v>
      </c>
      <c r="H133" s="59">
        <v>18997</v>
      </c>
      <c r="I133" s="59">
        <f t="shared" si="4"/>
        <v>126</v>
      </c>
      <c r="J133" s="120">
        <f t="shared" si="6"/>
        <v>0.10836</v>
      </c>
      <c r="K133" s="60">
        <f>F133*(K8/(E13-F21+E14))</f>
        <v>0.10356040570427354</v>
      </c>
      <c r="L133" s="120">
        <f t="shared" si="5"/>
        <v>0.21192040570427353</v>
      </c>
      <c r="M133" s="74"/>
      <c r="N133" s="75"/>
    </row>
    <row r="134" spans="1:14" x14ac:dyDescent="0.25">
      <c r="A134" s="14">
        <v>113</v>
      </c>
      <c r="B134" s="63">
        <v>473515</v>
      </c>
      <c r="C134" s="58">
        <v>43729</v>
      </c>
      <c r="D134" s="58">
        <v>45921</v>
      </c>
      <c r="E134" s="122">
        <v>45.7</v>
      </c>
      <c r="F134" s="103">
        <f>E134*E14/E13</f>
        <v>13.63616297872929</v>
      </c>
      <c r="G134" s="104">
        <v>2.1999999999999999E-2</v>
      </c>
      <c r="H134" s="104">
        <v>0.75</v>
      </c>
      <c r="I134" s="104">
        <f t="shared" si="4"/>
        <v>0.72799999999999998</v>
      </c>
      <c r="J134" s="120">
        <f>I134</f>
        <v>0.72799999999999998</v>
      </c>
      <c r="K134" s="60">
        <f>F134*(K8/(E13-F21+E14))</f>
        <v>0.11349425757039092</v>
      </c>
      <c r="L134" s="120">
        <f t="shared" si="5"/>
        <v>0.84149425757039087</v>
      </c>
      <c r="M134" s="74"/>
      <c r="N134" s="75"/>
    </row>
    <row r="135" spans="1:14" x14ac:dyDescent="0.25">
      <c r="A135" s="14">
        <v>114</v>
      </c>
      <c r="B135" s="63">
        <v>15705591</v>
      </c>
      <c r="C135" s="58">
        <v>43731</v>
      </c>
      <c r="D135" s="58">
        <v>45192</v>
      </c>
      <c r="E135" s="122">
        <v>59.9</v>
      </c>
      <c r="F135" s="103">
        <f>E135*E14/E13</f>
        <v>17.873220184373839</v>
      </c>
      <c r="G135" s="59">
        <v>34024</v>
      </c>
      <c r="H135" s="59">
        <v>34783</v>
      </c>
      <c r="I135" s="59">
        <f t="shared" si="4"/>
        <v>759</v>
      </c>
      <c r="J135" s="120">
        <f t="shared" si="6"/>
        <v>0.65273999999999999</v>
      </c>
      <c r="K135" s="60">
        <f>F135*(K8/(E13-F21+E14))</f>
        <v>0.14875943169510755</v>
      </c>
      <c r="L135" s="120">
        <f t="shared" si="5"/>
        <v>0.80149943169510751</v>
      </c>
      <c r="M135" s="74"/>
      <c r="N135" s="75"/>
    </row>
    <row r="136" spans="1:14" x14ac:dyDescent="0.25">
      <c r="A136" s="14">
        <v>115</v>
      </c>
      <c r="B136" s="63">
        <v>675615</v>
      </c>
      <c r="C136" s="58">
        <v>43565</v>
      </c>
      <c r="D136" s="58">
        <v>45026</v>
      </c>
      <c r="E136" s="122">
        <v>70.5</v>
      </c>
      <c r="F136" s="103">
        <f>E136*E14/E13</f>
        <v>21.036093873094419</v>
      </c>
      <c r="G136" s="59">
        <v>0</v>
      </c>
      <c r="H136" s="104">
        <v>0.63900000000000001</v>
      </c>
      <c r="I136" s="104">
        <f t="shared" si="4"/>
        <v>0.63900000000000001</v>
      </c>
      <c r="J136" s="120">
        <f>I136</f>
        <v>0.63900000000000001</v>
      </c>
      <c r="K136" s="60">
        <f>F136*(K8/(E13-F21+E14))</f>
        <v>0.17508413914031859</v>
      </c>
      <c r="L136" s="120">
        <f t="shared" si="5"/>
        <v>0.81408413914031863</v>
      </c>
      <c r="M136" s="74"/>
      <c r="N136" s="75"/>
    </row>
    <row r="137" spans="1:14" x14ac:dyDescent="0.25">
      <c r="A137" s="14">
        <v>116</v>
      </c>
      <c r="B137" s="63">
        <v>15708601</v>
      </c>
      <c r="C137" s="58"/>
      <c r="D137" s="58"/>
      <c r="E137" s="122">
        <v>45.6</v>
      </c>
      <c r="F137" s="103">
        <f>E137*E14/E13</f>
        <v>13.606324547703624</v>
      </c>
      <c r="G137" s="59">
        <v>27523</v>
      </c>
      <c r="H137" s="59">
        <v>27523</v>
      </c>
      <c r="I137" s="59">
        <f t="shared" si="4"/>
        <v>0</v>
      </c>
      <c r="J137" s="120">
        <f>E137*(K12/E15)</f>
        <v>1.3692985183251685</v>
      </c>
      <c r="K137" s="60">
        <f>F137*(K8/(E13-F21+E14))</f>
        <v>0.11324591127373797</v>
      </c>
      <c r="L137" s="120">
        <f t="shared" si="5"/>
        <v>1.4825444295989065</v>
      </c>
      <c r="M137" s="74"/>
      <c r="N137" s="75"/>
    </row>
    <row r="138" spans="1:14" x14ac:dyDescent="0.25">
      <c r="A138" s="14">
        <v>117</v>
      </c>
      <c r="B138" s="63">
        <v>2991515</v>
      </c>
      <c r="C138" s="58">
        <v>43418</v>
      </c>
      <c r="D138" s="58">
        <v>44879</v>
      </c>
      <c r="E138" s="122">
        <v>70.599999999999994</v>
      </c>
      <c r="F138" s="103">
        <f>E138*E14/E13</f>
        <v>21.065932304120082</v>
      </c>
      <c r="G138" s="104">
        <v>0.11</v>
      </c>
      <c r="H138" s="104">
        <v>0.59499999999999997</v>
      </c>
      <c r="I138" s="104">
        <f t="shared" si="4"/>
        <v>0.48499999999999999</v>
      </c>
      <c r="J138" s="120">
        <f>I138</f>
        <v>0.48499999999999999</v>
      </c>
      <c r="K138" s="60">
        <f>F138*(K8/(E13-F21+E14))</f>
        <v>0.1753324854369715</v>
      </c>
      <c r="L138" s="120">
        <f t="shared" si="5"/>
        <v>0.66033248543697143</v>
      </c>
      <c r="M138" s="135"/>
      <c r="N138" s="135"/>
    </row>
    <row r="139" spans="1:14" x14ac:dyDescent="0.25">
      <c r="A139" s="14">
        <v>118</v>
      </c>
      <c r="B139" s="63">
        <v>361115</v>
      </c>
      <c r="C139" s="58">
        <v>43592</v>
      </c>
      <c r="D139" s="58">
        <v>45053</v>
      </c>
      <c r="E139" s="122">
        <v>47</v>
      </c>
      <c r="F139" s="103">
        <f>E139*E14/E13</f>
        <v>14.024062582062944</v>
      </c>
      <c r="G139" s="104">
        <v>1E-3</v>
      </c>
      <c r="H139" s="104">
        <v>1E-3</v>
      </c>
      <c r="I139" s="104">
        <f t="shared" si="4"/>
        <v>0</v>
      </c>
      <c r="J139" s="120">
        <f>I139</f>
        <v>0</v>
      </c>
      <c r="K139" s="60">
        <f>F139*(K8/(E13-F21+E14))</f>
        <v>0.11672275942687904</v>
      </c>
      <c r="L139" s="120">
        <f t="shared" si="5"/>
        <v>0.11672275942687904</v>
      </c>
      <c r="M139" s="74"/>
      <c r="N139" s="75"/>
    </row>
    <row r="140" spans="1:14" x14ac:dyDescent="0.25">
      <c r="A140" s="148">
        <v>119</v>
      </c>
      <c r="B140" s="149">
        <v>3455716</v>
      </c>
      <c r="C140" s="145"/>
      <c r="D140" s="145"/>
      <c r="E140" s="146">
        <v>41.3</v>
      </c>
      <c r="F140" s="103">
        <f>E140*E14/E13</f>
        <v>12.32327201359999</v>
      </c>
      <c r="G140" s="132">
        <v>1.6080000000000001</v>
      </c>
      <c r="H140" s="132">
        <v>2.0390000000000001</v>
      </c>
      <c r="I140" s="104">
        <f t="shared" si="4"/>
        <v>0.43100000000000005</v>
      </c>
      <c r="J140" s="147">
        <f>I140</f>
        <v>0.43100000000000005</v>
      </c>
      <c r="K140" s="60">
        <f>F140*(K8/(E13-F21+E14))</f>
        <v>0.10256702051766178</v>
      </c>
      <c r="L140" s="120">
        <f t="shared" si="5"/>
        <v>0.53356702051766181</v>
      </c>
      <c r="M140" s="74"/>
      <c r="N140" s="75"/>
    </row>
    <row r="141" spans="1:14" x14ac:dyDescent="0.25">
      <c r="A141" s="14">
        <v>120</v>
      </c>
      <c r="B141" s="63">
        <v>15705820</v>
      </c>
      <c r="C141" s="58">
        <v>43710</v>
      </c>
      <c r="D141" s="58">
        <v>45171</v>
      </c>
      <c r="E141" s="122">
        <v>41.7</v>
      </c>
      <c r="F141" s="103">
        <f>E141*E14/E13</f>
        <v>12.442625737702656</v>
      </c>
      <c r="G141" s="59">
        <v>20159</v>
      </c>
      <c r="H141" s="59">
        <v>20896</v>
      </c>
      <c r="I141" s="59">
        <f t="shared" si="4"/>
        <v>737</v>
      </c>
      <c r="J141" s="120">
        <f t="shared" si="6"/>
        <v>0.63381999999999994</v>
      </c>
      <c r="K141" s="60">
        <f>F141*(K8/(E13-F21+E14))</f>
        <v>0.10356040570427354</v>
      </c>
      <c r="L141" s="120">
        <f t="shared" si="5"/>
        <v>0.73738040570427343</v>
      </c>
      <c r="M141" s="74"/>
      <c r="N141" s="75"/>
    </row>
    <row r="142" spans="1:14" x14ac:dyDescent="0.25">
      <c r="A142" s="14">
        <v>121</v>
      </c>
      <c r="B142" s="63">
        <v>15705777</v>
      </c>
      <c r="C142" s="58"/>
      <c r="D142" s="58"/>
      <c r="E142" s="122">
        <v>45.4</v>
      </c>
      <c r="F142" s="103">
        <f>E142*E14/E13</f>
        <v>13.546647685652291</v>
      </c>
      <c r="G142" s="59">
        <v>10816</v>
      </c>
      <c r="H142" s="59">
        <v>10816</v>
      </c>
      <c r="I142" s="59">
        <f t="shared" si="4"/>
        <v>0</v>
      </c>
      <c r="J142" s="120">
        <f>E142*(K12/E15)</f>
        <v>1.3632928230693562</v>
      </c>
      <c r="K142" s="60">
        <f>F142*(K8/(E13-F21+E14))</f>
        <v>0.1127492186804321</v>
      </c>
      <c r="L142" s="120">
        <f t="shared" si="5"/>
        <v>1.4760420417497884</v>
      </c>
      <c r="M142" s="74"/>
      <c r="N142" s="75"/>
    </row>
    <row r="143" spans="1:14" x14ac:dyDescent="0.25">
      <c r="A143" s="14">
        <v>122</v>
      </c>
      <c r="B143" s="63">
        <v>15708339</v>
      </c>
      <c r="C143" s="58">
        <v>43711</v>
      </c>
      <c r="D143" s="58">
        <v>45172</v>
      </c>
      <c r="E143" s="122">
        <v>60.2</v>
      </c>
      <c r="F143" s="103">
        <f>E143*E14/E13</f>
        <v>17.962735477450838</v>
      </c>
      <c r="G143" s="59">
        <v>20977</v>
      </c>
      <c r="H143" s="59">
        <v>21669</v>
      </c>
      <c r="I143" s="59">
        <f t="shared" si="4"/>
        <v>692</v>
      </c>
      <c r="J143" s="120">
        <f t="shared" si="6"/>
        <v>0.59511999999999998</v>
      </c>
      <c r="K143" s="60">
        <f>F143*(K8/(E13-F21+E14))</f>
        <v>0.14950447058506638</v>
      </c>
      <c r="L143" s="120">
        <f t="shared" si="5"/>
        <v>0.74462447058506642</v>
      </c>
      <c r="M143" s="74"/>
      <c r="N143" s="75"/>
    </row>
    <row r="144" spans="1:14" x14ac:dyDescent="0.25">
      <c r="A144" s="14">
        <v>123</v>
      </c>
      <c r="B144" s="63">
        <v>15705781</v>
      </c>
      <c r="C144" s="58">
        <v>43747</v>
      </c>
      <c r="D144" s="58">
        <v>45207</v>
      </c>
      <c r="E144" s="122">
        <v>71</v>
      </c>
      <c r="F144" s="103">
        <f>E144*E14/E13</f>
        <v>21.185286028222745</v>
      </c>
      <c r="G144" s="59">
        <v>4462</v>
      </c>
      <c r="H144" s="59">
        <v>4462</v>
      </c>
      <c r="I144" s="104">
        <f t="shared" si="4"/>
        <v>0</v>
      </c>
      <c r="J144" s="120">
        <f t="shared" si="6"/>
        <v>0</v>
      </c>
      <c r="K144" s="60">
        <f>F144*(K8/(E13-F21+E14))</f>
        <v>0.17632587062358324</v>
      </c>
      <c r="L144" s="120">
        <f t="shared" si="5"/>
        <v>0.17632587062358324</v>
      </c>
      <c r="M144" s="74"/>
      <c r="N144" s="75"/>
    </row>
    <row r="145" spans="1:14" x14ac:dyDescent="0.25">
      <c r="A145" s="14">
        <v>124</v>
      </c>
      <c r="B145" s="64">
        <v>15705805</v>
      </c>
      <c r="C145" s="58"/>
      <c r="D145" s="58"/>
      <c r="E145" s="122">
        <v>46</v>
      </c>
      <c r="F145" s="103">
        <f>E145*E14/E13</f>
        <v>13.725678271806288</v>
      </c>
      <c r="G145" s="59">
        <v>25451</v>
      </c>
      <c r="H145" s="59">
        <v>25451</v>
      </c>
      <c r="I145" s="59">
        <f t="shared" si="4"/>
        <v>0</v>
      </c>
      <c r="J145" s="120">
        <f>E145*(K12/E15)</f>
        <v>1.3813099088367926</v>
      </c>
      <c r="K145" s="60">
        <f>F145*(K8/(E13-F21+E14))</f>
        <v>0.11423929646034972</v>
      </c>
      <c r="L145" s="120">
        <f t="shared" si="5"/>
        <v>1.4955492052971424</v>
      </c>
      <c r="M145" s="74"/>
      <c r="N145" s="75"/>
    </row>
    <row r="146" spans="1:14" x14ac:dyDescent="0.25">
      <c r="A146" s="14">
        <v>125</v>
      </c>
      <c r="B146" s="62">
        <v>15705540</v>
      </c>
      <c r="C146" s="58">
        <v>43689</v>
      </c>
      <c r="D146" s="58">
        <v>45151</v>
      </c>
      <c r="E146" s="122">
        <v>70.599999999999994</v>
      </c>
      <c r="F146" s="103">
        <f>E146*E14/E13</f>
        <v>21.065932304120082</v>
      </c>
      <c r="G146" s="59">
        <v>20270</v>
      </c>
      <c r="H146" s="59">
        <v>21139</v>
      </c>
      <c r="I146" s="59">
        <f t="shared" si="4"/>
        <v>869</v>
      </c>
      <c r="J146" s="120">
        <f t="shared" si="6"/>
        <v>0.74734</v>
      </c>
      <c r="K146" s="60">
        <f>F146*(K8/(E13-F21+E14))</f>
        <v>0.1753324854369715</v>
      </c>
      <c r="L146" s="120">
        <f t="shared" si="5"/>
        <v>0.92267248543697145</v>
      </c>
      <c r="M146" s="74"/>
      <c r="N146" s="75"/>
    </row>
    <row r="147" spans="1:14" x14ac:dyDescent="0.25">
      <c r="A147" s="14">
        <v>126</v>
      </c>
      <c r="B147" s="62">
        <v>15705560</v>
      </c>
      <c r="C147" s="58"/>
      <c r="D147" s="58"/>
      <c r="E147" s="122">
        <v>47.3</v>
      </c>
      <c r="F147" s="103">
        <f>E147*E14/E13</f>
        <v>14.113577875139942</v>
      </c>
      <c r="G147" s="59">
        <v>11010</v>
      </c>
      <c r="H147" s="59">
        <v>11010</v>
      </c>
      <c r="I147" s="59">
        <f t="shared" si="4"/>
        <v>0</v>
      </c>
      <c r="J147" s="120">
        <f>E147*(K12/E15)</f>
        <v>1.4203469279995715</v>
      </c>
      <c r="K147" s="60">
        <f>F147*(K8/(E13-F21+E14))</f>
        <v>0.11746779831683785</v>
      </c>
      <c r="L147" s="120">
        <f t="shared" si="5"/>
        <v>1.5378147263164093</v>
      </c>
      <c r="M147" s="74"/>
      <c r="N147" s="75"/>
    </row>
    <row r="148" spans="1:14" x14ac:dyDescent="0.25">
      <c r="A148" s="14">
        <v>127</v>
      </c>
      <c r="B148" s="62">
        <v>15705687</v>
      </c>
      <c r="C148" s="58">
        <v>43733</v>
      </c>
      <c r="D148" s="58">
        <v>44982</v>
      </c>
      <c r="E148" s="122">
        <v>42.1</v>
      </c>
      <c r="F148" s="103">
        <f>E148*E14/E13</f>
        <v>12.561979461805318</v>
      </c>
      <c r="G148" s="59">
        <v>25494</v>
      </c>
      <c r="H148" s="59">
        <v>26389</v>
      </c>
      <c r="I148" s="59">
        <f t="shared" si="4"/>
        <v>895</v>
      </c>
      <c r="J148" s="120">
        <f t="shared" si="6"/>
        <v>0.76969999999999994</v>
      </c>
      <c r="K148" s="60">
        <f>F148*(K8/(E13-F21+E14))</f>
        <v>0.10455379089088528</v>
      </c>
      <c r="L148" s="120">
        <f t="shared" si="5"/>
        <v>0.87425379089088517</v>
      </c>
      <c r="M148" s="74"/>
      <c r="N148" s="75"/>
    </row>
    <row r="149" spans="1:14" x14ac:dyDescent="0.25">
      <c r="A149" s="14">
        <v>128</v>
      </c>
      <c r="B149" s="62">
        <v>15705516</v>
      </c>
      <c r="C149" s="58">
        <v>43698</v>
      </c>
      <c r="D149" s="58">
        <v>45890</v>
      </c>
      <c r="E149" s="122">
        <v>41.7</v>
      </c>
      <c r="F149" s="103">
        <f>E149*E14/E13</f>
        <v>12.442625737702656</v>
      </c>
      <c r="G149" s="104">
        <v>5.5E-2</v>
      </c>
      <c r="H149" s="104">
        <v>0.23499999999999999</v>
      </c>
      <c r="I149" s="104">
        <f t="shared" si="4"/>
        <v>0.18</v>
      </c>
      <c r="J149" s="120">
        <f>I149</f>
        <v>0.18</v>
      </c>
      <c r="K149" s="60">
        <f>F149*(K8/(E13-F21+E14))</f>
        <v>0.10356040570427354</v>
      </c>
      <c r="L149" s="120">
        <f t="shared" si="5"/>
        <v>0.28356040570427354</v>
      </c>
      <c r="M149" s="74"/>
      <c r="N149" s="75"/>
    </row>
    <row r="150" spans="1:14" x14ac:dyDescent="0.25">
      <c r="A150" s="14">
        <v>129</v>
      </c>
      <c r="B150" s="62">
        <v>15705523</v>
      </c>
      <c r="C150" s="58">
        <v>43731</v>
      </c>
      <c r="D150" s="58">
        <v>45008</v>
      </c>
      <c r="E150" s="122">
        <v>45.4</v>
      </c>
      <c r="F150" s="103">
        <f>E150*E14/E13</f>
        <v>13.546647685652291</v>
      </c>
      <c r="G150" s="59">
        <v>21802</v>
      </c>
      <c r="H150" s="59">
        <v>22302</v>
      </c>
      <c r="I150" s="59">
        <f t="shared" ref="I150:I157" si="7">H150-G150</f>
        <v>500</v>
      </c>
      <c r="J150" s="120">
        <f t="shared" si="6"/>
        <v>0.43</v>
      </c>
      <c r="K150" s="60">
        <f>F150*(K8/(E13-F21+E14))</f>
        <v>0.1127492186804321</v>
      </c>
      <c r="L150" s="120">
        <f t="shared" si="5"/>
        <v>0.54274921868043213</v>
      </c>
      <c r="M150" s="74"/>
      <c r="N150" s="75"/>
    </row>
    <row r="151" spans="1:14" x14ac:dyDescent="0.25">
      <c r="A151" s="108">
        <v>130</v>
      </c>
      <c r="B151" s="62">
        <v>18008934</v>
      </c>
      <c r="C151" s="58">
        <v>43530</v>
      </c>
      <c r="D151" s="58">
        <v>45722</v>
      </c>
      <c r="E151" s="122">
        <v>59.9</v>
      </c>
      <c r="F151" s="103">
        <f>E151*E14/E13</f>
        <v>17.873220184373839</v>
      </c>
      <c r="G151" s="104">
        <v>0.25700000000000001</v>
      </c>
      <c r="H151" s="104">
        <v>0.98299999999999998</v>
      </c>
      <c r="I151" s="104">
        <f t="shared" si="7"/>
        <v>0.72599999999999998</v>
      </c>
      <c r="J151" s="120">
        <f>I151</f>
        <v>0.72599999999999998</v>
      </c>
      <c r="K151" s="60">
        <f>F151*(K8/(E13-F21+E14))</f>
        <v>0.14875943169510755</v>
      </c>
      <c r="L151" s="120">
        <f t="shared" ref="L151:L157" si="8">J151+K151</f>
        <v>0.8747594316951075</v>
      </c>
      <c r="M151" s="74"/>
      <c r="N151" s="75"/>
    </row>
    <row r="152" spans="1:14" x14ac:dyDescent="0.25">
      <c r="A152" s="14">
        <v>131</v>
      </c>
      <c r="B152" s="62">
        <v>15705803</v>
      </c>
      <c r="C152" s="58">
        <v>43698</v>
      </c>
      <c r="D152" s="58">
        <v>45159</v>
      </c>
      <c r="E152" s="122">
        <v>70.5</v>
      </c>
      <c r="F152" s="103">
        <f>E152*E14/E13</f>
        <v>21.036093873094419</v>
      </c>
      <c r="G152" s="59">
        <v>27989</v>
      </c>
      <c r="H152" s="59">
        <v>28864</v>
      </c>
      <c r="I152" s="59">
        <f t="shared" si="7"/>
        <v>875</v>
      </c>
      <c r="J152" s="120">
        <f t="shared" si="6"/>
        <v>0.75249999999999995</v>
      </c>
      <c r="K152" s="60">
        <f>F152*(K8/(E13-F21+E14))</f>
        <v>0.17508413914031859</v>
      </c>
      <c r="L152" s="120">
        <f t="shared" si="8"/>
        <v>0.92758413914031856</v>
      </c>
      <c r="M152" s="74"/>
      <c r="N152" s="75"/>
    </row>
    <row r="153" spans="1:14" x14ac:dyDescent="0.25">
      <c r="A153" s="14">
        <v>132</v>
      </c>
      <c r="B153" s="62">
        <v>15705824</v>
      </c>
      <c r="C153" s="58">
        <v>43731</v>
      </c>
      <c r="D153" s="58">
        <v>45192</v>
      </c>
      <c r="E153" s="122">
        <v>45.1</v>
      </c>
      <c r="F153" s="103">
        <f>E153*E14/E13</f>
        <v>13.457132392575296</v>
      </c>
      <c r="G153" s="59">
        <v>27200</v>
      </c>
      <c r="H153" s="59">
        <v>27788</v>
      </c>
      <c r="I153" s="59">
        <f t="shared" si="7"/>
        <v>588</v>
      </c>
      <c r="J153" s="120">
        <f t="shared" si="6"/>
        <v>0.50568000000000002</v>
      </c>
      <c r="K153" s="60">
        <f>F153*(K8/(E13-F21+E14))</f>
        <v>0.11200417979047332</v>
      </c>
      <c r="L153" s="120">
        <f t="shared" si="8"/>
        <v>0.6176841797904733</v>
      </c>
      <c r="M153" s="74"/>
      <c r="N153" s="75"/>
    </row>
    <row r="154" spans="1:14" x14ac:dyDescent="0.25">
      <c r="A154" s="15">
        <v>133</v>
      </c>
      <c r="B154" s="62">
        <v>15705693</v>
      </c>
      <c r="C154" s="58"/>
      <c r="D154" s="58"/>
      <c r="E154" s="16">
        <v>70.5</v>
      </c>
      <c r="F154" s="103">
        <f>E154*E14/E13</f>
        <v>21.036093873094419</v>
      </c>
      <c r="G154" s="59">
        <v>17356</v>
      </c>
      <c r="H154" s="59">
        <v>17356</v>
      </c>
      <c r="I154" s="59">
        <f t="shared" si="7"/>
        <v>0</v>
      </c>
      <c r="J154" s="120">
        <f>E154*(K12/E15)</f>
        <v>2.11700757767378</v>
      </c>
      <c r="K154" s="60">
        <f>F154*(K8/(E13-F21+E14))</f>
        <v>0.17508413914031859</v>
      </c>
      <c r="L154" s="120">
        <f t="shared" si="8"/>
        <v>2.2920917168140984</v>
      </c>
      <c r="M154" s="74"/>
      <c r="N154" s="75"/>
    </row>
    <row r="155" spans="1:14" x14ac:dyDescent="0.25">
      <c r="A155" s="14">
        <v>134</v>
      </c>
      <c r="B155" s="62">
        <v>15705786</v>
      </c>
      <c r="C155" s="58"/>
      <c r="D155" s="58"/>
      <c r="E155" s="122">
        <v>46.9</v>
      </c>
      <c r="F155" s="103">
        <f>E155*E14/E13</f>
        <v>13.99422415103728</v>
      </c>
      <c r="G155" s="59">
        <v>21168</v>
      </c>
      <c r="H155" s="59">
        <v>21168</v>
      </c>
      <c r="I155" s="59">
        <f t="shared" si="7"/>
        <v>0</v>
      </c>
      <c r="J155" s="120">
        <f>E155*(K12/E15)</f>
        <v>1.4083355374879474</v>
      </c>
      <c r="K155" s="60">
        <f>F155*(K8/(E13-F21+E14))</f>
        <v>0.11647441313022612</v>
      </c>
      <c r="L155" s="120">
        <f t="shared" si="8"/>
        <v>1.5248099506181736</v>
      </c>
      <c r="M155" s="74"/>
      <c r="N155" s="75"/>
    </row>
    <row r="156" spans="1:14" x14ac:dyDescent="0.25">
      <c r="A156" s="14">
        <v>135</v>
      </c>
      <c r="B156" s="62">
        <v>1598915</v>
      </c>
      <c r="C156" s="58">
        <v>43689</v>
      </c>
      <c r="D156" s="58">
        <v>45150</v>
      </c>
      <c r="E156" s="122">
        <v>42.3</v>
      </c>
      <c r="F156" s="103">
        <f>E156*E14/E13</f>
        <v>12.62165632385665</v>
      </c>
      <c r="G156" s="104">
        <v>7.0000000000000007E-2</v>
      </c>
      <c r="H156" s="104">
        <v>0.27</v>
      </c>
      <c r="I156" s="104">
        <f t="shared" si="7"/>
        <v>0.2</v>
      </c>
      <c r="J156" s="120">
        <f>I156</f>
        <v>0.2</v>
      </c>
      <c r="K156" s="60">
        <f>F156*(K8/(E13-F21+E14))</f>
        <v>0.10505048348419113</v>
      </c>
      <c r="L156" s="120">
        <f t="shared" si="8"/>
        <v>0.30505048348419117</v>
      </c>
      <c r="M156" s="74"/>
      <c r="N156" s="133"/>
    </row>
    <row r="157" spans="1:14" x14ac:dyDescent="0.25">
      <c r="A157" s="14">
        <v>136</v>
      </c>
      <c r="B157" s="62">
        <v>15705635</v>
      </c>
      <c r="C157" s="58"/>
      <c r="D157" s="58"/>
      <c r="E157" s="122">
        <v>41.2</v>
      </c>
      <c r="F157" s="103">
        <f>E157*E14/E13</f>
        <v>12.293433582574327</v>
      </c>
      <c r="G157" s="59">
        <v>19000</v>
      </c>
      <c r="H157" s="59">
        <v>19000</v>
      </c>
      <c r="I157" s="59">
        <f t="shared" si="7"/>
        <v>0</v>
      </c>
      <c r="J157" s="120">
        <f>E157*(K12/E15)</f>
        <v>1.2371732226973013</v>
      </c>
      <c r="K157" s="60">
        <f>F157*(K8/(E13-F21+E14))</f>
        <v>0.10231867422100888</v>
      </c>
      <c r="L157" s="120">
        <f t="shared" si="8"/>
        <v>1.3394918969183103</v>
      </c>
      <c r="M157" s="74"/>
      <c r="N157" s="73"/>
    </row>
    <row r="158" spans="1:14" x14ac:dyDescent="0.25">
      <c r="A158" s="158" t="s">
        <v>3</v>
      </c>
      <c r="B158" s="159"/>
      <c r="C158" s="125"/>
      <c r="D158" s="125"/>
      <c r="E158" s="29">
        <f>SUM(E21:E157)-E72</f>
        <v>7235.2999999999984</v>
      </c>
      <c r="F158" s="61">
        <f>SUM(F21:F157)</f>
        <v>2158.900000000001</v>
      </c>
      <c r="G158" s="29">
        <v>712637.48837209307</v>
      </c>
      <c r="H158" s="29">
        <v>15412</v>
      </c>
      <c r="I158" s="29"/>
      <c r="J158" s="121">
        <f>SUM(J21:J157)</f>
        <v>97.670568470270254</v>
      </c>
      <c r="K158" s="30">
        <f>SUM(K21:K157)</f>
        <v>17.96859960172975</v>
      </c>
      <c r="L158" s="121">
        <f>SUM(L21:L157)</f>
        <v>115.63916807199999</v>
      </c>
      <c r="M158" s="86"/>
      <c r="N158" s="136"/>
    </row>
    <row r="159" spans="1:14" x14ac:dyDescent="0.25">
      <c r="A159" s="42"/>
      <c r="B159" s="43"/>
      <c r="C159" s="43"/>
      <c r="D159" s="43"/>
      <c r="E159" s="42"/>
      <c r="F159" s="42"/>
      <c r="G159" s="43"/>
      <c r="H159" s="43"/>
      <c r="I159" s="43"/>
      <c r="J159" s="44"/>
      <c r="K159" s="45"/>
      <c r="L159" s="46"/>
      <c r="M159" s="137"/>
      <c r="N159" s="73"/>
    </row>
    <row r="160" spans="1:14" x14ac:dyDescent="0.25">
      <c r="A160" s="160" t="s">
        <v>150</v>
      </c>
      <c r="B160" s="161"/>
      <c r="C160" s="138"/>
      <c r="D160" s="138"/>
      <c r="E160" s="48"/>
      <c r="F160" s="48"/>
      <c r="G160" s="49"/>
      <c r="H160" s="50"/>
      <c r="I160" s="162" t="s">
        <v>148</v>
      </c>
      <c r="J160" s="163"/>
      <c r="K160" s="163"/>
      <c r="L160" s="163"/>
      <c r="M160" s="139"/>
      <c r="N160" s="139"/>
    </row>
    <row r="161" spans="1:14" x14ac:dyDescent="0.25">
      <c r="A161" s="150" t="s">
        <v>151</v>
      </c>
      <c r="B161" s="151"/>
      <c r="C161" s="140"/>
      <c r="D161" s="140"/>
      <c r="E161" s="42"/>
      <c r="F161" s="42"/>
      <c r="G161" s="124"/>
      <c r="H161" s="124"/>
      <c r="I161" s="152" t="s">
        <v>152</v>
      </c>
      <c r="J161" s="153"/>
      <c r="K161" s="153"/>
      <c r="L161" s="153"/>
      <c r="M161" s="139"/>
      <c r="N161" s="139"/>
    </row>
    <row r="162" spans="1:14" x14ac:dyDescent="0.25">
      <c r="A162" s="150" t="s">
        <v>153</v>
      </c>
      <c r="B162" s="151"/>
      <c r="C162" s="140"/>
      <c r="D162" s="140"/>
      <c r="E162" s="42"/>
      <c r="F162" s="42"/>
      <c r="G162" s="43"/>
      <c r="H162" s="43"/>
      <c r="I162" s="152" t="s">
        <v>154</v>
      </c>
      <c r="J162" s="153"/>
      <c r="K162" s="153"/>
      <c r="L162" s="153"/>
      <c r="M162" s="139"/>
      <c r="N162" s="139"/>
    </row>
    <row r="163" spans="1:14" x14ac:dyDescent="0.25">
      <c r="A163" s="42"/>
      <c r="B163" s="43"/>
      <c r="C163" s="43"/>
      <c r="D163" s="43"/>
      <c r="E163" s="42"/>
      <c r="F163" s="42"/>
      <c r="G163" s="43"/>
      <c r="H163" s="43"/>
      <c r="I163" s="51"/>
      <c r="J163" s="51"/>
      <c r="K163" s="52"/>
      <c r="L163" s="53"/>
      <c r="M163" s="139"/>
      <c r="N163" s="139"/>
    </row>
    <row r="164" spans="1:14" x14ac:dyDescent="0.25">
      <c r="A164" s="42"/>
      <c r="B164" s="43"/>
      <c r="C164" s="43"/>
      <c r="D164" s="43"/>
      <c r="E164" s="42"/>
      <c r="F164" s="42"/>
      <c r="G164" s="43"/>
      <c r="H164" s="43"/>
      <c r="I164" s="43"/>
      <c r="J164" s="43"/>
      <c r="K164" s="45"/>
      <c r="L164" s="46"/>
      <c r="M164" s="139"/>
      <c r="N164" s="139"/>
    </row>
  </sheetData>
  <mergeCells count="29">
    <mergeCell ref="A1:L1"/>
    <mergeCell ref="A2:L2"/>
    <mergeCell ref="A3:N3"/>
    <mergeCell ref="A4:N4"/>
    <mergeCell ref="A6:K6"/>
    <mergeCell ref="L6:L12"/>
    <mergeCell ref="A7:G7"/>
    <mergeCell ref="H7:J7"/>
    <mergeCell ref="A8:G8"/>
    <mergeCell ref="H8:J8"/>
    <mergeCell ref="A13:B15"/>
    <mergeCell ref="C13:D13"/>
    <mergeCell ref="F13:L15"/>
    <mergeCell ref="C14:D14"/>
    <mergeCell ref="C15:D15"/>
    <mergeCell ref="A9:G10"/>
    <mergeCell ref="H9:J9"/>
    <mergeCell ref="H10:J10"/>
    <mergeCell ref="H11:J11"/>
    <mergeCell ref="H12:J12"/>
    <mergeCell ref="A162:B162"/>
    <mergeCell ref="I162:L162"/>
    <mergeCell ref="J19:L19"/>
    <mergeCell ref="B72:D72"/>
    <mergeCell ref="A158:B158"/>
    <mergeCell ref="A160:B160"/>
    <mergeCell ref="I160:L160"/>
    <mergeCell ref="A161:B161"/>
    <mergeCell ref="I161:L161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98"/>
  <sheetViews>
    <sheetView topLeftCell="A131" workbookViewId="0">
      <selection activeCell="Q24" sqref="Q24"/>
    </sheetView>
  </sheetViews>
  <sheetFormatPr defaultRowHeight="15" x14ac:dyDescent="0.25"/>
  <cols>
    <col min="1" max="1" width="4.85546875" style="6" customWidth="1"/>
    <col min="2" max="2" width="12.28515625" style="1" hidden="1" customWidth="1"/>
    <col min="3" max="5" width="11.7109375" style="1" customWidth="1"/>
    <col min="6" max="6" width="10.85546875" style="6" customWidth="1"/>
    <col min="7" max="7" width="8.5703125" style="6" customWidth="1"/>
    <col min="8" max="8" width="9.5703125" style="1" customWidth="1"/>
    <col min="9" max="9" width="9.7109375" style="1" customWidth="1"/>
    <col min="10" max="10" width="9.140625" style="1" customWidth="1"/>
    <col min="11" max="11" width="8.7109375" style="9" customWidth="1"/>
    <col min="12" max="12" width="10.5703125" style="7" customWidth="1"/>
    <col min="13" max="13" width="9.42578125" style="8" customWidth="1"/>
    <col min="14" max="14" width="5.42578125" style="4" customWidth="1"/>
    <col min="15" max="15" width="1.140625" style="4" customWidth="1"/>
    <col min="16" max="16" width="16.140625" style="4" hidden="1" customWidth="1"/>
    <col min="17" max="17" width="14.85546875" style="2" customWidth="1"/>
    <col min="18" max="18" width="9.140625" style="4"/>
    <col min="19" max="19" width="9.28515625" style="4" customWidth="1"/>
    <col min="20" max="20" width="13.140625" style="4" customWidth="1"/>
    <col min="21" max="21" width="9.140625" style="4"/>
    <col min="22" max="22" width="10.7109375" style="4" customWidth="1"/>
    <col min="23" max="23" width="9.140625" style="4"/>
  </cols>
  <sheetData>
    <row r="1" spans="1:23" ht="20.25" x14ac:dyDescent="0.3">
      <c r="A1" s="179" t="s">
        <v>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01"/>
      <c r="P1" s="101"/>
      <c r="Q1" s="17"/>
      <c r="R1" s="12"/>
      <c r="S1" s="12"/>
      <c r="T1" s="12"/>
      <c r="U1" s="12"/>
      <c r="V1" s="12"/>
      <c r="W1" s="12"/>
    </row>
    <row r="2" spans="1:23" ht="20.25" x14ac:dyDescent="0.3">
      <c r="A2" s="181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31"/>
      <c r="P2" s="31"/>
      <c r="Q2" s="17"/>
      <c r="R2" s="12"/>
      <c r="S2" s="12"/>
      <c r="T2" s="12"/>
      <c r="U2" s="12"/>
      <c r="V2" s="12"/>
      <c r="W2" s="12"/>
    </row>
    <row r="3" spans="1:23" ht="18.75" x14ac:dyDescent="0.25">
      <c r="A3" s="183" t="s">
        <v>17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7"/>
      <c r="R3" s="12"/>
      <c r="S3" s="12"/>
      <c r="T3" s="12"/>
      <c r="U3" s="12"/>
      <c r="V3" s="12"/>
      <c r="W3" s="12"/>
    </row>
    <row r="4" spans="1:23" ht="18.75" x14ac:dyDescent="0.25">
      <c r="A4" s="183" t="s">
        <v>171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7"/>
      <c r="R4" s="12"/>
      <c r="S4" s="12"/>
      <c r="T4" s="12"/>
      <c r="U4" s="12"/>
      <c r="V4" s="12"/>
      <c r="W4" s="12"/>
    </row>
    <row r="5" spans="1:23" ht="18.75" x14ac:dyDescent="0.25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32"/>
      <c r="N5" s="32"/>
      <c r="O5" s="32"/>
      <c r="P5" s="32"/>
      <c r="Q5" s="17"/>
      <c r="R5" s="12"/>
      <c r="S5" s="12"/>
      <c r="T5" s="12"/>
      <c r="U5" s="12"/>
      <c r="V5" s="12"/>
      <c r="W5" s="12"/>
    </row>
    <row r="6" spans="1:23" ht="15" customHeight="1" x14ac:dyDescent="0.25">
      <c r="A6" s="184" t="s">
        <v>9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6"/>
      <c r="M6" s="197" t="s">
        <v>12</v>
      </c>
      <c r="N6" s="198"/>
      <c r="O6" s="109"/>
      <c r="P6" s="35"/>
      <c r="Q6" s="17"/>
      <c r="R6" s="12"/>
      <c r="S6" s="12"/>
      <c r="T6" s="12"/>
      <c r="U6" s="12"/>
      <c r="V6" s="12"/>
      <c r="W6" s="12"/>
    </row>
    <row r="7" spans="1:23" ht="48" x14ac:dyDescent="0.25">
      <c r="A7" s="165" t="s">
        <v>4</v>
      </c>
      <c r="B7" s="165"/>
      <c r="C7" s="165"/>
      <c r="D7" s="165"/>
      <c r="E7" s="165"/>
      <c r="F7" s="165"/>
      <c r="G7" s="165"/>
      <c r="H7" s="165"/>
      <c r="I7" s="165" t="s">
        <v>5</v>
      </c>
      <c r="J7" s="165"/>
      <c r="K7" s="165"/>
      <c r="L7" s="110" t="s">
        <v>159</v>
      </c>
      <c r="M7" s="199"/>
      <c r="N7" s="200"/>
      <c r="O7" s="109"/>
      <c r="P7" s="35"/>
      <c r="Q7" s="17"/>
      <c r="R7" s="12"/>
      <c r="S7" s="12"/>
      <c r="T7" s="12"/>
      <c r="U7" s="12"/>
      <c r="V7" s="12"/>
      <c r="W7" s="12"/>
    </row>
    <row r="8" spans="1:23" x14ac:dyDescent="0.25">
      <c r="A8" s="190" t="s">
        <v>15</v>
      </c>
      <c r="B8" s="190"/>
      <c r="C8" s="190"/>
      <c r="D8" s="190"/>
      <c r="E8" s="190"/>
      <c r="F8" s="190"/>
      <c r="G8" s="190"/>
      <c r="H8" s="190"/>
      <c r="I8" s="165" t="s">
        <v>16</v>
      </c>
      <c r="J8" s="165"/>
      <c r="K8" s="165"/>
      <c r="L8" s="36">
        <v>27.43</v>
      </c>
      <c r="M8" s="199"/>
      <c r="N8" s="200"/>
      <c r="O8" s="109"/>
      <c r="P8" s="35"/>
      <c r="Q8" s="17"/>
      <c r="R8" s="12"/>
      <c r="S8" s="12"/>
      <c r="T8" s="12"/>
      <c r="U8" s="12"/>
      <c r="V8" s="12"/>
      <c r="W8" s="12"/>
    </row>
    <row r="9" spans="1:23" x14ac:dyDescent="0.25">
      <c r="A9" s="164" t="s">
        <v>6</v>
      </c>
      <c r="B9" s="164"/>
      <c r="C9" s="164"/>
      <c r="D9" s="164"/>
      <c r="E9" s="164"/>
      <c r="F9" s="164"/>
      <c r="G9" s="164"/>
      <c r="H9" s="164"/>
      <c r="I9" s="165" t="s">
        <v>10</v>
      </c>
      <c r="J9" s="165"/>
      <c r="K9" s="165"/>
      <c r="L9" s="36">
        <f>L8-L10</f>
        <v>21.117000000000001</v>
      </c>
      <c r="M9" s="199"/>
      <c r="N9" s="200"/>
      <c r="O9" s="109"/>
      <c r="P9" s="35"/>
      <c r="Q9" s="17"/>
      <c r="R9" s="12"/>
      <c r="S9" s="12"/>
      <c r="T9" s="12"/>
      <c r="U9" s="12"/>
      <c r="V9" s="12"/>
      <c r="W9" s="12"/>
    </row>
    <row r="10" spans="1:23" x14ac:dyDescent="0.25">
      <c r="A10" s="164"/>
      <c r="B10" s="164"/>
      <c r="C10" s="164"/>
      <c r="D10" s="164"/>
      <c r="E10" s="164"/>
      <c r="F10" s="164"/>
      <c r="G10" s="164"/>
      <c r="H10" s="164"/>
      <c r="I10" s="165" t="s">
        <v>11</v>
      </c>
      <c r="J10" s="165"/>
      <c r="K10" s="165"/>
      <c r="L10" s="36">
        <v>6.3129999999999997</v>
      </c>
      <c r="M10" s="199"/>
      <c r="N10" s="200"/>
      <c r="O10" s="109"/>
      <c r="P10" s="35"/>
      <c r="Q10" s="17"/>
      <c r="R10" s="12"/>
      <c r="S10" s="12"/>
      <c r="T10" s="12"/>
      <c r="U10" s="12"/>
      <c r="V10" s="12"/>
      <c r="W10" s="12"/>
    </row>
    <row r="11" spans="1:23" ht="24.75" customHeight="1" x14ac:dyDescent="0.25">
      <c r="A11" s="67"/>
      <c r="B11" s="68"/>
      <c r="C11" s="68"/>
      <c r="D11" s="68"/>
      <c r="E11" s="68"/>
      <c r="F11" s="68"/>
      <c r="G11" s="68"/>
      <c r="H11" s="69"/>
      <c r="I11" s="165" t="s">
        <v>168</v>
      </c>
      <c r="J11" s="203"/>
      <c r="K11" s="203"/>
      <c r="L11" s="36">
        <f>S26</f>
        <v>13.64142962</v>
      </c>
      <c r="M11" s="199"/>
      <c r="N11" s="200"/>
      <c r="O11" s="109"/>
      <c r="P11" s="35"/>
      <c r="Q11" s="17"/>
      <c r="R11" s="12"/>
      <c r="S11" s="12"/>
      <c r="T11" s="12"/>
      <c r="U11" s="12"/>
      <c r="V11" s="12"/>
      <c r="W11" s="12"/>
    </row>
    <row r="12" spans="1:23" ht="71.25" customHeight="1" x14ac:dyDescent="0.25">
      <c r="A12" s="70"/>
      <c r="B12" s="71"/>
      <c r="C12" s="71"/>
      <c r="D12" s="71"/>
      <c r="E12" s="71"/>
      <c r="F12" s="71"/>
      <c r="G12" s="38"/>
      <c r="H12" s="92"/>
      <c r="I12" s="167" t="s">
        <v>170</v>
      </c>
      <c r="J12" s="204"/>
      <c r="K12" s="204"/>
      <c r="L12" s="93">
        <f>L8-L11-L10</f>
        <v>7.4755703799999997</v>
      </c>
      <c r="M12" s="201"/>
      <c r="N12" s="202"/>
      <c r="O12" s="109"/>
      <c r="P12" s="35"/>
      <c r="Q12" s="17"/>
      <c r="R12" s="12"/>
      <c r="S12" s="12"/>
      <c r="T12" s="12"/>
      <c r="U12" s="12"/>
      <c r="V12" s="12"/>
      <c r="W12" s="12"/>
    </row>
    <row r="13" spans="1:23" ht="15" customHeight="1" x14ac:dyDescent="0.25">
      <c r="A13" s="209" t="s">
        <v>164</v>
      </c>
      <c r="B13" s="210"/>
      <c r="C13" s="210"/>
      <c r="D13" s="214" t="s">
        <v>165</v>
      </c>
      <c r="E13" s="214"/>
      <c r="F13" s="89">
        <f>F157</f>
        <v>7235.2999999999984</v>
      </c>
      <c r="G13" s="165" t="s">
        <v>13</v>
      </c>
      <c r="H13" s="194"/>
      <c r="I13" s="194"/>
      <c r="J13" s="194"/>
      <c r="K13" s="194"/>
      <c r="L13" s="194"/>
      <c r="M13" s="194"/>
      <c r="N13" s="194"/>
      <c r="O13" s="109"/>
      <c r="P13" s="35"/>
      <c r="Q13" s="17"/>
      <c r="R13" s="12"/>
      <c r="S13" s="12"/>
      <c r="T13" s="12"/>
      <c r="U13" s="12"/>
      <c r="V13" s="12"/>
      <c r="W13" s="12"/>
    </row>
    <row r="14" spans="1:23" ht="15" customHeight="1" x14ac:dyDescent="0.25">
      <c r="A14" s="211"/>
      <c r="B14" s="165"/>
      <c r="C14" s="165"/>
      <c r="D14" s="190" t="s">
        <v>166</v>
      </c>
      <c r="E14" s="190"/>
      <c r="F14" s="90">
        <v>2158.9</v>
      </c>
      <c r="G14" s="194"/>
      <c r="H14" s="194"/>
      <c r="I14" s="194"/>
      <c r="J14" s="194"/>
      <c r="K14" s="194"/>
      <c r="L14" s="194"/>
      <c r="M14" s="194"/>
      <c r="N14" s="194"/>
      <c r="O14" s="109"/>
      <c r="P14" s="35"/>
      <c r="Q14" s="17"/>
      <c r="R14" s="12"/>
      <c r="S14" s="12"/>
      <c r="T14" s="12"/>
      <c r="U14" s="12"/>
      <c r="V14" s="12"/>
      <c r="W14" s="12"/>
    </row>
    <row r="15" spans="1:23" ht="38.25" customHeight="1" thickBot="1" x14ac:dyDescent="0.3">
      <c r="A15" s="212"/>
      <c r="B15" s="213"/>
      <c r="C15" s="213"/>
      <c r="D15" s="215" t="s">
        <v>167</v>
      </c>
      <c r="E15" s="215"/>
      <c r="F15" s="91">
        <f>Q23</f>
        <v>2115.6999999999994</v>
      </c>
      <c r="G15" s="194"/>
      <c r="H15" s="194"/>
      <c r="I15" s="194"/>
      <c r="J15" s="194"/>
      <c r="K15" s="194"/>
      <c r="L15" s="194"/>
      <c r="M15" s="194"/>
      <c r="N15" s="194"/>
      <c r="O15" s="109"/>
      <c r="P15" s="35"/>
      <c r="Q15" s="17"/>
      <c r="R15" s="12"/>
      <c r="S15" s="12"/>
      <c r="T15" s="12"/>
      <c r="U15" s="12"/>
      <c r="V15" s="12"/>
      <c r="W15" s="12"/>
    </row>
    <row r="16" spans="1:23" hidden="1" x14ac:dyDescent="0.25">
      <c r="A16" s="38"/>
      <c r="B16" s="38"/>
      <c r="C16" s="38"/>
      <c r="D16" s="38"/>
      <c r="E16" s="38"/>
      <c r="F16" s="38"/>
      <c r="G16" s="38"/>
      <c r="H16" s="38"/>
      <c r="I16" s="33"/>
      <c r="J16" s="33"/>
      <c r="K16" s="33"/>
      <c r="L16" s="39"/>
      <c r="M16" s="111"/>
      <c r="N16" s="111"/>
      <c r="O16" s="109"/>
      <c r="P16" s="35"/>
      <c r="Q16" s="17"/>
      <c r="R16" s="12"/>
      <c r="S16" s="12"/>
      <c r="T16" s="12"/>
      <c r="U16" s="12"/>
      <c r="V16" s="12"/>
      <c r="W16" s="12"/>
    </row>
    <row r="17" spans="1:23" hidden="1" x14ac:dyDescent="0.25">
      <c r="A17" s="38"/>
      <c r="B17" s="38"/>
      <c r="C17" s="38"/>
      <c r="D17" s="38"/>
      <c r="E17" s="38"/>
      <c r="F17" s="38"/>
      <c r="G17" s="38"/>
      <c r="H17" s="38"/>
      <c r="I17" s="33"/>
      <c r="J17" s="33"/>
      <c r="K17" s="33"/>
      <c r="L17" s="39"/>
      <c r="M17" s="111"/>
      <c r="N17" s="111"/>
      <c r="O17" s="109"/>
      <c r="P17" s="35"/>
      <c r="Q17" s="17"/>
      <c r="R17" s="12"/>
      <c r="S17" s="12"/>
      <c r="T17" s="12"/>
      <c r="U17" s="12"/>
      <c r="V17" s="12"/>
      <c r="W17" s="12"/>
    </row>
    <row r="18" spans="1:23" hidden="1" x14ac:dyDescent="0.25">
      <c r="A18" s="33"/>
      <c r="B18" s="38"/>
      <c r="C18" s="38"/>
      <c r="D18" s="38"/>
      <c r="E18" s="38"/>
      <c r="F18" s="33"/>
      <c r="G18" s="33"/>
      <c r="H18" s="38"/>
      <c r="I18" s="33"/>
      <c r="J18" s="33"/>
      <c r="K18" s="33"/>
      <c r="L18" s="39"/>
      <c r="M18" s="37"/>
      <c r="N18" s="34"/>
      <c r="O18" s="40"/>
      <c r="P18" s="40"/>
      <c r="Q18" s="17"/>
      <c r="R18" s="12"/>
      <c r="S18" s="12"/>
      <c r="T18" s="12"/>
      <c r="U18" s="12"/>
      <c r="V18" s="12"/>
      <c r="W18" s="12"/>
    </row>
    <row r="19" spans="1:23" hidden="1" x14ac:dyDescent="0.25">
      <c r="A19" s="33"/>
      <c r="B19" s="38"/>
      <c r="C19" s="38"/>
      <c r="D19" s="38"/>
      <c r="E19" s="38"/>
      <c r="F19" s="33"/>
      <c r="G19" s="33"/>
      <c r="H19" s="38"/>
      <c r="I19" s="33"/>
      <c r="J19" s="33"/>
      <c r="K19" s="154"/>
      <c r="L19" s="154"/>
      <c r="M19" s="150"/>
      <c r="N19" s="150"/>
      <c r="O19" s="22"/>
      <c r="P19" s="22"/>
      <c r="Q19" s="17"/>
      <c r="R19" s="12"/>
      <c r="S19" s="12"/>
      <c r="T19" s="12"/>
      <c r="U19" s="12"/>
      <c r="V19" s="12"/>
      <c r="W19" s="12"/>
    </row>
    <row r="20" spans="1:23" ht="42" x14ac:dyDescent="0.25">
      <c r="A20" s="23" t="s">
        <v>0</v>
      </c>
      <c r="B20" s="23"/>
      <c r="C20" s="24" t="s">
        <v>1</v>
      </c>
      <c r="D20" s="57" t="s">
        <v>156</v>
      </c>
      <c r="E20" s="57" t="s">
        <v>157</v>
      </c>
      <c r="F20" s="23" t="s">
        <v>2</v>
      </c>
      <c r="G20" s="23" t="s">
        <v>169</v>
      </c>
      <c r="H20" s="25" t="s">
        <v>155</v>
      </c>
      <c r="I20" s="25" t="s">
        <v>158</v>
      </c>
      <c r="J20" s="25" t="s">
        <v>160</v>
      </c>
      <c r="K20" s="25" t="s">
        <v>143</v>
      </c>
      <c r="L20" s="26" t="s">
        <v>7</v>
      </c>
      <c r="M20" s="207" t="s">
        <v>14</v>
      </c>
      <c r="N20" s="203"/>
      <c r="O20" s="112"/>
      <c r="P20" s="112"/>
      <c r="Q20" s="72"/>
      <c r="R20" s="72"/>
      <c r="S20" s="72"/>
      <c r="T20" s="10"/>
      <c r="U20" s="10"/>
      <c r="V20" s="10"/>
      <c r="W20" s="10"/>
    </row>
    <row r="21" spans="1:23" x14ac:dyDescent="0.25">
      <c r="A21" s="14">
        <v>1</v>
      </c>
      <c r="B21" s="65" t="s">
        <v>18</v>
      </c>
      <c r="C21" s="28">
        <v>91504425</v>
      </c>
      <c r="D21" s="58">
        <v>43731</v>
      </c>
      <c r="E21" s="58">
        <v>45192</v>
      </c>
      <c r="F21" s="27">
        <v>45.2</v>
      </c>
      <c r="G21" s="103">
        <f>F21*F14/F13</f>
        <v>13.486970823600961</v>
      </c>
      <c r="H21" s="104">
        <v>0</v>
      </c>
      <c r="I21" s="104">
        <v>0.2</v>
      </c>
      <c r="J21" s="104">
        <f t="shared" ref="J21:J84" si="0">I21-H21</f>
        <v>0.2</v>
      </c>
      <c r="K21" s="99">
        <f>J21</f>
        <v>0.2</v>
      </c>
      <c r="L21" s="60">
        <f>G21*(L8/(F13-G21+F14))</f>
        <v>3.9437045834441735E-2</v>
      </c>
      <c r="M21" s="191">
        <f>K21+L21</f>
        <v>0.23943704583444175</v>
      </c>
      <c r="N21" s="192"/>
      <c r="O21" s="113"/>
      <c r="P21" s="114"/>
      <c r="Q21" s="10"/>
      <c r="R21" s="76"/>
      <c r="S21" s="10"/>
      <c r="T21" s="10"/>
      <c r="U21" s="10"/>
      <c r="V21" s="10"/>
      <c r="W21" s="10"/>
    </row>
    <row r="22" spans="1:23" x14ac:dyDescent="0.25">
      <c r="A22" s="14">
        <v>2</v>
      </c>
      <c r="B22" s="65" t="s">
        <v>19</v>
      </c>
      <c r="C22" s="28">
        <v>15705811</v>
      </c>
      <c r="D22" s="58"/>
      <c r="E22" s="58"/>
      <c r="F22" s="27">
        <v>62</v>
      </c>
      <c r="G22" s="103">
        <f>F22*F14/F13</f>
        <v>18.499827235912822</v>
      </c>
      <c r="H22" s="59">
        <v>15908</v>
      </c>
      <c r="I22" s="59">
        <f>H22</f>
        <v>15908</v>
      </c>
      <c r="J22" s="59">
        <f t="shared" si="0"/>
        <v>0</v>
      </c>
      <c r="K22" s="99">
        <f>F22*(L12/F15)</f>
        <v>0.21906951059223906</v>
      </c>
      <c r="L22" s="60">
        <f>G22*(L8/(F13-G21+F14))</f>
        <v>5.4095062870251932E-2</v>
      </c>
      <c r="M22" s="191">
        <f t="shared" ref="M22:M85" si="1">K22+L22</f>
        <v>0.27316457346249101</v>
      </c>
      <c r="N22" s="192"/>
      <c r="O22" s="113"/>
      <c r="P22" s="114"/>
      <c r="Q22" s="77"/>
      <c r="R22" s="76"/>
      <c r="S22" s="78"/>
      <c r="T22" s="10"/>
      <c r="U22" s="10"/>
      <c r="V22" s="10"/>
      <c r="W22" s="10"/>
    </row>
    <row r="23" spans="1:23" x14ac:dyDescent="0.25">
      <c r="A23" s="14">
        <v>3</v>
      </c>
      <c r="B23" s="65" t="s">
        <v>20</v>
      </c>
      <c r="C23" s="28">
        <v>1564015</v>
      </c>
      <c r="D23" s="58">
        <v>43621</v>
      </c>
      <c r="E23" s="58">
        <v>45082</v>
      </c>
      <c r="F23" s="27">
        <v>72.7</v>
      </c>
      <c r="G23" s="103">
        <f>F23*F14/F13</f>
        <v>21.692539355659065</v>
      </c>
      <c r="H23" s="104">
        <v>0</v>
      </c>
      <c r="I23" s="104">
        <v>0.23</v>
      </c>
      <c r="J23" s="104">
        <f t="shared" si="0"/>
        <v>0.23</v>
      </c>
      <c r="K23" s="99">
        <f>J23</f>
        <v>0.23</v>
      </c>
      <c r="L23" s="60">
        <f>G23*(L8/(F13-G21+F14))</f>
        <v>6.3430823720440566E-2</v>
      </c>
      <c r="M23" s="191">
        <f t="shared" si="1"/>
        <v>0.2934308237204406</v>
      </c>
      <c r="N23" s="192"/>
      <c r="O23" s="113"/>
      <c r="P23" s="114"/>
      <c r="Q23" s="10">
        <f>F22+F24+F25+F26+F30+F34+F46+F53+F54+F62+F69+F70+F71+F75+F77+F78+F81+F86+F88+F90+F92+F93+F95+F96+F97+F104+F107+F108+F112+F114+F122+F131+F136+F141+F143+F144+F146+F153+F154+F156</f>
        <v>2115.6999999999994</v>
      </c>
      <c r="R23" s="76"/>
      <c r="S23" s="79"/>
      <c r="T23" s="205"/>
      <c r="U23" s="206"/>
      <c r="V23" s="10"/>
      <c r="W23" s="10"/>
    </row>
    <row r="24" spans="1:23" x14ac:dyDescent="0.25">
      <c r="A24" s="14">
        <v>4</v>
      </c>
      <c r="B24" s="65" t="s">
        <v>146</v>
      </c>
      <c r="C24" s="28">
        <v>15705532</v>
      </c>
      <c r="D24" s="58"/>
      <c r="E24" s="58"/>
      <c r="F24" s="13">
        <v>46.9</v>
      </c>
      <c r="G24" s="103">
        <f>F24*F14/F13</f>
        <v>13.99422415103728</v>
      </c>
      <c r="H24" s="59">
        <v>15080</v>
      </c>
      <c r="I24" s="59">
        <v>15080</v>
      </c>
      <c r="J24" s="59">
        <f t="shared" si="0"/>
        <v>0</v>
      </c>
      <c r="K24" s="99">
        <f>F24*(L12/F15)</f>
        <v>0.16571548462541952</v>
      </c>
      <c r="L24" s="60">
        <f>G24*(L8/(F13-G21+F14))</f>
        <v>4.0920297558303481E-2</v>
      </c>
      <c r="M24" s="191">
        <f t="shared" si="1"/>
        <v>0.206635782183723</v>
      </c>
      <c r="N24" s="192"/>
      <c r="O24" s="113"/>
      <c r="P24" s="114"/>
      <c r="Q24" s="10"/>
      <c r="R24" s="76"/>
      <c r="S24" s="79">
        <f>L8</f>
        <v>27.43</v>
      </c>
      <c r="T24" s="205" t="s">
        <v>161</v>
      </c>
      <c r="U24" s="206"/>
      <c r="V24" s="10"/>
      <c r="W24" s="10"/>
    </row>
    <row r="25" spans="1:23" x14ac:dyDescent="0.25">
      <c r="A25" s="15">
        <v>5</v>
      </c>
      <c r="B25" s="65" t="s">
        <v>21</v>
      </c>
      <c r="C25" s="28">
        <v>15705673</v>
      </c>
      <c r="D25" s="58"/>
      <c r="E25" s="58"/>
      <c r="F25" s="13">
        <v>70.599999999999994</v>
      </c>
      <c r="G25" s="103">
        <f>F25*F14/F13</f>
        <v>21.065932304120082</v>
      </c>
      <c r="H25" s="59">
        <v>39826</v>
      </c>
      <c r="I25" s="59">
        <v>39826</v>
      </c>
      <c r="J25" s="59">
        <f t="shared" si="0"/>
        <v>0</v>
      </c>
      <c r="K25" s="99">
        <f>F25*(L12/F15)</f>
        <v>0.24945657173890445</v>
      </c>
      <c r="L25" s="60">
        <f>G25*(L8/(F13-G21+F14))</f>
        <v>6.1598571590964296E-2</v>
      </c>
      <c r="M25" s="191">
        <f t="shared" si="1"/>
        <v>0.31105514332986872</v>
      </c>
      <c r="N25" s="192"/>
      <c r="O25" s="113"/>
      <c r="P25" s="114"/>
      <c r="Q25" s="10"/>
      <c r="R25" s="76"/>
      <c r="S25" s="80"/>
      <c r="T25" s="205"/>
      <c r="U25" s="206"/>
      <c r="V25" s="10"/>
      <c r="W25" s="10"/>
    </row>
    <row r="26" spans="1:23" x14ac:dyDescent="0.25">
      <c r="A26" s="14">
        <v>6</v>
      </c>
      <c r="B26" s="65" t="s">
        <v>22</v>
      </c>
      <c r="C26" s="28">
        <v>15705735</v>
      </c>
      <c r="D26" s="58"/>
      <c r="E26" s="58"/>
      <c r="F26" s="13">
        <v>47.4</v>
      </c>
      <c r="G26" s="103">
        <f>F26*F14/F13</f>
        <v>14.143416306165609</v>
      </c>
      <c r="H26" s="59">
        <v>5283</v>
      </c>
      <c r="I26" s="59">
        <v>5283</v>
      </c>
      <c r="J26" s="59">
        <f t="shared" si="0"/>
        <v>0</v>
      </c>
      <c r="K26" s="99">
        <f>F26*(L12/F15)</f>
        <v>0.16748217422696984</v>
      </c>
      <c r="L26" s="60">
        <f>G26*(L8/(F13-G21+F14))</f>
        <v>4.1356548065321644E-2</v>
      </c>
      <c r="M26" s="191">
        <f t="shared" si="1"/>
        <v>0.2088387222922915</v>
      </c>
      <c r="N26" s="192"/>
      <c r="O26" s="113"/>
      <c r="P26" s="114"/>
      <c r="Q26" s="77"/>
      <c r="R26" s="76"/>
      <c r="S26" s="80">
        <f>K21+K23+K27+K28+K29+K31+K32+K33+K35+K36+K37+K38+K39+K40+K41+K42+K43+K44+K45+K47+K48+K49+K50+K51+K52+K55+K56+K57+K58+K59+K60+K61+K63+K64+K65+K66+K67+K68+K72+K73+K74+K76+K79+K80+K82+K83+K84+K85+K87+K89+K91+K94+K98+K99+K100+K101+K102+K103+K105+K106+K109+K110+K111+K113+K115+K116+K117+K118+K119+K120+K121+K123+K124+K125+K126+K127+K128+K129+K130+K132+K133+K134+K135+K137+K138+K139+K140+K142+K145+K147+K148+K149+K150+K151+K152+K155</f>
        <v>13.64142962</v>
      </c>
      <c r="T26" s="205" t="s">
        <v>162</v>
      </c>
      <c r="U26" s="206"/>
      <c r="V26" s="10"/>
      <c r="W26" s="10"/>
    </row>
    <row r="27" spans="1:23" x14ac:dyDescent="0.25">
      <c r="A27" s="14">
        <v>7</v>
      </c>
      <c r="B27" s="65" t="s">
        <v>23</v>
      </c>
      <c r="C27" s="28">
        <v>18008983</v>
      </c>
      <c r="D27" s="58">
        <v>43714</v>
      </c>
      <c r="E27" s="58">
        <v>45722</v>
      </c>
      <c r="F27" s="13">
        <v>42.2</v>
      </c>
      <c r="G27" s="103">
        <f>F27*F14/F13</f>
        <v>12.591817892830987</v>
      </c>
      <c r="H27" s="104">
        <v>0</v>
      </c>
      <c r="I27" s="104">
        <v>0.248</v>
      </c>
      <c r="J27" s="104">
        <f t="shared" si="0"/>
        <v>0.248</v>
      </c>
      <c r="K27" s="99">
        <f>J27</f>
        <v>0.248</v>
      </c>
      <c r="L27" s="60">
        <f>G27*(L8/(F13-G21+F14))</f>
        <v>3.6819542792332773E-2</v>
      </c>
      <c r="M27" s="191">
        <f t="shared" si="1"/>
        <v>0.28481954279233279</v>
      </c>
      <c r="N27" s="192"/>
      <c r="O27" s="113"/>
      <c r="P27" s="114"/>
      <c r="Q27" s="10"/>
      <c r="R27" s="76"/>
      <c r="S27" s="78">
        <f>L8-(S26+L10)</f>
        <v>7.4755703800000006</v>
      </c>
      <c r="T27" s="10" t="s">
        <v>163</v>
      </c>
      <c r="U27" s="10"/>
      <c r="V27" s="10"/>
      <c r="W27" s="10"/>
    </row>
    <row r="28" spans="1:23" x14ac:dyDescent="0.25">
      <c r="A28" s="14">
        <v>8</v>
      </c>
      <c r="B28" s="65" t="s">
        <v>24</v>
      </c>
      <c r="C28" s="28">
        <v>15705529</v>
      </c>
      <c r="D28" s="58">
        <v>43689</v>
      </c>
      <c r="E28" s="58">
        <v>45150</v>
      </c>
      <c r="F28" s="13">
        <v>41.9</v>
      </c>
      <c r="G28" s="103">
        <f>F28*F14/F13</f>
        <v>12.502302599753987</v>
      </c>
      <c r="H28" s="59">
        <v>25854</v>
      </c>
      <c r="I28" s="59">
        <v>26214</v>
      </c>
      <c r="J28" s="59">
        <f t="shared" si="0"/>
        <v>360</v>
      </c>
      <c r="K28" s="99">
        <f t="shared" ref="K28:K49" si="2">J28*0.00086</f>
        <v>0.30959999999999999</v>
      </c>
      <c r="L28" s="60">
        <f>G28*(L8/(F13-G21+F14))</f>
        <v>3.6557792488121875E-2</v>
      </c>
      <c r="M28" s="191">
        <f t="shared" si="1"/>
        <v>0.34615779248812184</v>
      </c>
      <c r="N28" s="192"/>
      <c r="O28" s="113"/>
      <c r="P28" s="114"/>
      <c r="Q28" s="10"/>
      <c r="R28" s="76"/>
      <c r="S28" s="10"/>
      <c r="T28" s="10"/>
      <c r="U28" s="10"/>
      <c r="V28" s="10"/>
      <c r="W28" s="10"/>
    </row>
    <row r="29" spans="1:23" x14ac:dyDescent="0.25">
      <c r="A29" s="14">
        <v>9</v>
      </c>
      <c r="B29" s="65" t="s">
        <v>25</v>
      </c>
      <c r="C29" s="28">
        <v>18009297</v>
      </c>
      <c r="D29" s="58">
        <v>43530</v>
      </c>
      <c r="E29" s="58">
        <v>45722</v>
      </c>
      <c r="F29" s="13">
        <v>44.8</v>
      </c>
      <c r="G29" s="103">
        <f>F29*F14/F13</f>
        <v>13.367617099498297</v>
      </c>
      <c r="H29" s="104">
        <v>0</v>
      </c>
      <c r="I29" s="104">
        <v>0.26800000000000002</v>
      </c>
      <c r="J29" s="104">
        <f t="shared" si="0"/>
        <v>0.26800000000000002</v>
      </c>
      <c r="K29" s="99">
        <f>J29</f>
        <v>0.26800000000000002</v>
      </c>
      <c r="L29" s="60">
        <f>G29*(L8/(F13-G21+F14))</f>
        <v>3.9088045428827205E-2</v>
      </c>
      <c r="M29" s="191">
        <f t="shared" si="1"/>
        <v>0.30708804542882723</v>
      </c>
      <c r="N29" s="192"/>
      <c r="O29" s="113"/>
      <c r="P29" s="114"/>
      <c r="Q29" s="10"/>
      <c r="R29" s="76"/>
      <c r="S29" s="10"/>
      <c r="T29" s="10"/>
      <c r="U29" s="10"/>
      <c r="V29" s="10"/>
      <c r="W29" s="10"/>
    </row>
    <row r="30" spans="1:23" x14ac:dyDescent="0.25">
      <c r="A30" s="14">
        <v>10</v>
      </c>
      <c r="B30" s="65" t="s">
        <v>26</v>
      </c>
      <c r="C30" s="28">
        <v>15705614</v>
      </c>
      <c r="D30" s="58"/>
      <c r="E30" s="58"/>
      <c r="F30" s="13">
        <v>62.1</v>
      </c>
      <c r="G30" s="103">
        <f>F30*F14/F13</f>
        <v>18.529665666938488</v>
      </c>
      <c r="H30" s="59">
        <v>14987</v>
      </c>
      <c r="I30" s="59">
        <v>14987</v>
      </c>
      <c r="J30" s="59">
        <f t="shared" si="0"/>
        <v>0</v>
      </c>
      <c r="K30" s="99">
        <f>F30*(L12/F15)</f>
        <v>0.21942284851254912</v>
      </c>
      <c r="L30" s="60">
        <f>G30*(L8/(F13-G21+F14))</f>
        <v>5.4182312971655572E-2</v>
      </c>
      <c r="M30" s="191">
        <f t="shared" si="1"/>
        <v>0.27360516148420466</v>
      </c>
      <c r="N30" s="192"/>
      <c r="O30" s="113"/>
      <c r="P30" s="114"/>
      <c r="Q30" s="73"/>
      <c r="R30" s="76"/>
      <c r="S30" s="73"/>
      <c r="T30" s="73"/>
      <c r="U30" s="73"/>
      <c r="V30" s="73"/>
      <c r="W30" s="73"/>
    </row>
    <row r="31" spans="1:23" x14ac:dyDescent="0.25">
      <c r="A31" s="14">
        <v>11</v>
      </c>
      <c r="B31" s="65" t="s">
        <v>27</v>
      </c>
      <c r="C31" s="28">
        <v>18009390</v>
      </c>
      <c r="D31" s="58">
        <v>43530</v>
      </c>
      <c r="E31" s="58">
        <v>45722</v>
      </c>
      <c r="F31" s="13">
        <v>72.8</v>
      </c>
      <c r="G31" s="103">
        <f>F31*F14/F13</f>
        <v>21.722377786684731</v>
      </c>
      <c r="H31" s="104">
        <v>0</v>
      </c>
      <c r="I31" s="104">
        <v>0.311</v>
      </c>
      <c r="J31" s="104">
        <f>I31-H31</f>
        <v>0.311</v>
      </c>
      <c r="K31" s="99">
        <f>J31</f>
        <v>0.311</v>
      </c>
      <c r="L31" s="60">
        <f>G31*(L8/(F13-G21+F14))</f>
        <v>6.3518073821844198E-2</v>
      </c>
      <c r="M31" s="191">
        <f t="shared" si="1"/>
        <v>0.37451807382184421</v>
      </c>
      <c r="N31" s="192"/>
      <c r="O31" s="113"/>
      <c r="P31" s="114"/>
      <c r="Q31" s="77"/>
      <c r="R31" s="76"/>
      <c r="S31" s="10"/>
      <c r="T31" s="10"/>
      <c r="U31" s="10"/>
      <c r="V31" s="10"/>
      <c r="W31" s="10"/>
    </row>
    <row r="32" spans="1:23" x14ac:dyDescent="0.25">
      <c r="A32" s="14">
        <v>12</v>
      </c>
      <c r="B32" s="65" t="s">
        <v>28</v>
      </c>
      <c r="C32" s="28">
        <v>15705671</v>
      </c>
      <c r="D32" s="58">
        <v>43693</v>
      </c>
      <c r="E32" s="58">
        <v>45154</v>
      </c>
      <c r="F32" s="13">
        <v>47</v>
      </c>
      <c r="G32" s="103">
        <f>F32*F14/F13</f>
        <v>14.024062582062944</v>
      </c>
      <c r="H32" s="59">
        <v>31199</v>
      </c>
      <c r="I32" s="59">
        <v>31493</v>
      </c>
      <c r="J32" s="59">
        <f t="shared" si="0"/>
        <v>294</v>
      </c>
      <c r="K32" s="99">
        <f t="shared" si="2"/>
        <v>0.25284000000000001</v>
      </c>
      <c r="L32" s="60">
        <f>G32*(L8/(F13-G21+F14))</f>
        <v>4.1007547659707107E-2</v>
      </c>
      <c r="M32" s="191">
        <f t="shared" si="1"/>
        <v>0.29384754765970711</v>
      </c>
      <c r="N32" s="192"/>
      <c r="O32" s="113"/>
      <c r="P32" s="114"/>
      <c r="Q32" s="10"/>
      <c r="R32" s="76"/>
      <c r="S32" s="10"/>
      <c r="T32" s="10"/>
      <c r="U32" s="10"/>
      <c r="V32" s="10"/>
      <c r="W32" s="10"/>
    </row>
    <row r="33" spans="1:23" x14ac:dyDescent="0.25">
      <c r="A33" s="14">
        <v>13</v>
      </c>
      <c r="B33" s="66" t="s">
        <v>29</v>
      </c>
      <c r="C33" s="28">
        <v>41262618</v>
      </c>
      <c r="D33" s="58">
        <v>43719</v>
      </c>
      <c r="E33" s="58">
        <v>45911</v>
      </c>
      <c r="F33" s="13">
        <v>70.599999999999994</v>
      </c>
      <c r="G33" s="103">
        <f>F33*F14/F13</f>
        <v>21.065932304120082</v>
      </c>
      <c r="H33" s="104">
        <v>0</v>
      </c>
      <c r="I33" s="104">
        <v>0.01</v>
      </c>
      <c r="J33" s="104">
        <f t="shared" si="0"/>
        <v>0.01</v>
      </c>
      <c r="K33" s="99">
        <f>J33</f>
        <v>0.01</v>
      </c>
      <c r="L33" s="60">
        <f>G33*(L8/(F13-G21+F14))</f>
        <v>6.1598571590964296E-2</v>
      </c>
      <c r="M33" s="191">
        <f t="shared" si="1"/>
        <v>7.1598571590964291E-2</v>
      </c>
      <c r="N33" s="192"/>
      <c r="O33" s="113"/>
      <c r="P33" s="114"/>
      <c r="Q33" s="10"/>
      <c r="R33" s="76"/>
      <c r="S33" s="10"/>
      <c r="T33" s="10"/>
      <c r="U33" s="10"/>
      <c r="V33" s="10"/>
      <c r="W33" s="10"/>
    </row>
    <row r="34" spans="1:23" x14ac:dyDescent="0.25">
      <c r="A34" s="14">
        <v>14</v>
      </c>
      <c r="B34" s="65" t="s">
        <v>30</v>
      </c>
      <c r="C34" s="28">
        <v>15705755</v>
      </c>
      <c r="D34" s="58"/>
      <c r="E34" s="58"/>
      <c r="F34" s="13">
        <v>47</v>
      </c>
      <c r="G34" s="103">
        <f>F34*F14/F13</f>
        <v>14.024062582062944</v>
      </c>
      <c r="H34" s="59">
        <v>21613</v>
      </c>
      <c r="I34" s="59">
        <v>21613</v>
      </c>
      <c r="J34" s="59">
        <f t="shared" si="0"/>
        <v>0</v>
      </c>
      <c r="K34" s="99">
        <f>F34*(L12/F15)</f>
        <v>0.16606882254572961</v>
      </c>
      <c r="L34" s="60">
        <f>G34*(L8/(F13-G21+F14))</f>
        <v>4.1007547659707107E-2</v>
      </c>
      <c r="M34" s="191">
        <f t="shared" si="1"/>
        <v>0.20707637020543671</v>
      </c>
      <c r="N34" s="192"/>
      <c r="O34" s="113"/>
      <c r="P34" s="114"/>
      <c r="Q34" s="10"/>
      <c r="R34" s="76"/>
      <c r="S34" s="10"/>
      <c r="T34" s="10"/>
      <c r="U34" s="10"/>
      <c r="V34" s="10"/>
      <c r="W34" s="10"/>
    </row>
    <row r="35" spans="1:23" x14ac:dyDescent="0.25">
      <c r="A35" s="14">
        <v>15</v>
      </c>
      <c r="B35" s="65" t="s">
        <v>31</v>
      </c>
      <c r="C35" s="28">
        <v>18004025</v>
      </c>
      <c r="D35" s="58">
        <v>43488</v>
      </c>
      <c r="E35" s="58">
        <v>45680</v>
      </c>
      <c r="F35" s="13">
        <v>42.2</v>
      </c>
      <c r="G35" s="103">
        <f>F35*F14/F13</f>
        <v>12.591817892830987</v>
      </c>
      <c r="H35" s="104">
        <v>0</v>
      </c>
      <c r="I35" s="104">
        <v>0.14899999999999999</v>
      </c>
      <c r="J35" s="104">
        <f t="shared" si="0"/>
        <v>0.14899999999999999</v>
      </c>
      <c r="K35" s="99">
        <f>J35</f>
        <v>0.14899999999999999</v>
      </c>
      <c r="L35" s="60">
        <f>G35*(L8/(F13-G21+F14))</f>
        <v>3.6819542792332773E-2</v>
      </c>
      <c r="M35" s="191">
        <f t="shared" si="1"/>
        <v>0.18581954279233276</v>
      </c>
      <c r="N35" s="192"/>
      <c r="O35" s="113"/>
      <c r="P35" s="114"/>
      <c r="Q35" s="10"/>
      <c r="R35" s="76"/>
      <c r="S35" s="10"/>
      <c r="T35" s="10"/>
      <c r="U35" s="10"/>
      <c r="V35" s="10"/>
      <c r="W35" s="10"/>
    </row>
    <row r="36" spans="1:23" x14ac:dyDescent="0.25">
      <c r="A36" s="14">
        <v>16</v>
      </c>
      <c r="B36" s="65" t="s">
        <v>32</v>
      </c>
      <c r="C36" s="28">
        <v>19000535</v>
      </c>
      <c r="D36" s="58">
        <v>43677</v>
      </c>
      <c r="E36" s="58">
        <v>45869</v>
      </c>
      <c r="F36" s="13">
        <v>42.8</v>
      </c>
      <c r="G36" s="103">
        <f>F36*F14/F13</f>
        <v>12.770848478984979</v>
      </c>
      <c r="H36" s="104">
        <v>0</v>
      </c>
      <c r="I36" s="104">
        <v>0.14399999999999999</v>
      </c>
      <c r="J36" s="104">
        <f t="shared" si="0"/>
        <v>0.14399999999999999</v>
      </c>
      <c r="K36" s="99">
        <f>J36</f>
        <v>0.14399999999999999</v>
      </c>
      <c r="L36" s="60">
        <f>G36*(L8/(F13-G21+F14))</f>
        <v>3.7343043400754561E-2</v>
      </c>
      <c r="M36" s="191">
        <f t="shared" si="1"/>
        <v>0.18134304340075455</v>
      </c>
      <c r="N36" s="192"/>
      <c r="O36" s="113"/>
      <c r="P36" s="114"/>
      <c r="Q36" s="10"/>
      <c r="R36" s="76"/>
      <c r="S36" s="10"/>
      <c r="T36" s="10"/>
      <c r="U36" s="10"/>
      <c r="V36" s="10"/>
      <c r="W36" s="10"/>
    </row>
    <row r="37" spans="1:23" x14ac:dyDescent="0.25">
      <c r="A37" s="14">
        <v>17</v>
      </c>
      <c r="B37" s="65" t="s">
        <v>33</v>
      </c>
      <c r="C37" s="28">
        <v>15708273</v>
      </c>
      <c r="D37" s="58">
        <v>43719</v>
      </c>
      <c r="E37" s="58">
        <v>0</v>
      </c>
      <c r="F37" s="13">
        <v>45.8</v>
      </c>
      <c r="G37" s="103">
        <f>F37*F14/F13</f>
        <v>13.666001409754953</v>
      </c>
      <c r="H37" s="59">
        <v>6162</v>
      </c>
      <c r="I37" s="59">
        <v>6409</v>
      </c>
      <c r="J37" s="59">
        <f t="shared" si="0"/>
        <v>247</v>
      </c>
      <c r="K37" s="99">
        <f t="shared" si="2"/>
        <v>0.21242</v>
      </c>
      <c r="L37" s="60">
        <f>G37*(L8/(F13-G21+F14))</f>
        <v>3.9960546442863523E-2</v>
      </c>
      <c r="M37" s="191">
        <f t="shared" si="1"/>
        <v>0.25238054644286351</v>
      </c>
      <c r="N37" s="192"/>
      <c r="O37" s="113"/>
      <c r="P37" s="114"/>
      <c r="Q37" s="10"/>
      <c r="R37" s="76"/>
      <c r="S37" s="10"/>
      <c r="T37" s="10"/>
      <c r="U37" s="10"/>
      <c r="V37" s="10"/>
      <c r="W37" s="10"/>
    </row>
    <row r="38" spans="1:23" x14ac:dyDescent="0.25">
      <c r="A38" s="14">
        <v>18</v>
      </c>
      <c r="B38" s="66" t="s">
        <v>34</v>
      </c>
      <c r="C38" s="28">
        <v>15705659</v>
      </c>
      <c r="D38" s="58">
        <v>43697</v>
      </c>
      <c r="E38" s="58">
        <v>45158</v>
      </c>
      <c r="F38" s="13">
        <v>60.6</v>
      </c>
      <c r="G38" s="103">
        <f>F38*F14/F13</f>
        <v>18.082089201553501</v>
      </c>
      <c r="H38" s="59">
        <v>33139</v>
      </c>
      <c r="I38" s="59">
        <v>33581</v>
      </c>
      <c r="J38" s="59">
        <f t="shared" si="0"/>
        <v>442</v>
      </c>
      <c r="K38" s="99">
        <f t="shared" si="2"/>
        <v>0.38012000000000001</v>
      </c>
      <c r="L38" s="60">
        <f>G38*(L8/(F13-G21+F14))</f>
        <v>5.2873561450601091E-2</v>
      </c>
      <c r="M38" s="191">
        <f t="shared" si="1"/>
        <v>0.43299356145060108</v>
      </c>
      <c r="N38" s="192"/>
      <c r="O38" s="113"/>
      <c r="P38" s="114"/>
      <c r="Q38" s="10"/>
      <c r="R38" s="76"/>
      <c r="S38" s="10"/>
      <c r="T38" s="10"/>
      <c r="U38" s="10"/>
      <c r="V38" s="10"/>
      <c r="W38" s="10"/>
    </row>
    <row r="39" spans="1:23" x14ac:dyDescent="0.25">
      <c r="A39" s="14">
        <v>19</v>
      </c>
      <c r="B39" s="65" t="s">
        <v>35</v>
      </c>
      <c r="C39" s="63">
        <v>18008964</v>
      </c>
      <c r="D39" s="58">
        <v>43530</v>
      </c>
      <c r="E39" s="58">
        <v>45722</v>
      </c>
      <c r="F39" s="13">
        <v>71.599999999999994</v>
      </c>
      <c r="G39" s="103">
        <f>F39*F14/F13</f>
        <v>21.36431661437674</v>
      </c>
      <c r="H39" s="104">
        <v>0</v>
      </c>
      <c r="I39" s="104">
        <v>0.10299999999999999</v>
      </c>
      <c r="J39" s="104">
        <f t="shared" si="0"/>
        <v>0.10299999999999999</v>
      </c>
      <c r="K39" s="99">
        <f>J39</f>
        <v>0.10299999999999999</v>
      </c>
      <c r="L39" s="60">
        <f>G39*(L8/(F13-G21+F14))</f>
        <v>6.2471072605000615E-2</v>
      </c>
      <c r="M39" s="191">
        <f t="shared" si="1"/>
        <v>0.1654710726050006</v>
      </c>
      <c r="N39" s="192"/>
      <c r="O39" s="113"/>
      <c r="P39" s="114"/>
      <c r="Q39" s="10"/>
      <c r="R39" s="76"/>
      <c r="S39" s="10"/>
      <c r="T39" s="10"/>
      <c r="U39" s="10"/>
      <c r="V39" s="10"/>
      <c r="W39" s="10"/>
    </row>
    <row r="40" spans="1:23" x14ac:dyDescent="0.25">
      <c r="A40" s="14">
        <v>20</v>
      </c>
      <c r="B40" s="65" t="s">
        <v>36</v>
      </c>
      <c r="C40" s="63">
        <v>15705665</v>
      </c>
      <c r="D40" s="58">
        <v>43685</v>
      </c>
      <c r="E40" s="58">
        <v>45146</v>
      </c>
      <c r="F40" s="13">
        <v>46.3</v>
      </c>
      <c r="G40" s="103">
        <f>F40*F14/F13</f>
        <v>13.815193564883282</v>
      </c>
      <c r="H40" s="59">
        <v>14441</v>
      </c>
      <c r="I40" s="59">
        <v>14500</v>
      </c>
      <c r="J40" s="59">
        <f t="shared" si="0"/>
        <v>59</v>
      </c>
      <c r="K40" s="99">
        <f t="shared" si="2"/>
        <v>5.074E-2</v>
      </c>
      <c r="L40" s="60">
        <f>G40*(L8/(F13-G21+F14))</f>
        <v>4.0396796949881679E-2</v>
      </c>
      <c r="M40" s="191">
        <f t="shared" si="1"/>
        <v>9.1136796949881679E-2</v>
      </c>
      <c r="N40" s="192"/>
      <c r="O40" s="113"/>
      <c r="P40" s="114"/>
      <c r="Q40" s="10"/>
      <c r="R40" s="76"/>
      <c r="S40" s="10"/>
      <c r="T40" s="10"/>
      <c r="U40" s="10"/>
      <c r="V40" s="10"/>
      <c r="W40" s="10"/>
    </row>
    <row r="41" spans="1:23" x14ac:dyDescent="0.25">
      <c r="A41" s="14">
        <v>21</v>
      </c>
      <c r="B41" s="65" t="s">
        <v>37</v>
      </c>
      <c r="C41" s="63">
        <v>15708400</v>
      </c>
      <c r="D41" s="58">
        <v>43713</v>
      </c>
      <c r="E41" s="58">
        <v>45174</v>
      </c>
      <c r="F41" s="13">
        <v>70.099999999999994</v>
      </c>
      <c r="G41" s="103">
        <f>F41*F14/F13</f>
        <v>20.916740148991753</v>
      </c>
      <c r="H41" s="59">
        <v>13539</v>
      </c>
      <c r="I41" s="59">
        <v>13540</v>
      </c>
      <c r="J41" s="59">
        <f t="shared" si="0"/>
        <v>1</v>
      </c>
      <c r="K41" s="99">
        <f t="shared" si="2"/>
        <v>8.5999999999999998E-4</v>
      </c>
      <c r="L41" s="60">
        <f>G41*(L8/(F13-G21+F14))</f>
        <v>6.1162321083946133E-2</v>
      </c>
      <c r="M41" s="191">
        <f t="shared" si="1"/>
        <v>6.2022321083946133E-2</v>
      </c>
      <c r="N41" s="192"/>
      <c r="O41" s="113"/>
      <c r="P41" s="114"/>
      <c r="Q41" s="10"/>
      <c r="R41" s="76"/>
      <c r="S41" s="10"/>
      <c r="T41" s="10"/>
      <c r="U41" s="10"/>
      <c r="V41" s="10"/>
      <c r="W41" s="10"/>
    </row>
    <row r="42" spans="1:23" x14ac:dyDescent="0.25">
      <c r="A42" s="14">
        <v>22</v>
      </c>
      <c r="B42" s="65" t="s">
        <v>38</v>
      </c>
      <c r="C42" s="63">
        <v>15705816</v>
      </c>
      <c r="D42" s="58">
        <v>43698</v>
      </c>
      <c r="E42" s="58">
        <v>45159</v>
      </c>
      <c r="F42" s="13">
        <v>48.1</v>
      </c>
      <c r="G42" s="103">
        <f>F42*F14/F13</f>
        <v>14.352285323345271</v>
      </c>
      <c r="H42" s="59">
        <v>10480</v>
      </c>
      <c r="I42" s="59">
        <v>10551</v>
      </c>
      <c r="J42" s="59">
        <f t="shared" si="0"/>
        <v>71</v>
      </c>
      <c r="K42" s="99">
        <f t="shared" si="2"/>
        <v>6.1059999999999996E-2</v>
      </c>
      <c r="L42" s="60">
        <f>G42*(L8/(F13-G21+F14))</f>
        <v>4.1967298775147072E-2</v>
      </c>
      <c r="M42" s="191">
        <f t="shared" si="1"/>
        <v>0.10302729877514707</v>
      </c>
      <c r="N42" s="192"/>
      <c r="O42" s="113"/>
      <c r="P42" s="114"/>
      <c r="Q42" s="10"/>
      <c r="R42" s="76"/>
      <c r="S42" s="10"/>
      <c r="T42" s="10"/>
      <c r="U42" s="10"/>
      <c r="V42" s="10"/>
      <c r="W42" s="10"/>
    </row>
    <row r="43" spans="1:23" x14ac:dyDescent="0.25">
      <c r="A43" s="14">
        <v>23</v>
      </c>
      <c r="B43" s="65" t="s">
        <v>39</v>
      </c>
      <c r="C43" s="63">
        <v>15705524</v>
      </c>
      <c r="D43" s="58"/>
      <c r="E43" s="58"/>
      <c r="F43" s="13">
        <v>42</v>
      </c>
      <c r="G43" s="103">
        <f>F43*F14/F13</f>
        <v>12.532141030779654</v>
      </c>
      <c r="H43" s="104">
        <v>2.742</v>
      </c>
      <c r="I43" s="104">
        <v>3.2570000000000001</v>
      </c>
      <c r="J43" s="104">
        <f t="shared" si="0"/>
        <v>0.51500000000000012</v>
      </c>
      <c r="K43" s="104">
        <f>J43</f>
        <v>0.51500000000000012</v>
      </c>
      <c r="L43" s="60">
        <f>G43*(L8/(F13-G21+F14))</f>
        <v>3.6645042589525507E-2</v>
      </c>
      <c r="M43" s="191">
        <f t="shared" si="1"/>
        <v>0.55164504258952562</v>
      </c>
      <c r="N43" s="192"/>
      <c r="O43" s="113"/>
      <c r="P43" s="114"/>
      <c r="Q43" s="78"/>
      <c r="R43" s="76"/>
      <c r="S43" s="10"/>
      <c r="T43" s="10"/>
      <c r="U43" s="10"/>
      <c r="V43" s="10"/>
      <c r="W43" s="10"/>
    </row>
    <row r="44" spans="1:23" x14ac:dyDescent="0.25">
      <c r="A44" s="14">
        <v>24</v>
      </c>
      <c r="B44" s="65" t="s">
        <v>40</v>
      </c>
      <c r="C44" s="63">
        <v>41260318</v>
      </c>
      <c r="D44" s="58">
        <v>43719</v>
      </c>
      <c r="E44" s="58">
        <v>45911</v>
      </c>
      <c r="F44" s="13">
        <v>41.4</v>
      </c>
      <c r="G44" s="103">
        <f>F44*F14/F13</f>
        <v>12.353110444625658</v>
      </c>
      <c r="H44" s="104">
        <v>0</v>
      </c>
      <c r="I44" s="104">
        <v>0.2117</v>
      </c>
      <c r="J44" s="104">
        <f>I44-H44</f>
        <v>0.2117</v>
      </c>
      <c r="K44" s="104">
        <f>J44</f>
        <v>0.2117</v>
      </c>
      <c r="L44" s="60">
        <f>G44*(L8/(F13-G21+F14))</f>
        <v>3.6121541981103712E-2</v>
      </c>
      <c r="M44" s="191">
        <f t="shared" si="1"/>
        <v>0.2478215419811037</v>
      </c>
      <c r="N44" s="192"/>
      <c r="O44" s="113"/>
      <c r="P44" s="114"/>
      <c r="Q44" s="10"/>
      <c r="R44" s="76"/>
      <c r="S44" s="10"/>
      <c r="T44" s="10"/>
      <c r="U44" s="10"/>
      <c r="V44" s="10"/>
      <c r="W44" s="10"/>
    </row>
    <row r="45" spans="1:23" x14ac:dyDescent="0.25">
      <c r="A45" s="14">
        <v>25</v>
      </c>
      <c r="B45" s="65" t="s">
        <v>41</v>
      </c>
      <c r="C45" s="28">
        <v>15705746</v>
      </c>
      <c r="D45" s="58">
        <v>43719</v>
      </c>
      <c r="E45" s="58">
        <v>45180</v>
      </c>
      <c r="F45" s="13">
        <v>45.8</v>
      </c>
      <c r="G45" s="103">
        <f>F45*F14/F13</f>
        <v>13.666001409754953</v>
      </c>
      <c r="H45" s="59">
        <v>20075</v>
      </c>
      <c r="I45" s="59">
        <v>20299</v>
      </c>
      <c r="J45" s="59">
        <f t="shared" si="0"/>
        <v>224</v>
      </c>
      <c r="K45" s="99">
        <f t="shared" si="2"/>
        <v>0.19264000000000001</v>
      </c>
      <c r="L45" s="60">
        <f>G45*(L8/(F13-G21+F14))</f>
        <v>3.9960546442863523E-2</v>
      </c>
      <c r="M45" s="191">
        <f t="shared" si="1"/>
        <v>0.23260054644286354</v>
      </c>
      <c r="N45" s="192"/>
      <c r="O45" s="113"/>
      <c r="P45" s="114"/>
      <c r="Q45" s="10"/>
      <c r="R45" s="76"/>
      <c r="S45" s="10"/>
      <c r="T45" s="10"/>
      <c r="U45" s="10"/>
      <c r="V45" s="10"/>
      <c r="W45" s="10"/>
    </row>
    <row r="46" spans="1:23" x14ac:dyDescent="0.25">
      <c r="A46" s="14">
        <v>26</v>
      </c>
      <c r="B46" s="65" t="s">
        <v>42</v>
      </c>
      <c r="C46" s="28">
        <v>15705829</v>
      </c>
      <c r="D46" s="58"/>
      <c r="E46" s="58"/>
      <c r="F46" s="13">
        <v>60.4</v>
      </c>
      <c r="G46" s="103">
        <f>F46*F14/F13</f>
        <v>18.022412339502168</v>
      </c>
      <c r="H46" s="59">
        <v>32012</v>
      </c>
      <c r="I46" s="59">
        <v>32012</v>
      </c>
      <c r="J46" s="59">
        <f t="shared" si="0"/>
        <v>0</v>
      </c>
      <c r="K46" s="99">
        <f>F46*(L12/F15)</f>
        <v>0.21341610386727802</v>
      </c>
      <c r="L46" s="60">
        <f>G46*(L8/(F13-G21+F14))</f>
        <v>5.2699061247793819E-2</v>
      </c>
      <c r="M46" s="191">
        <f t="shared" si="1"/>
        <v>0.26611516511507183</v>
      </c>
      <c r="N46" s="192"/>
      <c r="O46" s="113"/>
      <c r="P46" s="114"/>
      <c r="Q46" s="10"/>
      <c r="R46" s="76"/>
      <c r="S46" s="10"/>
      <c r="T46" s="10"/>
      <c r="U46" s="10"/>
      <c r="V46" s="10"/>
      <c r="W46" s="10"/>
    </row>
    <row r="47" spans="1:23" x14ac:dyDescent="0.25">
      <c r="A47" s="14">
        <v>27</v>
      </c>
      <c r="B47" s="65" t="s">
        <v>43</v>
      </c>
      <c r="C47" s="28">
        <v>15705815</v>
      </c>
      <c r="D47" s="58">
        <v>43703</v>
      </c>
      <c r="E47" s="58">
        <v>45164</v>
      </c>
      <c r="F47" s="13">
        <v>72.099999999999994</v>
      </c>
      <c r="G47" s="103">
        <f>F47*F14/F13</f>
        <v>21.513508769505069</v>
      </c>
      <c r="H47" s="59">
        <v>26984</v>
      </c>
      <c r="I47" s="59">
        <v>27423</v>
      </c>
      <c r="J47" s="59">
        <f t="shared" si="0"/>
        <v>439</v>
      </c>
      <c r="K47" s="99">
        <f t="shared" si="2"/>
        <v>0.37753999999999999</v>
      </c>
      <c r="L47" s="60">
        <f>G47*(L8/(F13-G21+F14))</f>
        <v>6.290732311201877E-2</v>
      </c>
      <c r="M47" s="191">
        <f t="shared" si="1"/>
        <v>0.44044732311201873</v>
      </c>
      <c r="N47" s="192"/>
      <c r="O47" s="113"/>
      <c r="P47" s="114"/>
      <c r="Q47" s="10"/>
      <c r="R47" s="76"/>
      <c r="S47" s="10"/>
      <c r="T47" s="10"/>
      <c r="U47" s="10"/>
      <c r="V47" s="10"/>
      <c r="W47" s="10"/>
    </row>
    <row r="48" spans="1:23" x14ac:dyDescent="0.25">
      <c r="A48" s="14">
        <v>28</v>
      </c>
      <c r="B48" s="65" t="s">
        <v>44</v>
      </c>
      <c r="C48" s="28">
        <v>19000640</v>
      </c>
      <c r="D48" s="58">
        <v>43677</v>
      </c>
      <c r="E48" s="58">
        <v>45869</v>
      </c>
      <c r="F48" s="13">
        <v>46.9</v>
      </c>
      <c r="G48" s="103">
        <f>F48*F14/F13</f>
        <v>13.99422415103728</v>
      </c>
      <c r="H48" s="104">
        <v>0</v>
      </c>
      <c r="I48" s="104">
        <v>0.215</v>
      </c>
      <c r="J48" s="104">
        <f t="shared" si="0"/>
        <v>0.215</v>
      </c>
      <c r="K48" s="99">
        <f>J48</f>
        <v>0.215</v>
      </c>
      <c r="L48" s="60">
        <f>G48*(L8/(F13-G21+F14))</f>
        <v>4.0920297558303481E-2</v>
      </c>
      <c r="M48" s="191">
        <f t="shared" si="1"/>
        <v>0.25592029755830348</v>
      </c>
      <c r="N48" s="192"/>
      <c r="O48" s="113"/>
      <c r="P48" s="114"/>
      <c r="Q48" s="10"/>
      <c r="R48" s="76"/>
      <c r="S48" s="10"/>
      <c r="T48" s="10"/>
      <c r="U48" s="10"/>
      <c r="V48" s="10"/>
      <c r="W48" s="10"/>
    </row>
    <row r="49" spans="1:23" x14ac:dyDescent="0.25">
      <c r="A49" s="14">
        <v>29</v>
      </c>
      <c r="B49" s="65" t="s">
        <v>149</v>
      </c>
      <c r="C49" s="28">
        <v>16721754</v>
      </c>
      <c r="D49" s="58">
        <v>42768</v>
      </c>
      <c r="E49" s="58">
        <v>44229</v>
      </c>
      <c r="F49" s="13">
        <v>70</v>
      </c>
      <c r="G49" s="103">
        <f>F49*F14/F13</f>
        <v>20.886901717966087</v>
      </c>
      <c r="H49" s="59">
        <v>23437</v>
      </c>
      <c r="I49" s="59">
        <v>24438</v>
      </c>
      <c r="J49" s="59">
        <f t="shared" si="0"/>
        <v>1001</v>
      </c>
      <c r="K49" s="99">
        <f t="shared" si="2"/>
        <v>0.86085999999999996</v>
      </c>
      <c r="L49" s="60">
        <f>G49*(L8/(F13-G21+F14))</f>
        <v>6.1075070982542501E-2</v>
      </c>
      <c r="M49" s="191">
        <f t="shared" si="1"/>
        <v>0.92193507098254246</v>
      </c>
      <c r="N49" s="192"/>
      <c r="O49" s="113"/>
      <c r="P49" s="114"/>
      <c r="Q49" s="10"/>
      <c r="R49" s="76"/>
      <c r="S49" s="10"/>
      <c r="T49" s="10"/>
      <c r="U49" s="10"/>
      <c r="V49" s="10"/>
      <c r="W49" s="10"/>
    </row>
    <row r="50" spans="1:23" x14ac:dyDescent="0.25">
      <c r="A50" s="14">
        <v>30</v>
      </c>
      <c r="B50" s="65" t="s">
        <v>45</v>
      </c>
      <c r="C50" s="28">
        <v>18009086</v>
      </c>
      <c r="D50" s="58">
        <v>43530</v>
      </c>
      <c r="E50" s="58">
        <v>45722</v>
      </c>
      <c r="F50" s="13">
        <v>47.4</v>
      </c>
      <c r="G50" s="103">
        <f>F50*F14/F13</f>
        <v>14.143416306165609</v>
      </c>
      <c r="H50" s="104">
        <v>0</v>
      </c>
      <c r="I50" s="104">
        <v>0.13400000000000001</v>
      </c>
      <c r="J50" s="104">
        <f t="shared" si="0"/>
        <v>0.13400000000000001</v>
      </c>
      <c r="K50" s="99">
        <f>J50</f>
        <v>0.13400000000000001</v>
      </c>
      <c r="L50" s="60">
        <f>G50*(L8/(F13-G21+F14))</f>
        <v>4.1356548065321644E-2</v>
      </c>
      <c r="M50" s="191">
        <f t="shared" si="1"/>
        <v>0.17535654806532164</v>
      </c>
      <c r="N50" s="192"/>
      <c r="O50" s="113"/>
      <c r="P50" s="114"/>
      <c r="Q50" s="10"/>
      <c r="R50" s="76"/>
      <c r="S50" s="10"/>
      <c r="T50" s="10"/>
      <c r="U50" s="10"/>
      <c r="V50" s="10"/>
      <c r="W50" s="10"/>
    </row>
    <row r="51" spans="1:23" x14ac:dyDescent="0.25">
      <c r="A51" s="14">
        <v>31</v>
      </c>
      <c r="B51" s="65" t="s">
        <v>46</v>
      </c>
      <c r="C51" s="28">
        <v>18009275</v>
      </c>
      <c r="D51" s="58">
        <v>43530</v>
      </c>
      <c r="E51" s="58">
        <v>45722</v>
      </c>
      <c r="F51" s="13">
        <v>43.2</v>
      </c>
      <c r="G51" s="103">
        <f>F51*F14/F13</f>
        <v>12.890202203087645</v>
      </c>
      <c r="H51" s="104">
        <v>0</v>
      </c>
      <c r="I51" s="104">
        <v>0.17799999999999999</v>
      </c>
      <c r="J51" s="104">
        <f t="shared" si="0"/>
        <v>0.17799999999999999</v>
      </c>
      <c r="K51" s="99">
        <f>J51</f>
        <v>0.17799999999999999</v>
      </c>
      <c r="L51" s="60">
        <f>G51*(L8/(F13-G21+F14))</f>
        <v>3.7692043806369098E-2</v>
      </c>
      <c r="M51" s="191">
        <f t="shared" si="1"/>
        <v>0.21569204380636908</v>
      </c>
      <c r="N51" s="192"/>
      <c r="O51" s="113"/>
      <c r="P51" s="114"/>
      <c r="Q51" s="10"/>
      <c r="R51" s="76"/>
      <c r="S51" s="10"/>
      <c r="T51" s="10"/>
      <c r="U51" s="10"/>
      <c r="V51" s="10"/>
      <c r="W51" s="10"/>
    </row>
    <row r="52" spans="1:23" x14ac:dyDescent="0.25">
      <c r="A52" s="14">
        <v>32</v>
      </c>
      <c r="B52" s="65" t="s">
        <v>47</v>
      </c>
      <c r="C52" s="28">
        <v>18008972</v>
      </c>
      <c r="D52" s="58">
        <v>43530</v>
      </c>
      <c r="E52" s="58">
        <v>44991</v>
      </c>
      <c r="F52" s="13">
        <v>41.7</v>
      </c>
      <c r="G52" s="103">
        <f>F52*F14/F13</f>
        <v>12.442625737702656</v>
      </c>
      <c r="H52" s="104">
        <v>0</v>
      </c>
      <c r="I52" s="104">
        <v>5.0999999999999997E-2</v>
      </c>
      <c r="J52" s="104">
        <f t="shared" si="0"/>
        <v>5.0999999999999997E-2</v>
      </c>
      <c r="K52" s="99">
        <f>J52</f>
        <v>5.0999999999999997E-2</v>
      </c>
      <c r="L52" s="60">
        <f>G52*(L8/(F13-G21+F14))</f>
        <v>3.638329228531461E-2</v>
      </c>
      <c r="M52" s="191">
        <f t="shared" si="1"/>
        <v>8.7383292285314607E-2</v>
      </c>
      <c r="N52" s="192"/>
      <c r="O52" s="113"/>
      <c r="P52" s="114"/>
      <c r="Q52" s="81"/>
      <c r="R52" s="76"/>
      <c r="S52" s="10"/>
      <c r="T52" s="10"/>
      <c r="U52" s="10"/>
      <c r="V52" s="10"/>
      <c r="W52" s="10"/>
    </row>
    <row r="53" spans="1:23" x14ac:dyDescent="0.25">
      <c r="A53" s="14">
        <v>33</v>
      </c>
      <c r="B53" s="65" t="s">
        <v>48</v>
      </c>
      <c r="C53" s="28">
        <v>15705600</v>
      </c>
      <c r="D53" s="58"/>
      <c r="E53" s="58"/>
      <c r="F53" s="13">
        <v>46</v>
      </c>
      <c r="G53" s="103">
        <f>F53*F14/F13</f>
        <v>13.725678271806288</v>
      </c>
      <c r="H53" s="59">
        <v>19151</v>
      </c>
      <c r="I53" s="59">
        <v>19151</v>
      </c>
      <c r="J53" s="59">
        <f t="shared" si="0"/>
        <v>0</v>
      </c>
      <c r="K53" s="99">
        <f>F53*(L12/F15)</f>
        <v>0.16253544334262898</v>
      </c>
      <c r="L53" s="60">
        <f>G53*(L8/(F13-G21+F14))</f>
        <v>4.0135046645670795E-2</v>
      </c>
      <c r="M53" s="191">
        <f t="shared" si="1"/>
        <v>0.20267048998829978</v>
      </c>
      <c r="N53" s="192"/>
      <c r="O53" s="113"/>
      <c r="P53" s="114"/>
      <c r="Q53" s="10"/>
      <c r="R53" s="76"/>
      <c r="S53" s="10"/>
      <c r="T53" s="10"/>
      <c r="U53" s="10"/>
      <c r="V53" s="10"/>
      <c r="W53" s="10"/>
    </row>
    <row r="54" spans="1:23" x14ac:dyDescent="0.25">
      <c r="A54" s="14">
        <v>34</v>
      </c>
      <c r="B54" s="65" t="s">
        <v>49</v>
      </c>
      <c r="C54" s="28">
        <v>15705534</v>
      </c>
      <c r="D54" s="58"/>
      <c r="E54" s="58"/>
      <c r="F54" s="13">
        <v>60.6</v>
      </c>
      <c r="G54" s="103">
        <f>F54*F14/F13</f>
        <v>18.082089201553501</v>
      </c>
      <c r="H54" s="59">
        <v>28607</v>
      </c>
      <c r="I54" s="59">
        <v>28607</v>
      </c>
      <c r="J54" s="59">
        <f t="shared" si="0"/>
        <v>0</v>
      </c>
      <c r="K54" s="99">
        <f>F54*(L12/F15)</f>
        <v>0.21412277970789817</v>
      </c>
      <c r="L54" s="60">
        <f>G54*(L8/(F13-G21+F14))</f>
        <v>5.2873561450601091E-2</v>
      </c>
      <c r="M54" s="191">
        <f t="shared" si="1"/>
        <v>0.26699634115849924</v>
      </c>
      <c r="N54" s="192"/>
      <c r="O54" s="113"/>
      <c r="P54" s="114"/>
      <c r="Q54" s="10"/>
      <c r="R54" s="76"/>
      <c r="S54" s="10"/>
      <c r="T54" s="10"/>
      <c r="U54" s="10"/>
      <c r="V54" s="10"/>
      <c r="W54" s="10"/>
    </row>
    <row r="55" spans="1:23" x14ac:dyDescent="0.25">
      <c r="A55" s="14">
        <v>35</v>
      </c>
      <c r="B55" s="65" t="s">
        <v>50</v>
      </c>
      <c r="C55" s="105">
        <v>15705677</v>
      </c>
      <c r="D55" s="106">
        <v>43710</v>
      </c>
      <c r="E55" s="106">
        <v>45171</v>
      </c>
      <c r="F55" s="13">
        <v>72.2</v>
      </c>
      <c r="G55" s="103">
        <f>F55*F14/F13</f>
        <v>21.543347200530739</v>
      </c>
      <c r="H55" s="59">
        <v>13664</v>
      </c>
      <c r="I55" s="59">
        <v>13966</v>
      </c>
      <c r="J55" s="59">
        <f t="shared" si="0"/>
        <v>302</v>
      </c>
      <c r="K55" s="99">
        <f t="shared" ref="K55:K111" si="3">J55*0.00086</f>
        <v>0.25972000000000001</v>
      </c>
      <c r="L55" s="60">
        <f>G55*(L8/(F13-G21+F14))</f>
        <v>6.2994573213422417E-2</v>
      </c>
      <c r="M55" s="191">
        <f t="shared" si="1"/>
        <v>0.32271457321342245</v>
      </c>
      <c r="N55" s="192"/>
      <c r="O55" s="113"/>
      <c r="P55" s="114"/>
      <c r="Q55" s="10"/>
      <c r="R55" s="76"/>
      <c r="S55" s="10"/>
      <c r="T55" s="10"/>
      <c r="U55" s="10"/>
      <c r="V55" s="10"/>
      <c r="W55" s="10"/>
    </row>
    <row r="56" spans="1:23" x14ac:dyDescent="0.25">
      <c r="A56" s="14">
        <v>36</v>
      </c>
      <c r="B56" s="65" t="s">
        <v>51</v>
      </c>
      <c r="C56" s="28">
        <v>15705691</v>
      </c>
      <c r="D56" s="58">
        <v>43689</v>
      </c>
      <c r="E56" s="58">
        <v>45150</v>
      </c>
      <c r="F56" s="13">
        <v>46.5</v>
      </c>
      <c r="G56" s="103">
        <f>F56*F14/F13</f>
        <v>13.874870426934617</v>
      </c>
      <c r="H56" s="59">
        <v>8821</v>
      </c>
      <c r="I56" s="59">
        <v>8824</v>
      </c>
      <c r="J56" s="59">
        <f t="shared" si="0"/>
        <v>3</v>
      </c>
      <c r="K56" s="99">
        <f t="shared" si="3"/>
        <v>2.5799999999999998E-3</v>
      </c>
      <c r="L56" s="60">
        <f>G56*(L8/(F13-G21+F14))</f>
        <v>4.0571297152688951E-2</v>
      </c>
      <c r="M56" s="191">
        <f t="shared" si="1"/>
        <v>4.315129715268895E-2</v>
      </c>
      <c r="N56" s="192"/>
      <c r="O56" s="113"/>
      <c r="P56" s="114"/>
      <c r="Q56" s="10"/>
      <c r="R56" s="76"/>
      <c r="S56" s="10"/>
      <c r="T56" s="10"/>
      <c r="U56" s="10"/>
      <c r="V56" s="10"/>
      <c r="W56" s="10"/>
    </row>
    <row r="57" spans="1:23" x14ac:dyDescent="0.25">
      <c r="A57" s="15">
        <v>37</v>
      </c>
      <c r="B57" s="66" t="s">
        <v>52</v>
      </c>
      <c r="C57" s="28">
        <v>15730459</v>
      </c>
      <c r="D57" s="58">
        <v>43721</v>
      </c>
      <c r="E57" s="58">
        <v>45182</v>
      </c>
      <c r="F57" s="16">
        <v>69.5</v>
      </c>
      <c r="G57" s="103">
        <f>F57*F14/F13</f>
        <v>20.737709562837761</v>
      </c>
      <c r="H57" s="59">
        <v>30014</v>
      </c>
      <c r="I57" s="59">
        <v>30166</v>
      </c>
      <c r="J57" s="59">
        <f t="shared" si="0"/>
        <v>152</v>
      </c>
      <c r="K57" s="99">
        <f t="shared" si="3"/>
        <v>0.13072</v>
      </c>
      <c r="L57" s="60">
        <f>G57*(L8/(F13-G21+F14))</f>
        <v>6.0638820475524352E-2</v>
      </c>
      <c r="M57" s="191">
        <f t="shared" si="1"/>
        <v>0.19135882047552435</v>
      </c>
      <c r="N57" s="192"/>
      <c r="O57" s="113"/>
      <c r="P57" s="114"/>
      <c r="Q57" s="10"/>
      <c r="R57" s="76"/>
      <c r="S57" s="10"/>
      <c r="T57" s="10"/>
      <c r="U57" s="10"/>
      <c r="V57" s="10"/>
      <c r="W57" s="10"/>
    </row>
    <row r="58" spans="1:23" x14ac:dyDescent="0.25">
      <c r="A58" s="14">
        <v>38</v>
      </c>
      <c r="B58" s="65" t="s">
        <v>53</v>
      </c>
      <c r="C58" s="107">
        <v>91504423</v>
      </c>
      <c r="D58" s="58">
        <v>43731</v>
      </c>
      <c r="E58" s="58">
        <v>45192</v>
      </c>
      <c r="F58" s="13">
        <v>47</v>
      </c>
      <c r="G58" s="103">
        <f>F58*F14/F13</f>
        <v>14.024062582062944</v>
      </c>
      <c r="H58" s="104">
        <v>0</v>
      </c>
      <c r="I58" s="104">
        <v>4.0000000000000001E-3</v>
      </c>
      <c r="J58" s="104">
        <f t="shared" si="0"/>
        <v>4.0000000000000001E-3</v>
      </c>
      <c r="K58" s="99">
        <f>J58</f>
        <v>4.0000000000000001E-3</v>
      </c>
      <c r="L58" s="60">
        <f>G58*(L8/(F13-G21+F14))</f>
        <v>4.1007547659707107E-2</v>
      </c>
      <c r="M58" s="191">
        <f t="shared" si="1"/>
        <v>4.5007547659707103E-2</v>
      </c>
      <c r="N58" s="192"/>
      <c r="O58" s="113"/>
      <c r="P58" s="114"/>
      <c r="Q58" s="10"/>
      <c r="R58" s="76"/>
      <c r="S58" s="10"/>
      <c r="T58" s="10"/>
      <c r="U58" s="10"/>
      <c r="V58" s="10"/>
      <c r="W58" s="10"/>
    </row>
    <row r="59" spans="1:23" x14ac:dyDescent="0.25">
      <c r="A59" s="14">
        <v>39</v>
      </c>
      <c r="B59" s="66" t="s">
        <v>54</v>
      </c>
      <c r="C59" s="28">
        <v>17232389</v>
      </c>
      <c r="D59" s="58">
        <v>43159</v>
      </c>
      <c r="E59" s="58">
        <v>44620</v>
      </c>
      <c r="F59" s="13">
        <v>43.1</v>
      </c>
      <c r="G59" s="103">
        <f>F59*F14/F13</f>
        <v>12.860363772061978</v>
      </c>
      <c r="H59" s="59">
        <v>2396</v>
      </c>
      <c r="I59" s="59">
        <v>2628</v>
      </c>
      <c r="J59" s="59">
        <f t="shared" si="0"/>
        <v>232</v>
      </c>
      <c r="K59" s="99">
        <f t="shared" si="3"/>
        <v>0.19952</v>
      </c>
      <c r="L59" s="60">
        <f>G59*(L8/(F13-G21+F14))</f>
        <v>3.7604793704965458E-2</v>
      </c>
      <c r="M59" s="191">
        <f t="shared" si="1"/>
        <v>0.23712479370496548</v>
      </c>
      <c r="N59" s="192"/>
      <c r="O59" s="113"/>
      <c r="P59" s="114"/>
      <c r="Q59" s="10"/>
      <c r="R59" s="76"/>
      <c r="S59" s="10"/>
      <c r="T59" s="10"/>
      <c r="U59" s="10"/>
      <c r="V59" s="10"/>
      <c r="W59" s="10"/>
    </row>
    <row r="60" spans="1:23" x14ac:dyDescent="0.25">
      <c r="A60" s="14">
        <v>40</v>
      </c>
      <c r="B60" s="65" t="s">
        <v>55</v>
      </c>
      <c r="C60" s="28">
        <v>81501777</v>
      </c>
      <c r="D60" s="58">
        <v>43504</v>
      </c>
      <c r="E60" s="58">
        <v>44965</v>
      </c>
      <c r="F60" s="13">
        <v>41.4</v>
      </c>
      <c r="G60" s="103">
        <f>F60*F14/F13</f>
        <v>12.353110444625658</v>
      </c>
      <c r="H60" s="104">
        <v>0.29360000000000003</v>
      </c>
      <c r="I60" s="104">
        <v>0.5</v>
      </c>
      <c r="J60" s="104">
        <f t="shared" si="0"/>
        <v>0.20639999999999997</v>
      </c>
      <c r="K60" s="99">
        <f>J60</f>
        <v>0.20639999999999997</v>
      </c>
      <c r="L60" s="60">
        <f>G60*(L8/(F13-G21+F14))</f>
        <v>3.6121541981103712E-2</v>
      </c>
      <c r="M60" s="191">
        <f t="shared" si="1"/>
        <v>0.24252154198110368</v>
      </c>
      <c r="N60" s="192"/>
      <c r="O60" s="113"/>
      <c r="P60" s="114"/>
      <c r="Q60" s="10"/>
      <c r="R60" s="76"/>
      <c r="S60" s="10"/>
      <c r="T60" s="10"/>
      <c r="U60" s="10"/>
      <c r="V60" s="10"/>
      <c r="W60" s="10"/>
    </row>
    <row r="61" spans="1:23" x14ac:dyDescent="0.25">
      <c r="A61" s="14">
        <v>41</v>
      </c>
      <c r="B61" s="65" t="s">
        <v>56</v>
      </c>
      <c r="C61" s="28">
        <v>476415</v>
      </c>
      <c r="D61" s="58">
        <v>43698</v>
      </c>
      <c r="E61" s="58">
        <v>45890</v>
      </c>
      <c r="F61" s="13">
        <v>45.9</v>
      </c>
      <c r="G61" s="103">
        <f>F61*F14/F13</f>
        <v>13.69583984078062</v>
      </c>
      <c r="H61" s="104">
        <v>0</v>
      </c>
      <c r="I61" s="104">
        <v>0.27</v>
      </c>
      <c r="J61" s="104">
        <f t="shared" si="0"/>
        <v>0.27</v>
      </c>
      <c r="K61" s="99">
        <f>J61</f>
        <v>0.27</v>
      </c>
      <c r="L61" s="60">
        <f>G61*(L8/(F13-G21+F14))</f>
        <v>4.0047796544267156E-2</v>
      </c>
      <c r="M61" s="191">
        <f t="shared" si="1"/>
        <v>0.31004779654426717</v>
      </c>
      <c r="N61" s="192"/>
      <c r="O61" s="113"/>
      <c r="P61" s="114"/>
      <c r="Q61" s="10"/>
      <c r="R61" s="76"/>
      <c r="S61" s="10"/>
      <c r="T61" s="10"/>
      <c r="U61" s="10"/>
      <c r="V61" s="10"/>
      <c r="W61" s="10"/>
    </row>
    <row r="62" spans="1:23" x14ac:dyDescent="0.25">
      <c r="A62" s="14">
        <v>42</v>
      </c>
      <c r="B62" s="65" t="s">
        <v>57</v>
      </c>
      <c r="C62" s="28">
        <v>15705552</v>
      </c>
      <c r="D62" s="58"/>
      <c r="E62" s="58"/>
      <c r="F62" s="13">
        <v>60.8</v>
      </c>
      <c r="G62" s="103">
        <f>F62*F14/F13</f>
        <v>18.14176606360483</v>
      </c>
      <c r="H62" s="59">
        <v>25894</v>
      </c>
      <c r="I62" s="59">
        <v>25894</v>
      </c>
      <c r="J62" s="59">
        <f t="shared" si="0"/>
        <v>0</v>
      </c>
      <c r="K62" s="99">
        <f>F62*(L12/F15)</f>
        <v>0.21482945554851829</v>
      </c>
      <c r="L62" s="60">
        <f>G62*(L8/(F13-G21+F14))</f>
        <v>5.3048061653408349E-2</v>
      </c>
      <c r="M62" s="191">
        <f t="shared" si="1"/>
        <v>0.26787751720192665</v>
      </c>
      <c r="N62" s="192"/>
      <c r="O62" s="113"/>
      <c r="P62" s="114"/>
      <c r="Q62" s="10"/>
      <c r="R62" s="76"/>
      <c r="S62" s="10"/>
      <c r="T62" s="10"/>
      <c r="U62" s="10"/>
      <c r="V62" s="10"/>
      <c r="W62" s="10"/>
    </row>
    <row r="63" spans="1:23" x14ac:dyDescent="0.25">
      <c r="A63" s="14">
        <v>43</v>
      </c>
      <c r="B63" s="66" t="s">
        <v>58</v>
      </c>
      <c r="C63" s="28">
        <v>496</v>
      </c>
      <c r="D63" s="58">
        <v>43698</v>
      </c>
      <c r="E63" s="58">
        <v>45159</v>
      </c>
      <c r="F63" s="13">
        <v>72.2</v>
      </c>
      <c r="G63" s="103">
        <f>F63*F14/F13</f>
        <v>21.543347200530739</v>
      </c>
      <c r="H63" s="104">
        <v>0</v>
      </c>
      <c r="I63" s="104">
        <v>0.02</v>
      </c>
      <c r="J63" s="104">
        <f t="shared" si="0"/>
        <v>0.02</v>
      </c>
      <c r="K63" s="99">
        <f>J63</f>
        <v>0.02</v>
      </c>
      <c r="L63" s="60">
        <f>G63*(L8/(F13-G21+F14))</f>
        <v>6.2994573213422417E-2</v>
      </c>
      <c r="M63" s="191">
        <f t="shared" si="1"/>
        <v>8.2994573213422421E-2</v>
      </c>
      <c r="N63" s="192"/>
      <c r="O63" s="113"/>
      <c r="P63" s="114"/>
      <c r="Q63" s="10"/>
      <c r="R63" s="76"/>
      <c r="S63" s="10"/>
      <c r="T63" s="10"/>
      <c r="U63" s="10"/>
      <c r="V63" s="10"/>
      <c r="W63" s="10"/>
    </row>
    <row r="64" spans="1:23" x14ac:dyDescent="0.25">
      <c r="A64" s="14">
        <v>44</v>
      </c>
      <c r="B64" s="65" t="s">
        <v>59</v>
      </c>
      <c r="C64" s="28">
        <v>15705515</v>
      </c>
      <c r="D64" s="58"/>
      <c r="E64" s="58"/>
      <c r="F64" s="13">
        <v>46.3</v>
      </c>
      <c r="G64" s="103">
        <f>F64*F14/F13</f>
        <v>13.815193564883282</v>
      </c>
      <c r="H64" s="104">
        <v>0</v>
      </c>
      <c r="I64" s="104">
        <v>0.28000000000000003</v>
      </c>
      <c r="J64" s="104">
        <f t="shared" si="0"/>
        <v>0.28000000000000003</v>
      </c>
      <c r="K64" s="99">
        <f>J64</f>
        <v>0.28000000000000003</v>
      </c>
      <c r="L64" s="60">
        <f>G64*(L8/(F13-G21+F14))</f>
        <v>4.0396796949881679E-2</v>
      </c>
      <c r="M64" s="191">
        <f t="shared" si="1"/>
        <v>0.32039679694988171</v>
      </c>
      <c r="N64" s="192"/>
      <c r="O64" s="113"/>
      <c r="P64" s="114"/>
      <c r="Q64" s="10"/>
      <c r="R64" s="76"/>
      <c r="S64" s="10"/>
      <c r="T64" s="10"/>
      <c r="U64" s="10"/>
      <c r="V64" s="10"/>
      <c r="W64" s="10"/>
    </row>
    <row r="65" spans="1:23" x14ac:dyDescent="0.25">
      <c r="A65" s="14">
        <v>45</v>
      </c>
      <c r="B65" s="65" t="s">
        <v>60</v>
      </c>
      <c r="C65" s="28">
        <v>15705549</v>
      </c>
      <c r="D65" s="58">
        <v>43699</v>
      </c>
      <c r="E65" s="58">
        <v>45160</v>
      </c>
      <c r="F65" s="13">
        <v>69.7</v>
      </c>
      <c r="G65" s="103">
        <f>F65*F14/F13</f>
        <v>20.797386424889094</v>
      </c>
      <c r="H65" s="59">
        <v>25828</v>
      </c>
      <c r="I65" s="59">
        <v>25932</v>
      </c>
      <c r="J65" s="59">
        <f t="shared" si="0"/>
        <v>104</v>
      </c>
      <c r="K65" s="99">
        <f t="shared" si="3"/>
        <v>8.9439999999999992E-2</v>
      </c>
      <c r="L65" s="60">
        <f>G65*(L8/(F13-G21+F14))</f>
        <v>6.0813320678331617E-2</v>
      </c>
      <c r="M65" s="191">
        <f t="shared" si="1"/>
        <v>0.15025332067833161</v>
      </c>
      <c r="N65" s="192"/>
      <c r="O65" s="113"/>
      <c r="P65" s="114"/>
      <c r="Q65" s="10"/>
      <c r="R65" s="76"/>
      <c r="S65" s="10"/>
      <c r="T65" s="10"/>
      <c r="U65" s="10"/>
      <c r="V65" s="10"/>
      <c r="W65" s="10"/>
    </row>
    <row r="66" spans="1:23" x14ac:dyDescent="0.25">
      <c r="A66" s="14">
        <v>46</v>
      </c>
      <c r="B66" s="65" t="s">
        <v>61</v>
      </c>
      <c r="C66" s="28">
        <v>3193</v>
      </c>
      <c r="D66" s="58">
        <v>43418</v>
      </c>
      <c r="E66" s="58">
        <v>44879</v>
      </c>
      <c r="F66" s="13">
        <v>47.9</v>
      </c>
      <c r="G66" s="103">
        <f>F66*F14/F13</f>
        <v>14.292608461293938</v>
      </c>
      <c r="H66" s="104">
        <v>0</v>
      </c>
      <c r="I66" s="104">
        <v>0.17</v>
      </c>
      <c r="J66" s="104">
        <f t="shared" si="0"/>
        <v>0.17</v>
      </c>
      <c r="K66" s="99">
        <f>J66</f>
        <v>0.17</v>
      </c>
      <c r="L66" s="60">
        <f>G66*(L8/(F13-G21+F14))</f>
        <v>4.17927985723398E-2</v>
      </c>
      <c r="M66" s="191">
        <f t="shared" si="1"/>
        <v>0.21179279857233982</v>
      </c>
      <c r="N66" s="192"/>
      <c r="O66" s="113"/>
      <c r="P66" s="114"/>
      <c r="Q66" s="10"/>
      <c r="R66" s="76"/>
      <c r="S66" s="10"/>
      <c r="T66" s="10"/>
      <c r="U66" s="10"/>
      <c r="V66" s="10"/>
      <c r="W66" s="10"/>
    </row>
    <row r="67" spans="1:23" x14ac:dyDescent="0.25">
      <c r="A67" s="14">
        <v>47</v>
      </c>
      <c r="B67" s="65" t="s">
        <v>62</v>
      </c>
      <c r="C67" s="28">
        <v>41260018</v>
      </c>
      <c r="D67" s="58">
        <v>43719</v>
      </c>
      <c r="E67" s="58">
        <v>45180</v>
      </c>
      <c r="F67" s="13">
        <v>42.4</v>
      </c>
      <c r="G67" s="103">
        <f>F67*F14/F13</f>
        <v>12.651494754882316</v>
      </c>
      <c r="H67" s="104">
        <v>0</v>
      </c>
      <c r="I67" s="104">
        <v>0</v>
      </c>
      <c r="J67" s="104">
        <f t="shared" si="0"/>
        <v>0</v>
      </c>
      <c r="K67" s="99">
        <f>J67</f>
        <v>0</v>
      </c>
      <c r="L67" s="60">
        <f>G67*(L8/(F13-G21+F14))</f>
        <v>3.6994042995140031E-2</v>
      </c>
      <c r="M67" s="191">
        <f t="shared" si="1"/>
        <v>3.6994042995140031E-2</v>
      </c>
      <c r="N67" s="192"/>
      <c r="O67" s="113"/>
      <c r="P67" s="114"/>
      <c r="Q67" s="10"/>
      <c r="R67" s="76"/>
      <c r="S67" s="10"/>
      <c r="T67" s="10"/>
      <c r="U67" s="10"/>
      <c r="V67" s="10"/>
      <c r="W67" s="10"/>
    </row>
    <row r="68" spans="1:23" x14ac:dyDescent="0.25">
      <c r="A68" s="14">
        <v>48</v>
      </c>
      <c r="B68" s="65" t="s">
        <v>55</v>
      </c>
      <c r="C68" s="28">
        <v>1267515</v>
      </c>
      <c r="D68" s="58">
        <v>43698</v>
      </c>
      <c r="E68" s="58">
        <v>45159</v>
      </c>
      <c r="F68" s="13">
        <v>41.7</v>
      </c>
      <c r="G68" s="103">
        <f>F68*F14/F13</f>
        <v>12.442625737702656</v>
      </c>
      <c r="H68" s="104">
        <v>0</v>
      </c>
      <c r="I68" s="104">
        <v>0.04</v>
      </c>
      <c r="J68" s="104">
        <f t="shared" si="0"/>
        <v>0.04</v>
      </c>
      <c r="K68" s="99">
        <f>J68</f>
        <v>0.04</v>
      </c>
      <c r="L68" s="60">
        <f>G68*(L8/(F13-G21+F14))</f>
        <v>3.638329228531461E-2</v>
      </c>
      <c r="M68" s="191">
        <f t="shared" si="1"/>
        <v>7.6383292285314611E-2</v>
      </c>
      <c r="N68" s="192"/>
      <c r="O68" s="113"/>
      <c r="P68" s="114"/>
      <c r="Q68" s="10"/>
      <c r="R68" s="76"/>
      <c r="S68" s="10"/>
      <c r="T68" s="10"/>
      <c r="U68" s="10"/>
      <c r="V68" s="10"/>
      <c r="W68" s="10"/>
    </row>
    <row r="69" spans="1:23" x14ac:dyDescent="0.25">
      <c r="A69" s="14">
        <v>49</v>
      </c>
      <c r="B69" s="65" t="s">
        <v>63</v>
      </c>
      <c r="C69" s="28">
        <v>15705689</v>
      </c>
      <c r="D69" s="58"/>
      <c r="E69" s="58"/>
      <c r="F69" s="13">
        <v>45.7</v>
      </c>
      <c r="G69" s="103">
        <f>F69*F14/F13</f>
        <v>13.63616297872929</v>
      </c>
      <c r="H69" s="59">
        <v>12154</v>
      </c>
      <c r="I69" s="59">
        <v>12154</v>
      </c>
      <c r="J69" s="59">
        <f t="shared" si="0"/>
        <v>0</v>
      </c>
      <c r="K69" s="99">
        <f>F69*(L12/F15)</f>
        <v>0.16147542958169878</v>
      </c>
      <c r="L69" s="60">
        <f>G69*(L8/(F13-G21+F14))</f>
        <v>3.9873296341459898E-2</v>
      </c>
      <c r="M69" s="191">
        <f t="shared" si="1"/>
        <v>0.20134872592315867</v>
      </c>
      <c r="N69" s="192"/>
      <c r="O69" s="113"/>
      <c r="P69" s="114"/>
      <c r="Q69" s="10"/>
      <c r="R69" s="76"/>
      <c r="S69" s="10"/>
      <c r="T69" s="10"/>
      <c r="U69" s="10"/>
      <c r="V69" s="10"/>
      <c r="W69" s="10"/>
    </row>
    <row r="70" spans="1:23" x14ac:dyDescent="0.25">
      <c r="A70" s="14">
        <v>50</v>
      </c>
      <c r="B70" s="65" t="s">
        <v>64</v>
      </c>
      <c r="C70" s="28">
        <v>15705596</v>
      </c>
      <c r="D70" s="58"/>
      <c r="E70" s="58"/>
      <c r="F70" s="13">
        <v>60.9</v>
      </c>
      <c r="G70" s="103">
        <f>F70*F14/F13</f>
        <v>18.171604494630497</v>
      </c>
      <c r="H70" s="59">
        <v>21463</v>
      </c>
      <c r="I70" s="59">
        <v>21463</v>
      </c>
      <c r="J70" s="59">
        <f t="shared" si="0"/>
        <v>0</v>
      </c>
      <c r="K70" s="99">
        <f>F70*(L12/F15)</f>
        <v>0.21518279346882835</v>
      </c>
      <c r="L70" s="60">
        <f>G70*(L8/(F13-G21+F14))</f>
        <v>5.3135311754811981E-2</v>
      </c>
      <c r="M70" s="191">
        <f t="shared" si="1"/>
        <v>0.2683181052236403</v>
      </c>
      <c r="N70" s="192"/>
      <c r="O70" s="113"/>
      <c r="P70" s="114"/>
      <c r="Q70" s="10"/>
      <c r="R70" s="76"/>
      <c r="S70" s="10"/>
      <c r="T70" s="10"/>
      <c r="U70" s="10"/>
      <c r="V70" s="10"/>
      <c r="W70" s="10"/>
    </row>
    <row r="71" spans="1:23" x14ac:dyDescent="0.25">
      <c r="A71" s="14">
        <v>51</v>
      </c>
      <c r="B71" s="65" t="s">
        <v>65</v>
      </c>
      <c r="C71" s="28">
        <v>15705599</v>
      </c>
      <c r="D71" s="58"/>
      <c r="E71" s="58"/>
      <c r="F71" s="13">
        <v>71.7</v>
      </c>
      <c r="G71" s="103">
        <f>F71*F14/F13</f>
        <v>21.394155045402407</v>
      </c>
      <c r="H71" s="59">
        <v>19391</v>
      </c>
      <c r="I71" s="59">
        <v>19391</v>
      </c>
      <c r="J71" s="59">
        <f t="shared" si="0"/>
        <v>0</v>
      </c>
      <c r="K71" s="99">
        <f>F71*(L12/F15)</f>
        <v>0.25334328886231516</v>
      </c>
      <c r="L71" s="60">
        <f>G71*(L8/(F13-G21+F14))</f>
        <v>6.2558322706404254E-2</v>
      </c>
      <c r="M71" s="191">
        <f t="shared" si="1"/>
        <v>0.31590161156871943</v>
      </c>
      <c r="N71" s="192"/>
      <c r="O71" s="113"/>
      <c r="P71" s="114"/>
      <c r="Q71" s="10"/>
      <c r="R71" s="76"/>
      <c r="S71" s="10"/>
      <c r="T71" s="10"/>
      <c r="U71" s="10"/>
      <c r="V71" s="10"/>
      <c r="W71" s="10"/>
    </row>
    <row r="72" spans="1:23" x14ac:dyDescent="0.25">
      <c r="A72" s="14">
        <v>52</v>
      </c>
      <c r="B72" s="65" t="s">
        <v>66</v>
      </c>
      <c r="C72" s="28">
        <v>15705736</v>
      </c>
      <c r="D72" s="58">
        <v>43698</v>
      </c>
      <c r="E72" s="58">
        <v>45159</v>
      </c>
      <c r="F72" s="13">
        <v>46.2</v>
      </c>
      <c r="G72" s="103">
        <f>F72*F14/F13</f>
        <v>13.785355133857619</v>
      </c>
      <c r="H72" s="59">
        <v>23558</v>
      </c>
      <c r="I72" s="59">
        <v>23892</v>
      </c>
      <c r="J72" s="59">
        <f t="shared" si="0"/>
        <v>334</v>
      </c>
      <c r="K72" s="99">
        <f t="shared" si="3"/>
        <v>0.28724</v>
      </c>
      <c r="L72" s="60">
        <f>G72*(L8/(F13-G21+F14))</f>
        <v>4.0309546848478053E-2</v>
      </c>
      <c r="M72" s="191">
        <f t="shared" si="1"/>
        <v>0.32754954684847803</v>
      </c>
      <c r="N72" s="192"/>
      <c r="O72" s="113"/>
      <c r="P72" s="114"/>
      <c r="Q72" s="10"/>
      <c r="R72" s="76"/>
      <c r="S72" s="10"/>
      <c r="T72" s="10"/>
      <c r="U72" s="10"/>
      <c r="V72" s="10"/>
      <c r="W72" s="10"/>
    </row>
    <row r="73" spans="1:23" x14ac:dyDescent="0.25">
      <c r="A73" s="14">
        <v>53</v>
      </c>
      <c r="B73" s="65" t="s">
        <v>147</v>
      </c>
      <c r="C73" s="28">
        <v>15708051</v>
      </c>
      <c r="D73" s="58">
        <v>43707</v>
      </c>
      <c r="E73" s="58">
        <v>45168</v>
      </c>
      <c r="F73" s="13">
        <v>69.8</v>
      </c>
      <c r="G73" s="103">
        <f>F73*F14/F13</f>
        <v>20.827224855914757</v>
      </c>
      <c r="H73" s="59">
        <v>33831</v>
      </c>
      <c r="I73" s="59">
        <v>33831</v>
      </c>
      <c r="J73" s="59">
        <f t="shared" si="0"/>
        <v>0</v>
      </c>
      <c r="K73" s="99">
        <f t="shared" si="3"/>
        <v>0</v>
      </c>
      <c r="L73" s="60">
        <f>G73*(L8/(F13-G21+F14))</f>
        <v>6.0900570779735243E-2</v>
      </c>
      <c r="M73" s="191">
        <f t="shared" si="1"/>
        <v>6.0900570779735243E-2</v>
      </c>
      <c r="N73" s="192"/>
      <c r="O73" s="113"/>
      <c r="P73" s="114"/>
      <c r="Q73" s="10"/>
      <c r="R73" s="76"/>
      <c r="S73" s="10"/>
      <c r="T73" s="10"/>
      <c r="U73" s="10"/>
      <c r="V73" s="10"/>
      <c r="W73" s="10"/>
    </row>
    <row r="74" spans="1:23" x14ac:dyDescent="0.25">
      <c r="A74" s="14">
        <v>54</v>
      </c>
      <c r="B74" s="66" t="s">
        <v>57</v>
      </c>
      <c r="C74" s="28">
        <v>18008957</v>
      </c>
      <c r="D74" s="58">
        <v>43530</v>
      </c>
      <c r="E74" s="58">
        <v>44991</v>
      </c>
      <c r="F74" s="13">
        <v>47.4</v>
      </c>
      <c r="G74" s="103">
        <f>F74*F14/F13</f>
        <v>14.143416306165609</v>
      </c>
      <c r="H74" s="104">
        <v>0</v>
      </c>
      <c r="I74" s="104">
        <v>0</v>
      </c>
      <c r="J74" s="104">
        <f t="shared" si="0"/>
        <v>0</v>
      </c>
      <c r="K74" s="99">
        <f>J74</f>
        <v>0</v>
      </c>
      <c r="L74" s="60">
        <f>G74*(L8/(F13-G21+F14))</f>
        <v>4.1356548065321644E-2</v>
      </c>
      <c r="M74" s="191">
        <f t="shared" si="1"/>
        <v>4.1356548065321644E-2</v>
      </c>
      <c r="N74" s="192"/>
      <c r="O74" s="113"/>
      <c r="P74" s="114"/>
      <c r="Q74" s="10"/>
      <c r="R74" s="76"/>
      <c r="S74" s="10"/>
      <c r="T74" s="10"/>
      <c r="U74" s="10"/>
      <c r="V74" s="10"/>
      <c r="W74" s="10"/>
    </row>
    <row r="75" spans="1:23" x14ac:dyDescent="0.25">
      <c r="A75" s="14">
        <v>55</v>
      </c>
      <c r="B75" s="65" t="s">
        <v>67</v>
      </c>
      <c r="C75" s="28">
        <v>15708071</v>
      </c>
      <c r="D75" s="58"/>
      <c r="E75" s="58"/>
      <c r="F75" s="13">
        <v>42.1</v>
      </c>
      <c r="G75" s="103">
        <f>F75*F14/F13</f>
        <v>12.561979461805318</v>
      </c>
      <c r="H75" s="59">
        <v>21218</v>
      </c>
      <c r="I75" s="59">
        <v>21218</v>
      </c>
      <c r="J75" s="59">
        <f t="shared" si="0"/>
        <v>0</v>
      </c>
      <c r="K75" s="99">
        <f>F75*(L12/F15)</f>
        <v>0.14875526445053652</v>
      </c>
      <c r="L75" s="60">
        <f>G75*(L8/(F13-G21+F14))</f>
        <v>3.6732292690929133E-2</v>
      </c>
      <c r="M75" s="191">
        <f t="shared" si="1"/>
        <v>0.18548755714146564</v>
      </c>
      <c r="N75" s="192"/>
      <c r="O75" s="113"/>
      <c r="P75" s="114"/>
      <c r="Q75" s="10"/>
      <c r="R75" s="76"/>
      <c r="S75" s="10"/>
      <c r="T75" s="10"/>
      <c r="U75" s="82"/>
      <c r="V75" s="82"/>
      <c r="W75" s="82"/>
    </row>
    <row r="76" spans="1:23" x14ac:dyDescent="0.25">
      <c r="A76" s="14">
        <v>56</v>
      </c>
      <c r="B76" s="65" t="s">
        <v>55</v>
      </c>
      <c r="C76" s="28">
        <v>17232611</v>
      </c>
      <c r="D76" s="58">
        <v>43430</v>
      </c>
      <c r="E76" s="58">
        <v>44891</v>
      </c>
      <c r="F76" s="13">
        <v>41.6</v>
      </c>
      <c r="G76" s="103">
        <f>F76*F14/F13</f>
        <v>12.412787306676989</v>
      </c>
      <c r="H76" s="104">
        <v>0</v>
      </c>
      <c r="I76" s="104">
        <v>0</v>
      </c>
      <c r="J76" s="104">
        <f t="shared" si="0"/>
        <v>0</v>
      </c>
      <c r="K76" s="99">
        <f>J76</f>
        <v>0</v>
      </c>
      <c r="L76" s="60">
        <f>G76*(L8/(F13-G21+F14))</f>
        <v>3.6296042183910977E-2</v>
      </c>
      <c r="M76" s="191">
        <f t="shared" si="1"/>
        <v>3.6296042183910977E-2</v>
      </c>
      <c r="N76" s="192"/>
      <c r="O76" s="113"/>
      <c r="P76" s="114"/>
      <c r="Q76" s="10"/>
      <c r="R76" s="76"/>
      <c r="S76" s="10"/>
      <c r="T76" s="76"/>
      <c r="U76" s="82"/>
      <c r="V76" s="82"/>
      <c r="W76" s="82"/>
    </row>
    <row r="77" spans="1:23" x14ac:dyDescent="0.25">
      <c r="A77" s="15">
        <v>57</v>
      </c>
      <c r="B77" s="66" t="s">
        <v>68</v>
      </c>
      <c r="C77" s="28">
        <v>15730776</v>
      </c>
      <c r="D77" s="58"/>
      <c r="E77" s="58"/>
      <c r="F77" s="13">
        <v>45.9</v>
      </c>
      <c r="G77" s="103">
        <f>F77*F14/F13</f>
        <v>13.69583984078062</v>
      </c>
      <c r="H77" s="59">
        <v>18201</v>
      </c>
      <c r="I77" s="59">
        <v>18201</v>
      </c>
      <c r="J77" s="59">
        <f t="shared" si="0"/>
        <v>0</v>
      </c>
      <c r="K77" s="99">
        <f>F77*(L12/F15)</f>
        <v>0.1621821054223189</v>
      </c>
      <c r="L77" s="60">
        <f>G77*(L8/(F13-G21+F14))</f>
        <v>4.0047796544267156E-2</v>
      </c>
      <c r="M77" s="191">
        <f t="shared" si="1"/>
        <v>0.20222990196658605</v>
      </c>
      <c r="N77" s="192"/>
      <c r="O77" s="113"/>
      <c r="P77" s="114"/>
      <c r="Q77" s="10"/>
      <c r="R77" s="76"/>
      <c r="S77" s="10"/>
      <c r="T77" s="10"/>
      <c r="U77" s="10"/>
      <c r="V77" s="10"/>
      <c r="W77" s="10"/>
    </row>
    <row r="78" spans="1:23" x14ac:dyDescent="0.25">
      <c r="A78" s="14">
        <v>58</v>
      </c>
      <c r="B78" s="65" t="s">
        <v>69</v>
      </c>
      <c r="C78" s="28">
        <v>15705638</v>
      </c>
      <c r="D78" s="58"/>
      <c r="E78" s="58"/>
      <c r="F78" s="13">
        <v>60.3</v>
      </c>
      <c r="G78" s="103">
        <f>F78*F14/F13</f>
        <v>17.992573908476501</v>
      </c>
      <c r="H78" s="59">
        <v>20674</v>
      </c>
      <c r="I78" s="59">
        <v>20674</v>
      </c>
      <c r="J78" s="59">
        <f t="shared" si="0"/>
        <v>0</v>
      </c>
      <c r="K78" s="99">
        <f>F78*(L12/F15)</f>
        <v>0.21306276594696796</v>
      </c>
      <c r="L78" s="60">
        <f>G78*(L8/(F13-G21+F14))</f>
        <v>5.2611811146390186E-2</v>
      </c>
      <c r="M78" s="191">
        <f t="shared" si="1"/>
        <v>0.26567457709335818</v>
      </c>
      <c r="N78" s="192"/>
      <c r="O78" s="113"/>
      <c r="P78" s="114"/>
      <c r="Q78" s="10"/>
      <c r="R78" s="76"/>
      <c r="S78" s="10"/>
      <c r="T78" s="10"/>
      <c r="U78" s="10"/>
      <c r="V78" s="10"/>
      <c r="W78" s="10"/>
    </row>
    <row r="79" spans="1:23" x14ac:dyDescent="0.25">
      <c r="A79" s="14">
        <v>59</v>
      </c>
      <c r="B79" s="65" t="s">
        <v>70</v>
      </c>
      <c r="C79" s="28">
        <v>15705679</v>
      </c>
      <c r="D79" s="58">
        <v>43713</v>
      </c>
      <c r="E79" s="58">
        <v>45174</v>
      </c>
      <c r="F79" s="13">
        <v>71.7</v>
      </c>
      <c r="G79" s="103">
        <f>F79*F14/F13</f>
        <v>21.394155045402407</v>
      </c>
      <c r="H79" s="59">
        <v>25773</v>
      </c>
      <c r="I79" s="59">
        <v>26069</v>
      </c>
      <c r="J79" s="59">
        <f t="shared" si="0"/>
        <v>296</v>
      </c>
      <c r="K79" s="99">
        <f t="shared" si="3"/>
        <v>0.25456000000000001</v>
      </c>
      <c r="L79" s="60">
        <f>G79*(L8/(F13-G21+F14))</f>
        <v>6.2558322706404254E-2</v>
      </c>
      <c r="M79" s="191">
        <f t="shared" si="1"/>
        <v>0.31711832270640428</v>
      </c>
      <c r="N79" s="192"/>
      <c r="O79" s="113"/>
      <c r="P79" s="114"/>
      <c r="Q79" s="10"/>
      <c r="R79" s="76"/>
      <c r="S79" s="10"/>
      <c r="T79" s="10"/>
      <c r="U79" s="10"/>
      <c r="V79" s="10"/>
      <c r="W79" s="10"/>
    </row>
    <row r="80" spans="1:23" x14ac:dyDescent="0.25">
      <c r="A80" s="14">
        <v>60</v>
      </c>
      <c r="B80" s="65" t="s">
        <v>71</v>
      </c>
      <c r="C80" s="28">
        <v>18009256</v>
      </c>
      <c r="D80" s="58">
        <v>43530</v>
      </c>
      <c r="E80" s="58">
        <v>45722</v>
      </c>
      <c r="F80" s="13">
        <v>46</v>
      </c>
      <c r="G80" s="103">
        <f>F80*F14/F13</f>
        <v>13.725678271806288</v>
      </c>
      <c r="H80" s="104">
        <v>0</v>
      </c>
      <c r="I80" s="104">
        <v>1.7999999999999999E-2</v>
      </c>
      <c r="J80" s="104">
        <f t="shared" si="0"/>
        <v>1.7999999999999999E-2</v>
      </c>
      <c r="K80" s="99">
        <f>J80</f>
        <v>1.7999999999999999E-2</v>
      </c>
      <c r="L80" s="60">
        <f>G80*(L8/(F13-G21+F14))</f>
        <v>4.0135046645670795E-2</v>
      </c>
      <c r="M80" s="191">
        <f t="shared" si="1"/>
        <v>5.813504664567079E-2</v>
      </c>
      <c r="N80" s="192"/>
      <c r="O80" s="113"/>
      <c r="P80" s="114"/>
      <c r="Q80" s="10"/>
      <c r="R80" s="76"/>
      <c r="S80" s="10"/>
      <c r="T80" s="10"/>
      <c r="U80" s="10"/>
      <c r="V80" s="10"/>
      <c r="W80" s="10"/>
    </row>
    <row r="81" spans="1:23" x14ac:dyDescent="0.25">
      <c r="A81" s="14">
        <v>61</v>
      </c>
      <c r="B81" s="65" t="s">
        <v>72</v>
      </c>
      <c r="C81" s="28">
        <v>15705714</v>
      </c>
      <c r="D81" s="58"/>
      <c r="E81" s="58"/>
      <c r="F81" s="13">
        <v>71.5</v>
      </c>
      <c r="G81" s="103">
        <f>F81*F14/F13</f>
        <v>21.334478183351077</v>
      </c>
      <c r="H81" s="59">
        <v>26665</v>
      </c>
      <c r="I81" s="59">
        <v>26665</v>
      </c>
      <c r="J81" s="59">
        <f t="shared" si="0"/>
        <v>0</v>
      </c>
      <c r="K81" s="99">
        <f>F81*(L12/F15)</f>
        <v>0.25263661302169504</v>
      </c>
      <c r="L81" s="60">
        <f>G81*(L8/(F13-G21+F14))</f>
        <v>6.2383822503596989E-2</v>
      </c>
      <c r="M81" s="191">
        <f t="shared" si="1"/>
        <v>0.31502043552529202</v>
      </c>
      <c r="N81" s="192"/>
      <c r="O81" s="113"/>
      <c r="P81" s="114"/>
      <c r="Q81" s="10"/>
      <c r="R81" s="76"/>
      <c r="S81" s="10"/>
      <c r="T81" s="10"/>
      <c r="U81" s="10"/>
      <c r="V81" s="10"/>
      <c r="W81" s="10"/>
    </row>
    <row r="82" spans="1:23" x14ac:dyDescent="0.25">
      <c r="A82" s="14">
        <v>62</v>
      </c>
      <c r="B82" s="65" t="s">
        <v>73</v>
      </c>
      <c r="C82" s="28">
        <v>1584615</v>
      </c>
      <c r="D82" s="58">
        <v>43718</v>
      </c>
      <c r="E82" s="58">
        <v>45179</v>
      </c>
      <c r="F82" s="13">
        <v>47.9</v>
      </c>
      <c r="G82" s="103">
        <f>F82*F14/F13</f>
        <v>14.292608461293938</v>
      </c>
      <c r="H82" s="104">
        <v>0</v>
      </c>
      <c r="I82" s="104">
        <v>0.03</v>
      </c>
      <c r="J82" s="104">
        <f t="shared" si="0"/>
        <v>0.03</v>
      </c>
      <c r="K82" s="99">
        <f>J82</f>
        <v>0.03</v>
      </c>
      <c r="L82" s="60">
        <f>G82*(L8/(F13-G21+F14))</f>
        <v>4.17927985723398E-2</v>
      </c>
      <c r="M82" s="191">
        <f t="shared" si="1"/>
        <v>7.1792798572339805E-2</v>
      </c>
      <c r="N82" s="192"/>
      <c r="O82" s="113"/>
      <c r="P82" s="114"/>
      <c r="Q82" s="10"/>
      <c r="R82" s="76"/>
      <c r="S82" s="10"/>
      <c r="T82" s="10"/>
      <c r="U82" s="10"/>
      <c r="V82" s="10"/>
      <c r="W82" s="10"/>
    </row>
    <row r="83" spans="1:23" x14ac:dyDescent="0.25">
      <c r="A83" s="14">
        <v>63</v>
      </c>
      <c r="B83" s="65" t="s">
        <v>74</v>
      </c>
      <c r="C83" s="28">
        <v>15703003</v>
      </c>
      <c r="D83" s="58">
        <v>43697</v>
      </c>
      <c r="E83" s="58">
        <v>45158</v>
      </c>
      <c r="F83" s="13">
        <v>41.4</v>
      </c>
      <c r="G83" s="103">
        <f>F83*F14/F13</f>
        <v>12.353110444625658</v>
      </c>
      <c r="H83" s="59">
        <v>4630</v>
      </c>
      <c r="I83" s="59">
        <v>4645</v>
      </c>
      <c r="J83" s="59">
        <f t="shared" si="0"/>
        <v>15</v>
      </c>
      <c r="K83" s="99">
        <f t="shared" si="3"/>
        <v>1.29E-2</v>
      </c>
      <c r="L83" s="60">
        <f>G83*(L8/(F13-G21+F14))</f>
        <v>3.6121541981103712E-2</v>
      </c>
      <c r="M83" s="191">
        <f t="shared" si="1"/>
        <v>4.9021541981103714E-2</v>
      </c>
      <c r="N83" s="192"/>
      <c r="O83" s="113"/>
      <c r="P83" s="114"/>
      <c r="Q83" s="10"/>
      <c r="R83" s="76"/>
      <c r="S83" s="10"/>
      <c r="T83" s="10"/>
      <c r="U83" s="10"/>
      <c r="V83" s="10"/>
      <c r="W83" s="10"/>
    </row>
    <row r="84" spans="1:23" x14ac:dyDescent="0.25">
      <c r="A84" s="14">
        <v>64</v>
      </c>
      <c r="B84" s="65" t="s">
        <v>75</v>
      </c>
      <c r="C84" s="28">
        <v>15705656</v>
      </c>
      <c r="D84" s="58">
        <v>43727</v>
      </c>
      <c r="E84" s="58">
        <v>45919</v>
      </c>
      <c r="F84" s="13">
        <v>42.2</v>
      </c>
      <c r="G84" s="103">
        <f>F84*F14/F13</f>
        <v>12.591817892830987</v>
      </c>
      <c r="H84" s="59">
        <v>17686</v>
      </c>
      <c r="I84" s="59">
        <v>17870</v>
      </c>
      <c r="J84" s="59">
        <f t="shared" si="0"/>
        <v>184</v>
      </c>
      <c r="K84" s="99">
        <f t="shared" si="3"/>
        <v>0.15823999999999999</v>
      </c>
      <c r="L84" s="60">
        <f>G84*(L8/(F13-G21+F14))</f>
        <v>3.6819542792332773E-2</v>
      </c>
      <c r="M84" s="191">
        <f t="shared" si="1"/>
        <v>0.19505954279233276</v>
      </c>
      <c r="N84" s="192"/>
      <c r="O84" s="113"/>
      <c r="P84" s="114"/>
      <c r="Q84" s="10"/>
      <c r="R84" s="76"/>
      <c r="S84" s="10"/>
      <c r="T84" s="10"/>
      <c r="U84" s="10"/>
      <c r="V84" s="10"/>
      <c r="W84" s="10"/>
    </row>
    <row r="85" spans="1:23" x14ac:dyDescent="0.25">
      <c r="A85" s="14">
        <v>65</v>
      </c>
      <c r="B85" s="65" t="s">
        <v>76</v>
      </c>
      <c r="C85" s="28">
        <v>15708142</v>
      </c>
      <c r="D85" s="58">
        <v>43712</v>
      </c>
      <c r="E85" s="58">
        <v>45173</v>
      </c>
      <c r="F85" s="13">
        <v>45.4</v>
      </c>
      <c r="G85" s="103">
        <f>F85*F14/F13</f>
        <v>13.546647685652291</v>
      </c>
      <c r="H85" s="59">
        <v>14233</v>
      </c>
      <c r="I85" s="59">
        <v>14318</v>
      </c>
      <c r="J85" s="59">
        <f t="shared" ref="J85:J148" si="4">I85-H85</f>
        <v>85</v>
      </c>
      <c r="K85" s="99">
        <f t="shared" si="3"/>
        <v>7.3099999999999998E-2</v>
      </c>
      <c r="L85" s="60">
        <f>G85*(L8/(F13-G21+F14))</f>
        <v>3.9611546037248993E-2</v>
      </c>
      <c r="M85" s="191">
        <f t="shared" si="1"/>
        <v>0.11271154603724899</v>
      </c>
      <c r="N85" s="192"/>
      <c r="O85" s="113"/>
      <c r="P85" s="114"/>
      <c r="Q85" s="10"/>
      <c r="R85" s="76"/>
      <c r="S85" s="10"/>
      <c r="T85" s="10"/>
      <c r="U85" s="10"/>
      <c r="V85" s="10"/>
      <c r="W85" s="10"/>
    </row>
    <row r="86" spans="1:23" x14ac:dyDescent="0.25">
      <c r="A86" s="14">
        <v>66</v>
      </c>
      <c r="B86" s="65" t="s">
        <v>77</v>
      </c>
      <c r="C86" s="28">
        <v>15708645</v>
      </c>
      <c r="D86" s="58"/>
      <c r="E86" s="58"/>
      <c r="F86" s="13">
        <v>60.2</v>
      </c>
      <c r="G86" s="103">
        <f>F86*F14/F13</f>
        <v>17.962735477450838</v>
      </c>
      <c r="H86" s="59">
        <v>20943</v>
      </c>
      <c r="I86" s="59">
        <v>20943</v>
      </c>
      <c r="J86" s="59">
        <f t="shared" si="4"/>
        <v>0</v>
      </c>
      <c r="K86" s="99">
        <f>F86*(L12/F15)</f>
        <v>0.21270942802665793</v>
      </c>
      <c r="L86" s="60">
        <f>G86*(L8/(F13-G21+F14))</f>
        <v>5.252456104498656E-2</v>
      </c>
      <c r="M86" s="191">
        <f t="shared" ref="M86:M149" si="5">K86+L86</f>
        <v>0.26523398907164447</v>
      </c>
      <c r="N86" s="192"/>
      <c r="O86" s="113"/>
      <c r="P86" s="114"/>
      <c r="Q86" s="10"/>
      <c r="R86" s="76"/>
      <c r="S86" s="10"/>
      <c r="T86" s="10"/>
      <c r="U86" s="10"/>
      <c r="V86" s="10"/>
      <c r="W86" s="10"/>
    </row>
    <row r="87" spans="1:23" x14ac:dyDescent="0.25">
      <c r="A87" s="14">
        <v>67</v>
      </c>
      <c r="B87" s="65" t="s">
        <v>145</v>
      </c>
      <c r="C87" s="28">
        <v>15708109</v>
      </c>
      <c r="D87" s="58">
        <v>43711</v>
      </c>
      <c r="E87" s="58">
        <v>45172</v>
      </c>
      <c r="F87" s="13">
        <v>71.5</v>
      </c>
      <c r="G87" s="103">
        <f>F87*F14/F13</f>
        <v>21.334478183351077</v>
      </c>
      <c r="H87" s="59">
        <v>23053</v>
      </c>
      <c r="I87" s="59">
        <v>23250</v>
      </c>
      <c r="J87" s="59">
        <f t="shared" si="4"/>
        <v>197</v>
      </c>
      <c r="K87" s="99">
        <f t="shared" si="3"/>
        <v>0.16941999999999999</v>
      </c>
      <c r="L87" s="60">
        <f>G87*(L8/(F13-G21+F14))</f>
        <v>6.2383822503596989E-2</v>
      </c>
      <c r="M87" s="191">
        <f t="shared" si="5"/>
        <v>0.23180382250359699</v>
      </c>
      <c r="N87" s="192"/>
      <c r="O87" s="113"/>
      <c r="P87" s="114"/>
      <c r="Q87" s="10"/>
      <c r="R87" s="76"/>
      <c r="S87" s="10"/>
      <c r="T87" s="10"/>
      <c r="U87" s="10"/>
      <c r="V87" s="10"/>
      <c r="W87" s="10"/>
    </row>
    <row r="88" spans="1:23" x14ac:dyDescent="0.25">
      <c r="A88" s="14">
        <v>68</v>
      </c>
      <c r="B88" s="65" t="s">
        <v>78</v>
      </c>
      <c r="C88" s="28">
        <v>15705797</v>
      </c>
      <c r="D88" s="58"/>
      <c r="E88" s="58"/>
      <c r="F88" s="13">
        <v>45.7</v>
      </c>
      <c r="G88" s="103">
        <f>F88*F14/F13</f>
        <v>13.63616297872929</v>
      </c>
      <c r="H88" s="59">
        <v>13935</v>
      </c>
      <c r="I88" s="59">
        <v>13935</v>
      </c>
      <c r="J88" s="59">
        <f t="shared" si="4"/>
        <v>0</v>
      </c>
      <c r="K88" s="99">
        <f>F88*(L12/F15)</f>
        <v>0.16147542958169878</v>
      </c>
      <c r="L88" s="60">
        <f>G88*(L8/(F13-G21+F14))</f>
        <v>3.9873296341459898E-2</v>
      </c>
      <c r="M88" s="191">
        <f t="shared" si="5"/>
        <v>0.20134872592315867</v>
      </c>
      <c r="N88" s="192"/>
      <c r="O88" s="113"/>
      <c r="P88" s="114"/>
      <c r="Q88" s="10"/>
      <c r="R88" s="76"/>
      <c r="S88" s="10"/>
      <c r="T88" s="10"/>
      <c r="U88" s="10"/>
      <c r="V88" s="10"/>
      <c r="W88" s="10"/>
    </row>
    <row r="89" spans="1:23" x14ac:dyDescent="0.25">
      <c r="A89" s="14">
        <v>69</v>
      </c>
      <c r="B89" s="65" t="s">
        <v>79</v>
      </c>
      <c r="C89" s="28">
        <v>17715788</v>
      </c>
      <c r="D89" s="58">
        <v>43734</v>
      </c>
      <c r="E89" s="58">
        <v>45195</v>
      </c>
      <c r="F89" s="13">
        <v>70.599999999999994</v>
      </c>
      <c r="G89" s="103">
        <f>F89*F14/F13</f>
        <v>21.065932304120082</v>
      </c>
      <c r="H89" s="59">
        <v>20228</v>
      </c>
      <c r="I89" s="59">
        <v>20329</v>
      </c>
      <c r="J89" s="59">
        <f t="shared" si="4"/>
        <v>101</v>
      </c>
      <c r="K89" s="99">
        <f t="shared" si="3"/>
        <v>8.6859999999999993E-2</v>
      </c>
      <c r="L89" s="60">
        <f>G89*(L8/(F13-G21+F14))</f>
        <v>6.1598571590964296E-2</v>
      </c>
      <c r="M89" s="191">
        <f t="shared" si="5"/>
        <v>0.14845857159096429</v>
      </c>
      <c r="N89" s="192"/>
      <c r="O89" s="113"/>
      <c r="P89" s="114"/>
      <c r="Q89" s="83"/>
      <c r="R89" s="76"/>
      <c r="S89" s="84"/>
      <c r="T89" s="84"/>
      <c r="U89" s="84"/>
      <c r="V89" s="84"/>
      <c r="W89" s="10"/>
    </row>
    <row r="90" spans="1:23" x14ac:dyDescent="0.25">
      <c r="A90" s="14">
        <v>70</v>
      </c>
      <c r="B90" s="65" t="s">
        <v>135</v>
      </c>
      <c r="C90" s="28">
        <v>15705643</v>
      </c>
      <c r="D90" s="58"/>
      <c r="E90" s="58"/>
      <c r="F90" s="13">
        <v>46.6</v>
      </c>
      <c r="G90" s="103">
        <f>F90*F14/F13</f>
        <v>13.904708857960282</v>
      </c>
      <c r="H90" s="59">
        <v>17316</v>
      </c>
      <c r="I90" s="59">
        <v>17316</v>
      </c>
      <c r="J90" s="59">
        <f t="shared" si="4"/>
        <v>0</v>
      </c>
      <c r="K90" s="99">
        <f>F90*(L12/F15)</f>
        <v>0.16465547086448934</v>
      </c>
      <c r="L90" s="60">
        <f>G90*(L8/(F13-G21+F14))</f>
        <v>4.0658547254092584E-2</v>
      </c>
      <c r="M90" s="191">
        <f t="shared" si="5"/>
        <v>0.20531401811858191</v>
      </c>
      <c r="N90" s="192"/>
      <c r="O90" s="113"/>
      <c r="P90" s="114"/>
      <c r="Q90" s="10"/>
      <c r="R90" s="76"/>
      <c r="S90" s="10"/>
      <c r="T90" s="10"/>
      <c r="U90" s="10"/>
      <c r="V90" s="10"/>
      <c r="W90" s="10"/>
    </row>
    <row r="91" spans="1:23" x14ac:dyDescent="0.25">
      <c r="A91" s="14">
        <v>71</v>
      </c>
      <c r="B91" s="65" t="s">
        <v>80</v>
      </c>
      <c r="C91" s="28">
        <v>81501776</v>
      </c>
      <c r="D91" s="58"/>
      <c r="E91" s="58"/>
      <c r="F91" s="13">
        <v>42.2</v>
      </c>
      <c r="G91" s="103">
        <f>F91*F14/F13</f>
        <v>12.591817892830987</v>
      </c>
      <c r="H91" s="104">
        <v>0.70279999999999998</v>
      </c>
      <c r="I91" s="104">
        <v>0.70279999999999998</v>
      </c>
      <c r="J91" s="104">
        <f t="shared" si="4"/>
        <v>0</v>
      </c>
      <c r="K91" s="99">
        <f t="shared" si="3"/>
        <v>0</v>
      </c>
      <c r="L91" s="60">
        <f>G91*(L8/(F13-G21+F14))</f>
        <v>3.6819542792332773E-2</v>
      </c>
      <c r="M91" s="191">
        <f t="shared" si="5"/>
        <v>3.6819542792332773E-2</v>
      </c>
      <c r="N91" s="192"/>
      <c r="O91" s="113"/>
      <c r="P91" s="114"/>
      <c r="Q91" s="10"/>
      <c r="R91" s="76"/>
      <c r="S91" s="10"/>
      <c r="T91" s="10"/>
      <c r="U91" s="10"/>
      <c r="V91" s="10"/>
      <c r="W91" s="10"/>
    </row>
    <row r="92" spans="1:23" x14ac:dyDescent="0.25">
      <c r="A92" s="14">
        <v>72</v>
      </c>
      <c r="B92" s="65" t="s">
        <v>81</v>
      </c>
      <c r="C92" s="28">
        <v>15705545</v>
      </c>
      <c r="D92" s="58"/>
      <c r="E92" s="58"/>
      <c r="F92" s="13">
        <v>41.9</v>
      </c>
      <c r="G92" s="103">
        <f>F92*F14/F13</f>
        <v>12.502302599753987</v>
      </c>
      <c r="H92" s="59">
        <v>14119</v>
      </c>
      <c r="I92" s="59">
        <v>14119</v>
      </c>
      <c r="J92" s="59">
        <f t="shared" si="4"/>
        <v>0</v>
      </c>
      <c r="K92" s="99">
        <f>F92*(L12/F15)</f>
        <v>0.14804858860991638</v>
      </c>
      <c r="L92" s="60">
        <f>G92*(L8/(F13-G21+F14))</f>
        <v>3.6557792488121875E-2</v>
      </c>
      <c r="M92" s="191">
        <f t="shared" si="5"/>
        <v>0.18460638109803826</v>
      </c>
      <c r="N92" s="192"/>
      <c r="O92" s="113"/>
      <c r="P92" s="114"/>
      <c r="Q92" s="10"/>
      <c r="R92" s="76"/>
      <c r="S92" s="10"/>
      <c r="T92" s="10"/>
      <c r="U92" s="10"/>
      <c r="V92" s="10"/>
      <c r="W92" s="10"/>
    </row>
    <row r="93" spans="1:23" x14ac:dyDescent="0.25">
      <c r="A93" s="14">
        <v>73</v>
      </c>
      <c r="B93" s="65" t="s">
        <v>82</v>
      </c>
      <c r="C93" s="28">
        <v>15708739</v>
      </c>
      <c r="D93" s="58"/>
      <c r="E93" s="58"/>
      <c r="F93" s="13">
        <v>45.8</v>
      </c>
      <c r="G93" s="103">
        <f>F93*F14/F13</f>
        <v>13.666001409754953</v>
      </c>
      <c r="H93" s="59">
        <v>15759</v>
      </c>
      <c r="I93" s="59">
        <v>15759</v>
      </c>
      <c r="J93" s="59">
        <f t="shared" si="4"/>
        <v>0</v>
      </c>
      <c r="K93" s="99">
        <f>F93*(L12/F15)</f>
        <v>0.16182876750200884</v>
      </c>
      <c r="L93" s="60">
        <f>G93*(L8/(F13-G21+F14))</f>
        <v>3.9960546442863523E-2</v>
      </c>
      <c r="M93" s="191">
        <f t="shared" si="5"/>
        <v>0.20178931394487237</v>
      </c>
      <c r="N93" s="192"/>
      <c r="O93" s="113"/>
      <c r="P93" s="114"/>
      <c r="Q93" s="10"/>
      <c r="R93" s="76"/>
      <c r="S93" s="10"/>
      <c r="T93" s="10"/>
      <c r="U93" s="10"/>
      <c r="V93" s="10"/>
      <c r="W93" s="10"/>
    </row>
    <row r="94" spans="1:23" x14ac:dyDescent="0.25">
      <c r="A94" s="14">
        <v>74</v>
      </c>
      <c r="B94" s="65" t="s">
        <v>83</v>
      </c>
      <c r="C94" s="28">
        <v>15708197</v>
      </c>
      <c r="D94" s="58">
        <v>43698</v>
      </c>
      <c r="E94" s="58">
        <v>45159</v>
      </c>
      <c r="F94" s="13">
        <v>60.7</v>
      </c>
      <c r="G94" s="103">
        <f>F94*F14/F13</f>
        <v>18.111927632579167</v>
      </c>
      <c r="H94" s="59">
        <v>15563</v>
      </c>
      <c r="I94" s="59">
        <v>15623</v>
      </c>
      <c r="J94" s="59">
        <f t="shared" si="4"/>
        <v>60</v>
      </c>
      <c r="K94" s="99">
        <f t="shared" si="3"/>
        <v>5.16E-2</v>
      </c>
      <c r="L94" s="60">
        <f>G94*(L8/(F13-G21+F14))</f>
        <v>5.2960811552004723E-2</v>
      </c>
      <c r="M94" s="191">
        <f t="shared" si="5"/>
        <v>0.10456081155200472</v>
      </c>
      <c r="N94" s="192"/>
      <c r="O94" s="113"/>
      <c r="P94" s="114"/>
      <c r="Q94" s="10"/>
      <c r="R94" s="76"/>
      <c r="S94" s="10"/>
      <c r="T94" s="10"/>
      <c r="U94" s="10"/>
      <c r="V94" s="10"/>
      <c r="W94" s="10"/>
    </row>
    <row r="95" spans="1:23" x14ac:dyDescent="0.25">
      <c r="A95" s="14">
        <v>75</v>
      </c>
      <c r="B95" s="65" t="s">
        <v>84</v>
      </c>
      <c r="C95" s="28">
        <v>15708099</v>
      </c>
      <c r="D95" s="58"/>
      <c r="E95" s="58"/>
      <c r="F95" s="13">
        <v>72.099999999999994</v>
      </c>
      <c r="G95" s="103">
        <f>F95*F14/F13</f>
        <v>21.513508769505069</v>
      </c>
      <c r="H95" s="59">
        <v>21480</v>
      </c>
      <c r="I95" s="59">
        <v>21480</v>
      </c>
      <c r="J95" s="59">
        <f t="shared" si="4"/>
        <v>0</v>
      </c>
      <c r="K95" s="99">
        <f>F95*(L12/F15)</f>
        <v>0.2547566405435554</v>
      </c>
      <c r="L95" s="60">
        <f>G95*(L8/(F13-G21+F14))</f>
        <v>6.290732311201877E-2</v>
      </c>
      <c r="M95" s="191">
        <f t="shared" si="5"/>
        <v>0.31766396365557414</v>
      </c>
      <c r="N95" s="192"/>
      <c r="O95" s="113"/>
      <c r="P95" s="114"/>
      <c r="Q95" s="10"/>
      <c r="R95" s="76"/>
      <c r="S95" s="10"/>
      <c r="T95" s="10"/>
      <c r="U95" s="10"/>
      <c r="V95" s="10"/>
      <c r="W95" s="10"/>
    </row>
    <row r="96" spans="1:23" x14ac:dyDescent="0.25">
      <c r="A96" s="14">
        <v>76</v>
      </c>
      <c r="B96" s="65" t="s">
        <v>85</v>
      </c>
      <c r="C96" s="28">
        <v>15708563</v>
      </c>
      <c r="D96" s="58"/>
      <c r="E96" s="58"/>
      <c r="F96" s="13">
        <v>45.9</v>
      </c>
      <c r="G96" s="103">
        <f>F96*F14/F13</f>
        <v>13.69583984078062</v>
      </c>
      <c r="H96" s="59">
        <v>24195</v>
      </c>
      <c r="I96" s="59">
        <v>24195</v>
      </c>
      <c r="J96" s="59">
        <f t="shared" si="4"/>
        <v>0</v>
      </c>
      <c r="K96" s="99">
        <f>F96*(L12/F15)</f>
        <v>0.1621821054223189</v>
      </c>
      <c r="L96" s="60">
        <f>G96*(L8/(F13-G21+F14))</f>
        <v>4.0047796544267156E-2</v>
      </c>
      <c r="M96" s="191">
        <f t="shared" si="5"/>
        <v>0.20222990196658605</v>
      </c>
      <c r="N96" s="192"/>
      <c r="O96" s="113"/>
      <c r="P96" s="114"/>
      <c r="Q96" s="10"/>
      <c r="R96" s="76"/>
      <c r="S96" s="10"/>
      <c r="T96" s="10"/>
      <c r="U96" s="10"/>
      <c r="V96" s="10"/>
      <c r="W96" s="10"/>
    </row>
    <row r="97" spans="1:23" x14ac:dyDescent="0.25">
      <c r="A97" s="14">
        <v>77</v>
      </c>
      <c r="B97" s="65" t="s">
        <v>86</v>
      </c>
      <c r="C97" s="28">
        <v>15708346</v>
      </c>
      <c r="D97" s="58"/>
      <c r="E97" s="58"/>
      <c r="F97" s="13">
        <v>71</v>
      </c>
      <c r="G97" s="103">
        <f>F97*F14/F13</f>
        <v>21.185286028222745</v>
      </c>
      <c r="H97" s="59">
        <v>26812</v>
      </c>
      <c r="I97" s="59">
        <v>26812</v>
      </c>
      <c r="J97" s="59">
        <f t="shared" si="4"/>
        <v>0</v>
      </c>
      <c r="K97" s="99">
        <f>F97*(L12/F15)</f>
        <v>0.25086992342014469</v>
      </c>
      <c r="L97" s="60">
        <f>G97*(L8/(F13-G21+F14))</f>
        <v>6.1947571996578819E-2</v>
      </c>
      <c r="M97" s="191">
        <f t="shared" si="5"/>
        <v>0.31281749541672349</v>
      </c>
      <c r="N97" s="192"/>
      <c r="O97" s="113"/>
      <c r="P97" s="114"/>
      <c r="Q97" s="10"/>
      <c r="R97" s="76"/>
      <c r="S97" s="10"/>
      <c r="T97" s="10"/>
      <c r="U97" s="10"/>
      <c r="V97" s="10"/>
      <c r="W97" s="10"/>
    </row>
    <row r="98" spans="1:23" x14ac:dyDescent="0.25">
      <c r="A98" s="14">
        <v>78</v>
      </c>
      <c r="B98" s="65" t="s">
        <v>87</v>
      </c>
      <c r="C98" s="28">
        <v>15708441</v>
      </c>
      <c r="D98" s="58">
        <v>43712</v>
      </c>
      <c r="E98" s="58">
        <v>45173</v>
      </c>
      <c r="F98" s="13">
        <v>47.6</v>
      </c>
      <c r="G98" s="103">
        <f>F98*F14/F13</f>
        <v>14.203093168216942</v>
      </c>
      <c r="H98" s="59">
        <v>12294</v>
      </c>
      <c r="I98" s="59">
        <v>12591</v>
      </c>
      <c r="J98" s="59">
        <f t="shared" si="4"/>
        <v>297</v>
      </c>
      <c r="K98" s="99">
        <f t="shared" si="3"/>
        <v>0.25541999999999998</v>
      </c>
      <c r="L98" s="60">
        <f>G98*(L8/(F13-G21+F14))</f>
        <v>4.1531048268128909E-2</v>
      </c>
      <c r="M98" s="191">
        <f t="shared" si="5"/>
        <v>0.2969510482681289</v>
      </c>
      <c r="N98" s="192"/>
      <c r="O98" s="113"/>
      <c r="P98" s="114"/>
      <c r="Q98" s="77"/>
      <c r="R98" s="76"/>
      <c r="S98" s="10"/>
      <c r="T98" s="10"/>
      <c r="U98" s="10"/>
      <c r="V98" s="10"/>
      <c r="W98" s="10"/>
    </row>
    <row r="99" spans="1:23" x14ac:dyDescent="0.25">
      <c r="A99" s="14">
        <v>79</v>
      </c>
      <c r="B99" s="65" t="s">
        <v>136</v>
      </c>
      <c r="C99" s="28">
        <v>415315</v>
      </c>
      <c r="D99" s="58">
        <v>43719</v>
      </c>
      <c r="E99" s="58">
        <v>45911</v>
      </c>
      <c r="F99" s="13">
        <v>42.3</v>
      </c>
      <c r="G99" s="103">
        <f>F99*F14/F13</f>
        <v>12.62165632385665</v>
      </c>
      <c r="H99" s="104">
        <v>0</v>
      </c>
      <c r="I99" s="104">
        <v>0.06</v>
      </c>
      <c r="J99" s="104">
        <f t="shared" si="4"/>
        <v>0.06</v>
      </c>
      <c r="K99" s="99">
        <f>J99</f>
        <v>0.06</v>
      </c>
      <c r="L99" s="60">
        <f>G99*(L8/(F13-G21+F14))</f>
        <v>3.6906792893736398E-2</v>
      </c>
      <c r="M99" s="191">
        <f t="shared" si="5"/>
        <v>9.6906792893736396E-2</v>
      </c>
      <c r="N99" s="192"/>
      <c r="O99" s="113"/>
      <c r="P99" s="115"/>
      <c r="Q99" s="77"/>
      <c r="R99" s="76"/>
      <c r="S99" s="10"/>
      <c r="T99" s="10"/>
      <c r="U99" s="10"/>
      <c r="V99" s="10"/>
      <c r="W99" s="10"/>
    </row>
    <row r="100" spans="1:23" x14ac:dyDescent="0.25">
      <c r="A100" s="14">
        <v>80</v>
      </c>
      <c r="B100" s="65" t="s">
        <v>88</v>
      </c>
      <c r="C100" s="28">
        <v>15708455</v>
      </c>
      <c r="D100" s="58">
        <v>43726</v>
      </c>
      <c r="E100" s="58">
        <v>45187</v>
      </c>
      <c r="F100" s="13">
        <v>41.9</v>
      </c>
      <c r="G100" s="103">
        <f>F100*F14/F13</f>
        <v>12.502302599753987</v>
      </c>
      <c r="H100" s="59">
        <v>8961</v>
      </c>
      <c r="I100" s="59">
        <v>8961</v>
      </c>
      <c r="J100" s="59">
        <f t="shared" si="4"/>
        <v>0</v>
      </c>
      <c r="K100" s="99">
        <f t="shared" si="3"/>
        <v>0</v>
      </c>
      <c r="L100" s="60">
        <f>G100*(L8/(F13-G21+F14))</f>
        <v>3.6557792488121875E-2</v>
      </c>
      <c r="M100" s="191">
        <f t="shared" si="5"/>
        <v>3.6557792488121875E-2</v>
      </c>
      <c r="N100" s="192"/>
      <c r="O100" s="113"/>
      <c r="P100" s="114"/>
      <c r="Q100" s="77"/>
      <c r="R100" s="76"/>
      <c r="S100" s="84"/>
      <c r="T100" s="84"/>
      <c r="U100" s="84"/>
      <c r="V100" s="84"/>
      <c r="W100" s="84"/>
    </row>
    <row r="101" spans="1:23" x14ac:dyDescent="0.25">
      <c r="A101" s="14">
        <v>81</v>
      </c>
      <c r="B101" s="65" t="s">
        <v>89</v>
      </c>
      <c r="C101" s="28">
        <v>91504480</v>
      </c>
      <c r="D101" s="58">
        <v>43689</v>
      </c>
      <c r="E101" s="58">
        <v>45150</v>
      </c>
      <c r="F101" s="13">
        <v>45.7</v>
      </c>
      <c r="G101" s="103">
        <f>F101*F14/F13</f>
        <v>13.63616297872929</v>
      </c>
      <c r="H101" s="104">
        <v>0</v>
      </c>
      <c r="I101" s="104">
        <v>0.32</v>
      </c>
      <c r="J101" s="104">
        <f t="shared" si="4"/>
        <v>0.32</v>
      </c>
      <c r="K101" s="99">
        <f>J101</f>
        <v>0.32</v>
      </c>
      <c r="L101" s="60">
        <f>G101*(L8/(F13-G21+F14))</f>
        <v>3.9873296341459898E-2</v>
      </c>
      <c r="M101" s="191">
        <f t="shared" si="5"/>
        <v>0.35987329634145993</v>
      </c>
      <c r="N101" s="192"/>
      <c r="O101" s="113"/>
      <c r="P101" s="114"/>
      <c r="Q101" s="10"/>
      <c r="R101" s="76"/>
      <c r="S101" s="10"/>
      <c r="T101" s="10"/>
      <c r="U101" s="10"/>
      <c r="V101" s="10"/>
      <c r="W101" s="10"/>
    </row>
    <row r="102" spans="1:23" x14ac:dyDescent="0.25">
      <c r="A102" s="14">
        <v>82</v>
      </c>
      <c r="B102" s="65" t="s">
        <v>90</v>
      </c>
      <c r="C102" s="28">
        <v>15708727</v>
      </c>
      <c r="D102" s="58">
        <v>43689</v>
      </c>
      <c r="E102" s="58">
        <v>45150</v>
      </c>
      <c r="F102" s="13">
        <v>60.7</v>
      </c>
      <c r="G102" s="103">
        <f>F102*F14/F13</f>
        <v>18.111927632579167</v>
      </c>
      <c r="H102" s="59">
        <v>29297</v>
      </c>
      <c r="I102" s="59">
        <v>29592</v>
      </c>
      <c r="J102" s="59">
        <f t="shared" si="4"/>
        <v>295</v>
      </c>
      <c r="K102" s="99">
        <f t="shared" si="3"/>
        <v>0.25369999999999998</v>
      </c>
      <c r="L102" s="60">
        <f>G102*(L8/(F13-G21+F14))</f>
        <v>5.2960811552004723E-2</v>
      </c>
      <c r="M102" s="191">
        <f t="shared" si="5"/>
        <v>0.3066608115520047</v>
      </c>
      <c r="N102" s="192"/>
      <c r="O102" s="113"/>
      <c r="P102" s="114"/>
      <c r="Q102" s="10"/>
      <c r="R102" s="76"/>
      <c r="S102" s="10"/>
      <c r="T102" s="10"/>
      <c r="U102" s="10"/>
      <c r="V102" s="10"/>
      <c r="W102" s="10"/>
    </row>
    <row r="103" spans="1:23" x14ac:dyDescent="0.25">
      <c r="A103" s="14">
        <v>83</v>
      </c>
      <c r="B103" s="65" t="s">
        <v>137</v>
      </c>
      <c r="C103" s="28">
        <v>15705611</v>
      </c>
      <c r="D103" s="58">
        <v>43689</v>
      </c>
      <c r="E103" s="58">
        <v>45150</v>
      </c>
      <c r="F103" s="13">
        <v>71.900000000000006</v>
      </c>
      <c r="G103" s="103">
        <f>F103*F14/F13</f>
        <v>21.453831907453743</v>
      </c>
      <c r="H103" s="59">
        <v>17097</v>
      </c>
      <c r="I103" s="59">
        <v>17154</v>
      </c>
      <c r="J103" s="59">
        <f t="shared" si="4"/>
        <v>57</v>
      </c>
      <c r="K103" s="99">
        <f t="shared" si="3"/>
        <v>4.9020000000000001E-2</v>
      </c>
      <c r="L103" s="60">
        <f>G103*(L8/(F13-G21+F14))</f>
        <v>6.2732822909211533E-2</v>
      </c>
      <c r="M103" s="191">
        <f t="shared" si="5"/>
        <v>0.11175282290921154</v>
      </c>
      <c r="N103" s="192"/>
      <c r="O103" s="113"/>
      <c r="P103" s="114"/>
      <c r="Q103" s="11"/>
      <c r="R103" s="76"/>
      <c r="S103" s="10"/>
      <c r="T103" s="10"/>
      <c r="U103" s="10"/>
      <c r="V103" s="10"/>
      <c r="W103" s="10"/>
    </row>
    <row r="104" spans="1:23" x14ac:dyDescent="0.25">
      <c r="A104" s="14">
        <v>84</v>
      </c>
      <c r="B104" s="65" t="s">
        <v>91</v>
      </c>
      <c r="C104" s="28">
        <v>15708134</v>
      </c>
      <c r="D104" s="58"/>
      <c r="E104" s="58"/>
      <c r="F104" s="13">
        <v>45.6</v>
      </c>
      <c r="G104" s="103">
        <f>F104*F14/F13</f>
        <v>13.606324547703624</v>
      </c>
      <c r="H104" s="59">
        <v>19225</v>
      </c>
      <c r="I104" s="59">
        <v>19225</v>
      </c>
      <c r="J104" s="59">
        <f t="shared" si="4"/>
        <v>0</v>
      </c>
      <c r="K104" s="99">
        <f>F104*(L12/F15)</f>
        <v>0.16112209166138872</v>
      </c>
      <c r="L104" s="60">
        <f>G104*(L8/(F13-G21+F14))</f>
        <v>3.9786046240056265E-2</v>
      </c>
      <c r="M104" s="191">
        <f t="shared" si="5"/>
        <v>0.20090813790144499</v>
      </c>
      <c r="N104" s="192"/>
      <c r="O104" s="113"/>
      <c r="P104" s="114"/>
      <c r="Q104" s="11"/>
      <c r="R104" s="76"/>
      <c r="S104" s="10"/>
      <c r="T104" s="10"/>
      <c r="U104" s="10"/>
      <c r="V104" s="10"/>
      <c r="W104" s="10"/>
    </row>
    <row r="105" spans="1:23" x14ac:dyDescent="0.25">
      <c r="A105" s="14">
        <v>85</v>
      </c>
      <c r="B105" s="65" t="s">
        <v>92</v>
      </c>
      <c r="C105" s="28">
        <v>15705763</v>
      </c>
      <c r="D105" s="58">
        <v>43691</v>
      </c>
      <c r="E105" s="58">
        <v>45152</v>
      </c>
      <c r="F105" s="13">
        <v>70.7</v>
      </c>
      <c r="G105" s="103">
        <f>F105*F14/F13</f>
        <v>21.095770735145749</v>
      </c>
      <c r="H105" s="59">
        <v>27326</v>
      </c>
      <c r="I105" s="59">
        <v>27369</v>
      </c>
      <c r="J105" s="59">
        <f t="shared" si="4"/>
        <v>43</v>
      </c>
      <c r="K105" s="99">
        <f t="shared" si="3"/>
        <v>3.6979999999999999E-2</v>
      </c>
      <c r="L105" s="60">
        <f>G105*(L8/(F13-G21+F14))</f>
        <v>6.1685821692367929E-2</v>
      </c>
      <c r="M105" s="191">
        <f t="shared" si="5"/>
        <v>9.8665821692367928E-2</v>
      </c>
      <c r="N105" s="192"/>
      <c r="O105" s="113"/>
      <c r="P105" s="114"/>
      <c r="Q105" s="11"/>
      <c r="R105" s="76"/>
      <c r="S105" s="10"/>
      <c r="T105" s="10"/>
      <c r="U105" s="10"/>
      <c r="V105" s="10"/>
      <c r="W105" s="10"/>
    </row>
    <row r="106" spans="1:23" x14ac:dyDescent="0.25">
      <c r="A106" s="14">
        <v>86</v>
      </c>
      <c r="B106" s="65" t="s">
        <v>93</v>
      </c>
      <c r="C106" s="28">
        <v>15708293</v>
      </c>
      <c r="D106" s="58">
        <v>43746</v>
      </c>
      <c r="E106" s="58">
        <v>45207</v>
      </c>
      <c r="F106" s="13">
        <v>47.5</v>
      </c>
      <c r="G106" s="103">
        <f>F106*F14/F13</f>
        <v>14.173254737191273</v>
      </c>
      <c r="H106" s="59">
        <v>21334</v>
      </c>
      <c r="I106" s="59">
        <v>21500</v>
      </c>
      <c r="J106" s="59">
        <f t="shared" si="4"/>
        <v>166</v>
      </c>
      <c r="K106" s="99">
        <f t="shared" si="3"/>
        <v>0.14276</v>
      </c>
      <c r="L106" s="60">
        <f>G106*(L8/(F13-G21+F14))</f>
        <v>4.1443798166725269E-2</v>
      </c>
      <c r="M106" s="191">
        <f t="shared" si="5"/>
        <v>0.18420379816672527</v>
      </c>
      <c r="N106" s="192"/>
      <c r="O106" s="113"/>
      <c r="P106" s="114"/>
      <c r="Q106" s="11"/>
      <c r="R106" s="76"/>
      <c r="S106" s="10"/>
      <c r="T106" s="10"/>
      <c r="U106" s="10"/>
      <c r="V106" s="10"/>
      <c r="W106" s="10"/>
    </row>
    <row r="107" spans="1:23" x14ac:dyDescent="0.25">
      <c r="A107" s="14">
        <v>87</v>
      </c>
      <c r="B107" s="65" t="s">
        <v>94</v>
      </c>
      <c r="C107" s="28">
        <v>15708499</v>
      </c>
      <c r="D107" s="58"/>
      <c r="E107" s="58"/>
      <c r="F107" s="13">
        <v>42</v>
      </c>
      <c r="G107" s="103">
        <f>F107*F14/F13</f>
        <v>12.532141030779654</v>
      </c>
      <c r="H107" s="59">
        <v>11410</v>
      </c>
      <c r="I107" s="59">
        <v>11410</v>
      </c>
      <c r="J107" s="59">
        <f t="shared" si="4"/>
        <v>0</v>
      </c>
      <c r="K107" s="99">
        <f>F107*(L12/F15)</f>
        <v>0.14840192653022644</v>
      </c>
      <c r="L107" s="60">
        <f>G107*(L8/(F13-G21+F14))</f>
        <v>3.6645042589525507E-2</v>
      </c>
      <c r="M107" s="191">
        <f t="shared" si="5"/>
        <v>0.18504696911975194</v>
      </c>
      <c r="N107" s="192"/>
      <c r="O107" s="113"/>
      <c r="P107" s="114"/>
      <c r="Q107" s="11"/>
      <c r="R107" s="76"/>
      <c r="S107" s="10"/>
      <c r="T107" s="10"/>
      <c r="U107" s="10"/>
      <c r="V107" s="10"/>
      <c r="W107" s="10"/>
    </row>
    <row r="108" spans="1:23" x14ac:dyDescent="0.25">
      <c r="A108" s="14">
        <v>88</v>
      </c>
      <c r="B108" s="65" t="s">
        <v>146</v>
      </c>
      <c r="C108" s="62">
        <v>15708190</v>
      </c>
      <c r="D108" s="58"/>
      <c r="E108" s="58"/>
      <c r="F108" s="13">
        <v>41.1</v>
      </c>
      <c r="G108" s="103">
        <f>F108*F14/F13</f>
        <v>12.26359515154866</v>
      </c>
      <c r="H108" s="59">
        <v>11999</v>
      </c>
      <c r="I108" s="59">
        <v>11999</v>
      </c>
      <c r="J108" s="59">
        <f t="shared" si="4"/>
        <v>0</v>
      </c>
      <c r="K108" s="99">
        <f>F108*(L12/F15)</f>
        <v>0.1452218852474359</v>
      </c>
      <c r="L108" s="60">
        <f>G108*(L8/(F13-G21+F14))</f>
        <v>3.5859791676892815E-2</v>
      </c>
      <c r="M108" s="191">
        <f t="shared" si="5"/>
        <v>0.18108167692432872</v>
      </c>
      <c r="N108" s="192"/>
      <c r="O108" s="113"/>
      <c r="P108" s="114"/>
      <c r="Q108" s="10"/>
      <c r="R108" s="76"/>
      <c r="S108" s="10"/>
      <c r="T108" s="10"/>
      <c r="U108" s="10"/>
      <c r="V108" s="10"/>
      <c r="W108" s="10"/>
    </row>
    <row r="109" spans="1:23" x14ac:dyDescent="0.25">
      <c r="A109" s="14">
        <v>89</v>
      </c>
      <c r="B109" s="65" t="s">
        <v>95</v>
      </c>
      <c r="C109" s="63">
        <v>15708008</v>
      </c>
      <c r="D109" s="58">
        <v>43714</v>
      </c>
      <c r="E109" s="58">
        <v>45175</v>
      </c>
      <c r="F109" s="13">
        <v>45.5</v>
      </c>
      <c r="G109" s="103">
        <f>F109*F14/F13</f>
        <v>13.576486116677957</v>
      </c>
      <c r="H109" s="59">
        <v>31082</v>
      </c>
      <c r="I109" s="59">
        <v>31611</v>
      </c>
      <c r="J109" s="59">
        <f t="shared" si="4"/>
        <v>529</v>
      </c>
      <c r="K109" s="99">
        <f t="shared" si="3"/>
        <v>0.45494000000000001</v>
      </c>
      <c r="L109" s="60">
        <f>G109*(L8/(F13-G21+F14))</f>
        <v>3.9698796138652626E-2</v>
      </c>
      <c r="M109" s="191">
        <f t="shared" si="5"/>
        <v>0.49463879613865264</v>
      </c>
      <c r="N109" s="192"/>
      <c r="O109" s="113"/>
      <c r="P109" s="114"/>
      <c r="Q109" s="102"/>
      <c r="R109" s="76"/>
      <c r="S109" s="10"/>
      <c r="T109" s="10"/>
      <c r="U109" s="10"/>
      <c r="V109" s="10"/>
      <c r="W109" s="10"/>
    </row>
    <row r="110" spans="1:23" x14ac:dyDescent="0.25">
      <c r="A110" s="14">
        <v>90</v>
      </c>
      <c r="B110" s="65" t="s">
        <v>96</v>
      </c>
      <c r="C110" s="63">
        <v>15708095</v>
      </c>
      <c r="D110" s="58">
        <v>43699</v>
      </c>
      <c r="E110" s="58">
        <v>45160</v>
      </c>
      <c r="F110" s="13">
        <v>61</v>
      </c>
      <c r="G110" s="103">
        <f>F110*F14/F13</f>
        <v>18.20144292565616</v>
      </c>
      <c r="H110" s="59">
        <v>28062</v>
      </c>
      <c r="I110" s="59">
        <v>28164</v>
      </c>
      <c r="J110" s="59">
        <f t="shared" si="4"/>
        <v>102</v>
      </c>
      <c r="K110" s="99">
        <f t="shared" si="3"/>
        <v>8.7719999999999992E-2</v>
      </c>
      <c r="L110" s="60">
        <f>G110*(L8/(F13-G21+F14))</f>
        <v>5.3222561856215607E-2</v>
      </c>
      <c r="M110" s="191">
        <f t="shared" si="5"/>
        <v>0.14094256185621559</v>
      </c>
      <c r="N110" s="192"/>
      <c r="O110" s="113"/>
      <c r="P110" s="114"/>
      <c r="Q110" s="102"/>
      <c r="R110" s="76"/>
      <c r="S110" s="10"/>
      <c r="T110" s="10"/>
      <c r="U110" s="10"/>
      <c r="V110" s="10"/>
      <c r="W110" s="10"/>
    </row>
    <row r="111" spans="1:23" x14ac:dyDescent="0.25">
      <c r="A111" s="14">
        <v>91</v>
      </c>
      <c r="B111" s="66" t="s">
        <v>97</v>
      </c>
      <c r="C111" s="63">
        <v>15708063</v>
      </c>
      <c r="D111" s="58">
        <v>43685</v>
      </c>
      <c r="E111" s="58">
        <v>45146</v>
      </c>
      <c r="F111" s="13">
        <v>71.8</v>
      </c>
      <c r="G111" s="103">
        <f>F111*F14/F13</f>
        <v>21.42399347642807</v>
      </c>
      <c r="H111" s="59">
        <v>23954</v>
      </c>
      <c r="I111" s="59">
        <v>23954</v>
      </c>
      <c r="J111" s="59">
        <f t="shared" si="4"/>
        <v>0</v>
      </c>
      <c r="K111" s="99">
        <f t="shared" si="3"/>
        <v>0</v>
      </c>
      <c r="L111" s="60">
        <f>G111*(L8/(F13-G21+F14))</f>
        <v>6.2645572807807873E-2</v>
      </c>
      <c r="M111" s="191">
        <f t="shared" si="5"/>
        <v>6.2645572807807873E-2</v>
      </c>
      <c r="N111" s="192"/>
      <c r="O111" s="113"/>
      <c r="P111" s="114"/>
      <c r="Q111" s="11"/>
      <c r="R111" s="76"/>
      <c r="S111" s="10"/>
      <c r="T111" s="10"/>
      <c r="U111" s="10"/>
      <c r="V111" s="10"/>
      <c r="W111" s="10"/>
    </row>
    <row r="112" spans="1:23" x14ac:dyDescent="0.25">
      <c r="A112" s="14">
        <v>92</v>
      </c>
      <c r="B112" s="65" t="s">
        <v>98</v>
      </c>
      <c r="C112" s="63">
        <v>15708016</v>
      </c>
      <c r="D112" s="58"/>
      <c r="E112" s="58"/>
      <c r="F112" s="13">
        <v>45.4</v>
      </c>
      <c r="G112" s="103">
        <f>F112*F14/F13</f>
        <v>13.546647685652291</v>
      </c>
      <c r="H112" s="59">
        <v>25357</v>
      </c>
      <c r="I112" s="59">
        <v>25357</v>
      </c>
      <c r="J112" s="59">
        <f t="shared" si="4"/>
        <v>0</v>
      </c>
      <c r="K112" s="99">
        <f>F112*(L12/F15)</f>
        <v>0.1604154158207686</v>
      </c>
      <c r="L112" s="60">
        <f>G112*(L8/(F13-G21+F14))</f>
        <v>3.9611546037248993E-2</v>
      </c>
      <c r="M112" s="191">
        <f t="shared" si="5"/>
        <v>0.2000269618580176</v>
      </c>
      <c r="N112" s="192"/>
      <c r="O112" s="113"/>
      <c r="P112" s="114"/>
      <c r="Q112" s="11"/>
      <c r="R112" s="76"/>
      <c r="S112" s="10"/>
      <c r="T112" s="10"/>
      <c r="U112" s="10"/>
      <c r="V112" s="10"/>
      <c r="W112" s="10"/>
    </row>
    <row r="113" spans="1:23" x14ac:dyDescent="0.25">
      <c r="A113" s="14">
        <v>93</v>
      </c>
      <c r="B113" s="66" t="s">
        <v>99</v>
      </c>
      <c r="C113" s="63">
        <v>18008991</v>
      </c>
      <c r="D113" s="58">
        <v>43530</v>
      </c>
      <c r="E113" s="58">
        <v>45722</v>
      </c>
      <c r="F113" s="13">
        <v>70.599999999999994</v>
      </c>
      <c r="G113" s="103">
        <f>F113*F14/F13</f>
        <v>21.065932304120082</v>
      </c>
      <c r="H113" s="104">
        <v>0</v>
      </c>
      <c r="I113" s="104">
        <v>1.2E-2</v>
      </c>
      <c r="J113" s="104">
        <f t="shared" si="4"/>
        <v>1.2E-2</v>
      </c>
      <c r="K113" s="99">
        <f>J113</f>
        <v>1.2E-2</v>
      </c>
      <c r="L113" s="60">
        <f>G113*(L8/(F13-G21+F14))</f>
        <v>6.1598571590964296E-2</v>
      </c>
      <c r="M113" s="191">
        <f t="shared" si="5"/>
        <v>7.3598571590964293E-2</v>
      </c>
      <c r="N113" s="192"/>
      <c r="O113" s="113"/>
      <c r="P113" s="114"/>
      <c r="Q113" s="11"/>
      <c r="R113" s="76"/>
      <c r="S113" s="10"/>
      <c r="T113" s="10"/>
      <c r="U113" s="10"/>
      <c r="V113" s="10"/>
      <c r="W113" s="10"/>
    </row>
    <row r="114" spans="1:23" x14ac:dyDescent="0.25">
      <c r="A114" s="14">
        <v>94</v>
      </c>
      <c r="B114" s="65" t="s">
        <v>100</v>
      </c>
      <c r="C114" s="63">
        <v>15705706</v>
      </c>
      <c r="D114" s="58"/>
      <c r="E114" s="58"/>
      <c r="F114" s="13">
        <v>47.4</v>
      </c>
      <c r="G114" s="103">
        <f>F114*F14/F13</f>
        <v>14.143416306165609</v>
      </c>
      <c r="H114" s="59">
        <v>15383</v>
      </c>
      <c r="I114" s="59">
        <v>15383</v>
      </c>
      <c r="J114" s="59">
        <f t="shared" si="4"/>
        <v>0</v>
      </c>
      <c r="K114" s="99">
        <f>F114*(L12/F15)</f>
        <v>0.16748217422696984</v>
      </c>
      <c r="L114" s="60">
        <f>G114*(L8/(F13-G21+F14))</f>
        <v>4.1356548065321644E-2</v>
      </c>
      <c r="M114" s="191">
        <f t="shared" si="5"/>
        <v>0.2088387222922915</v>
      </c>
      <c r="N114" s="192"/>
      <c r="O114" s="113"/>
      <c r="P114" s="114"/>
      <c r="Q114" s="11"/>
      <c r="R114" s="76"/>
      <c r="S114" s="10"/>
      <c r="T114" s="10"/>
      <c r="U114" s="10"/>
      <c r="V114" s="10"/>
      <c r="W114" s="10"/>
    </row>
    <row r="115" spans="1:23" x14ac:dyDescent="0.25">
      <c r="A115" s="14">
        <v>95</v>
      </c>
      <c r="B115" s="65" t="s">
        <v>101</v>
      </c>
      <c r="C115" s="63">
        <v>15708352</v>
      </c>
      <c r="D115" s="58">
        <v>43727</v>
      </c>
      <c r="E115" s="58">
        <v>45188</v>
      </c>
      <c r="F115" s="13">
        <v>42</v>
      </c>
      <c r="G115" s="103">
        <f>F115*F14/F13</f>
        <v>12.532141030779654</v>
      </c>
      <c r="H115" s="59">
        <v>1985</v>
      </c>
      <c r="I115" s="59">
        <v>1985</v>
      </c>
      <c r="J115" s="59">
        <f t="shared" si="4"/>
        <v>0</v>
      </c>
      <c r="K115" s="99">
        <f t="shared" ref="K115:K152" si="6">J115*0.00086</f>
        <v>0</v>
      </c>
      <c r="L115" s="60">
        <f>G115*(L8/(F13-G21+F14))</f>
        <v>3.6645042589525507E-2</v>
      </c>
      <c r="M115" s="191">
        <f t="shared" si="5"/>
        <v>3.6645042589525507E-2</v>
      </c>
      <c r="N115" s="192"/>
      <c r="O115" s="113"/>
      <c r="P115" s="114"/>
      <c r="Q115" s="11"/>
      <c r="R115" s="76"/>
      <c r="S115" s="10"/>
      <c r="T115" s="10"/>
      <c r="U115" s="10"/>
      <c r="V115" s="10"/>
      <c r="W115" s="10"/>
    </row>
    <row r="116" spans="1:23" x14ac:dyDescent="0.25">
      <c r="A116" s="14">
        <v>96</v>
      </c>
      <c r="B116" s="65" t="s">
        <v>138</v>
      </c>
      <c r="C116" s="63">
        <v>15708616</v>
      </c>
      <c r="D116" s="58">
        <v>43697</v>
      </c>
      <c r="E116" s="58">
        <v>45158</v>
      </c>
      <c r="F116" s="13">
        <v>41.6</v>
      </c>
      <c r="G116" s="103">
        <f>F116*F14/F13</f>
        <v>12.412787306676989</v>
      </c>
      <c r="H116" s="59">
        <v>24152</v>
      </c>
      <c r="I116" s="59">
        <v>24521</v>
      </c>
      <c r="J116" s="59">
        <f t="shared" si="4"/>
        <v>369</v>
      </c>
      <c r="K116" s="99">
        <f t="shared" si="6"/>
        <v>0.31734000000000001</v>
      </c>
      <c r="L116" s="60">
        <f>G116*(L8/(F13-G21+F14))</f>
        <v>3.6296042183910977E-2</v>
      </c>
      <c r="M116" s="191">
        <f t="shared" si="5"/>
        <v>0.35363604218391098</v>
      </c>
      <c r="N116" s="192"/>
      <c r="O116" s="113"/>
      <c r="P116" s="114"/>
      <c r="Q116" s="11"/>
      <c r="R116" s="76"/>
      <c r="S116" s="10"/>
      <c r="T116" s="10"/>
      <c r="U116" s="10"/>
      <c r="V116" s="10"/>
      <c r="W116" s="10"/>
    </row>
    <row r="117" spans="1:23" x14ac:dyDescent="0.25">
      <c r="A117" s="14">
        <v>97</v>
      </c>
      <c r="B117" s="66" t="s">
        <v>102</v>
      </c>
      <c r="C117" s="62">
        <v>15705517</v>
      </c>
      <c r="D117" s="58">
        <v>43691</v>
      </c>
      <c r="E117" s="58">
        <v>45152</v>
      </c>
      <c r="F117" s="13">
        <v>45.3</v>
      </c>
      <c r="G117" s="103">
        <f>F117*F14/F13</f>
        <v>13.516809254626626</v>
      </c>
      <c r="H117" s="59">
        <v>10866</v>
      </c>
      <c r="I117" s="59">
        <v>10960</v>
      </c>
      <c r="J117" s="59">
        <f t="shared" si="4"/>
        <v>94</v>
      </c>
      <c r="K117" s="99">
        <f t="shared" si="6"/>
        <v>8.0839999999999995E-2</v>
      </c>
      <c r="L117" s="60">
        <f>G117*(L8/(F13-G21+F14))</f>
        <v>3.9524295935845367E-2</v>
      </c>
      <c r="M117" s="191">
        <f t="shared" si="5"/>
        <v>0.12036429593584536</v>
      </c>
      <c r="N117" s="192"/>
      <c r="O117" s="113"/>
      <c r="P117" s="114"/>
      <c r="Q117" s="11"/>
      <c r="R117" s="76"/>
      <c r="S117" s="10"/>
      <c r="T117" s="10"/>
      <c r="U117" s="10"/>
      <c r="V117" s="10"/>
      <c r="W117" s="10"/>
    </row>
    <row r="118" spans="1:23" x14ac:dyDescent="0.25">
      <c r="A118" s="14">
        <v>98</v>
      </c>
      <c r="B118" s="65" t="s">
        <v>103</v>
      </c>
      <c r="C118" s="62">
        <v>15708462</v>
      </c>
      <c r="D118" s="58">
        <v>43707</v>
      </c>
      <c r="E118" s="58">
        <v>45168</v>
      </c>
      <c r="F118" s="13">
        <v>60.1</v>
      </c>
      <c r="G118" s="103">
        <f>F118*F14/F13</f>
        <v>17.932897046425172</v>
      </c>
      <c r="H118" s="59">
        <v>15018</v>
      </c>
      <c r="I118" s="59">
        <v>15018</v>
      </c>
      <c r="J118" s="59">
        <f t="shared" si="4"/>
        <v>0</v>
      </c>
      <c r="K118" s="99">
        <f t="shared" si="6"/>
        <v>0</v>
      </c>
      <c r="L118" s="60">
        <f>G118*(L8/(F13-G21+F14))</f>
        <v>5.2437310943582928E-2</v>
      </c>
      <c r="M118" s="191">
        <f t="shared" si="5"/>
        <v>5.2437310943582928E-2</v>
      </c>
      <c r="N118" s="192"/>
      <c r="O118" s="113"/>
      <c r="P118" s="114"/>
      <c r="Q118" s="11"/>
      <c r="R118" s="76"/>
      <c r="S118" s="10"/>
      <c r="T118" s="10"/>
      <c r="U118" s="10"/>
      <c r="V118" s="10"/>
      <c r="W118" s="10"/>
    </row>
    <row r="119" spans="1:23" x14ac:dyDescent="0.25">
      <c r="A119" s="14">
        <v>99</v>
      </c>
      <c r="B119" s="66" t="s">
        <v>104</v>
      </c>
      <c r="C119" s="62">
        <v>15705826</v>
      </c>
      <c r="D119" s="58">
        <v>43685</v>
      </c>
      <c r="E119" s="58">
        <v>45146</v>
      </c>
      <c r="F119" s="13">
        <v>71.2</v>
      </c>
      <c r="G119" s="103">
        <f>F119*F14/F13</f>
        <v>21.244962890274081</v>
      </c>
      <c r="H119" s="59">
        <v>10641</v>
      </c>
      <c r="I119" s="59">
        <v>10813</v>
      </c>
      <c r="J119" s="59">
        <f t="shared" si="4"/>
        <v>172</v>
      </c>
      <c r="K119" s="99">
        <f t="shared" si="6"/>
        <v>0.14792</v>
      </c>
      <c r="L119" s="60">
        <f>G119*(L8/(F13-G21+F14))</f>
        <v>6.2122072199386098E-2</v>
      </c>
      <c r="M119" s="191">
        <f t="shared" si="5"/>
        <v>0.21004207219938609</v>
      </c>
      <c r="N119" s="192"/>
      <c r="O119" s="113"/>
      <c r="P119" s="114"/>
      <c r="Q119" s="11"/>
      <c r="R119" s="76"/>
      <c r="S119" s="10"/>
      <c r="T119" s="10"/>
      <c r="U119" s="10"/>
      <c r="V119" s="10"/>
      <c r="W119" s="10"/>
    </row>
    <row r="120" spans="1:23" x14ac:dyDescent="0.25">
      <c r="A120" s="14">
        <v>100</v>
      </c>
      <c r="B120" s="65" t="s">
        <v>105</v>
      </c>
      <c r="C120" s="62">
        <v>15705803</v>
      </c>
      <c r="D120" s="58">
        <v>43707</v>
      </c>
      <c r="E120" s="58">
        <v>45168</v>
      </c>
      <c r="F120" s="13">
        <v>45.7</v>
      </c>
      <c r="G120" s="103">
        <f>F120*F14/F13</f>
        <v>13.63616297872929</v>
      </c>
      <c r="H120" s="59">
        <v>4098</v>
      </c>
      <c r="I120" s="59">
        <v>4098</v>
      </c>
      <c r="J120" s="59">
        <f t="shared" si="4"/>
        <v>0</v>
      </c>
      <c r="K120" s="99">
        <f t="shared" si="6"/>
        <v>0</v>
      </c>
      <c r="L120" s="60">
        <f>G120*(L8/(F13-G21+F14))</f>
        <v>3.9873296341459898E-2</v>
      </c>
      <c r="M120" s="191">
        <f t="shared" si="5"/>
        <v>3.9873296341459898E-2</v>
      </c>
      <c r="N120" s="192"/>
      <c r="O120" s="113"/>
      <c r="P120" s="114"/>
      <c r="Q120" s="11"/>
      <c r="R120" s="76"/>
      <c r="S120" s="10"/>
      <c r="T120" s="10"/>
      <c r="U120" s="10"/>
      <c r="V120" s="10"/>
      <c r="W120" s="10"/>
    </row>
    <row r="121" spans="1:23" x14ac:dyDescent="0.25">
      <c r="A121" s="14">
        <v>101</v>
      </c>
      <c r="B121" s="65" t="s">
        <v>106</v>
      </c>
      <c r="C121" s="62">
        <v>15708066</v>
      </c>
      <c r="D121" s="58">
        <v>43685</v>
      </c>
      <c r="E121" s="58">
        <v>45146</v>
      </c>
      <c r="F121" s="13">
        <v>70.5</v>
      </c>
      <c r="G121" s="103">
        <f>F121*F14/F13</f>
        <v>21.036093873094419</v>
      </c>
      <c r="H121" s="59">
        <v>24175</v>
      </c>
      <c r="I121" s="59">
        <v>24175</v>
      </c>
      <c r="J121" s="59">
        <f t="shared" si="4"/>
        <v>0</v>
      </c>
      <c r="K121" s="99">
        <f t="shared" si="6"/>
        <v>0</v>
      </c>
      <c r="L121" s="60">
        <f>G121*(L8/(F13-G21+F14))</f>
        <v>6.1511321489560671E-2</v>
      </c>
      <c r="M121" s="191">
        <f t="shared" si="5"/>
        <v>6.1511321489560671E-2</v>
      </c>
      <c r="N121" s="192"/>
      <c r="O121" s="113"/>
      <c r="P121" s="114"/>
      <c r="Q121" s="11"/>
      <c r="R121" s="76"/>
      <c r="S121" s="10"/>
      <c r="T121" s="10"/>
      <c r="U121" s="10"/>
      <c r="V121" s="10"/>
      <c r="W121" s="10"/>
    </row>
    <row r="122" spans="1:23" x14ac:dyDescent="0.25">
      <c r="A122" s="14">
        <v>102</v>
      </c>
      <c r="B122" s="65" t="s">
        <v>107</v>
      </c>
      <c r="C122" s="63">
        <v>15708622</v>
      </c>
      <c r="D122" s="58"/>
      <c r="E122" s="58"/>
      <c r="F122" s="13">
        <v>47.6</v>
      </c>
      <c r="G122" s="103">
        <f>F122*F14/F13</f>
        <v>14.203093168216942</v>
      </c>
      <c r="H122" s="59">
        <v>16453</v>
      </c>
      <c r="I122" s="59">
        <v>16453</v>
      </c>
      <c r="J122" s="59">
        <f t="shared" si="4"/>
        <v>0</v>
      </c>
      <c r="K122" s="99">
        <f>F122*(L12/F15)</f>
        <v>0.16818885006758999</v>
      </c>
      <c r="L122" s="60">
        <f>G122*(L8/(F13-G21+F14))</f>
        <v>4.1531048268128909E-2</v>
      </c>
      <c r="M122" s="191">
        <f t="shared" si="5"/>
        <v>0.20971989833571891</v>
      </c>
      <c r="N122" s="192"/>
      <c r="O122" s="113"/>
      <c r="P122" s="114"/>
      <c r="Q122" s="11"/>
      <c r="R122" s="76"/>
      <c r="S122" s="10"/>
      <c r="T122" s="10"/>
      <c r="U122" s="10"/>
      <c r="V122" s="10"/>
      <c r="W122" s="10"/>
    </row>
    <row r="123" spans="1:23" x14ac:dyDescent="0.25">
      <c r="A123" s="14">
        <v>103</v>
      </c>
      <c r="B123" s="65" t="s">
        <v>108</v>
      </c>
      <c r="C123" s="63">
        <v>16721764</v>
      </c>
      <c r="D123" s="58">
        <v>43697</v>
      </c>
      <c r="E123" s="58">
        <v>45158</v>
      </c>
      <c r="F123" s="13">
        <v>41.8</v>
      </c>
      <c r="G123" s="103">
        <f>F123*F14/F13</f>
        <v>12.472464168728321</v>
      </c>
      <c r="H123" s="59">
        <v>3326</v>
      </c>
      <c r="I123" s="59">
        <v>3439</v>
      </c>
      <c r="J123" s="59">
        <f t="shared" si="4"/>
        <v>113</v>
      </c>
      <c r="K123" s="99">
        <f t="shared" si="6"/>
        <v>9.7180000000000002E-2</v>
      </c>
      <c r="L123" s="60">
        <f>G123*(L8/(F13-G21+F14))</f>
        <v>3.6470542386718235E-2</v>
      </c>
      <c r="M123" s="191">
        <f t="shared" si="5"/>
        <v>0.13365054238671825</v>
      </c>
      <c r="N123" s="192"/>
      <c r="O123" s="113"/>
      <c r="P123" s="114"/>
      <c r="Q123" s="11"/>
      <c r="R123" s="76"/>
      <c r="S123" s="10"/>
      <c r="T123" s="10"/>
      <c r="U123" s="10"/>
      <c r="V123" s="10"/>
      <c r="W123" s="10"/>
    </row>
    <row r="124" spans="1:23" x14ac:dyDescent="0.25">
      <c r="A124" s="14">
        <v>104</v>
      </c>
      <c r="B124" s="65" t="s">
        <v>109</v>
      </c>
      <c r="C124" s="63">
        <v>15708388</v>
      </c>
      <c r="D124" s="58"/>
      <c r="E124" s="58"/>
      <c r="F124" s="13">
        <v>41.4</v>
      </c>
      <c r="G124" s="103">
        <f>F124*F14/F13</f>
        <v>12.353110444625658</v>
      </c>
      <c r="H124" s="104">
        <v>0</v>
      </c>
      <c r="I124" s="104">
        <v>0.19</v>
      </c>
      <c r="J124" s="104">
        <f t="shared" si="4"/>
        <v>0.19</v>
      </c>
      <c r="K124" s="99">
        <f t="shared" si="6"/>
        <v>1.6339999999999999E-4</v>
      </c>
      <c r="L124" s="60">
        <f>G124*(L8/(F13-G21+F14))</f>
        <v>3.6121541981103712E-2</v>
      </c>
      <c r="M124" s="191">
        <f t="shared" si="5"/>
        <v>3.6284941981103713E-2</v>
      </c>
      <c r="N124" s="192"/>
      <c r="O124" s="113"/>
      <c r="P124" s="114"/>
      <c r="Q124" s="11"/>
      <c r="R124" s="76"/>
      <c r="S124" s="10"/>
      <c r="T124" s="10"/>
      <c r="U124" s="10"/>
      <c r="V124" s="10"/>
      <c r="W124" s="10"/>
    </row>
    <row r="125" spans="1:23" x14ac:dyDescent="0.25">
      <c r="A125" s="14">
        <v>105</v>
      </c>
      <c r="B125" s="65" t="s">
        <v>110</v>
      </c>
      <c r="C125" s="63">
        <v>15708121</v>
      </c>
      <c r="D125" s="58">
        <v>43733</v>
      </c>
      <c r="E125" s="58">
        <v>45194</v>
      </c>
      <c r="F125" s="13">
        <v>45.4</v>
      </c>
      <c r="G125" s="103">
        <f>F125*F14/F13</f>
        <v>13.546647685652291</v>
      </c>
      <c r="H125" s="59">
        <v>16696</v>
      </c>
      <c r="I125" s="59">
        <v>16895</v>
      </c>
      <c r="J125" s="59">
        <f t="shared" si="4"/>
        <v>199</v>
      </c>
      <c r="K125" s="99">
        <f t="shared" si="6"/>
        <v>0.17113999999999999</v>
      </c>
      <c r="L125" s="60">
        <f>G125*(L8/(F13-G21+F14))</f>
        <v>3.9611546037248993E-2</v>
      </c>
      <c r="M125" s="191">
        <f t="shared" si="5"/>
        <v>0.21075154603724899</v>
      </c>
      <c r="N125" s="192"/>
      <c r="O125" s="113"/>
      <c r="P125" s="114"/>
      <c r="Q125" s="11"/>
      <c r="R125" s="76"/>
      <c r="S125" s="10"/>
      <c r="T125" s="10"/>
      <c r="U125" s="10"/>
      <c r="V125" s="10"/>
      <c r="W125" s="10"/>
    </row>
    <row r="126" spans="1:23" x14ac:dyDescent="0.25">
      <c r="A126" s="14">
        <v>106</v>
      </c>
      <c r="B126" s="65" t="s">
        <v>111</v>
      </c>
      <c r="C126" s="63">
        <v>15708043</v>
      </c>
      <c r="D126" s="58">
        <v>43697</v>
      </c>
      <c r="E126" s="58">
        <v>45158</v>
      </c>
      <c r="F126" s="13">
        <v>60.2</v>
      </c>
      <c r="G126" s="103">
        <f>F126*F14/F13</f>
        <v>17.962735477450838</v>
      </c>
      <c r="H126" s="59">
        <v>30152</v>
      </c>
      <c r="I126" s="59">
        <v>30691</v>
      </c>
      <c r="J126" s="59">
        <f t="shared" si="4"/>
        <v>539</v>
      </c>
      <c r="K126" s="99">
        <f t="shared" si="6"/>
        <v>0.46354000000000001</v>
      </c>
      <c r="L126" s="60">
        <f>G126*(L8/(F13-G21+F14))</f>
        <v>5.252456104498656E-2</v>
      </c>
      <c r="M126" s="191">
        <f t="shared" si="5"/>
        <v>0.51606456104498655</v>
      </c>
      <c r="N126" s="192"/>
      <c r="O126" s="113"/>
      <c r="P126" s="114"/>
      <c r="Q126" s="11"/>
      <c r="R126" s="76"/>
      <c r="S126" s="10"/>
      <c r="T126" s="10"/>
      <c r="U126" s="10"/>
      <c r="V126" s="10"/>
      <c r="W126" s="10"/>
    </row>
    <row r="127" spans="1:23" x14ac:dyDescent="0.25">
      <c r="A127" s="14">
        <v>107</v>
      </c>
      <c r="B127" s="66" t="s">
        <v>112</v>
      </c>
      <c r="C127" s="63">
        <v>15708227</v>
      </c>
      <c r="D127" s="58">
        <v>43684</v>
      </c>
      <c r="E127" s="58">
        <v>45145</v>
      </c>
      <c r="F127" s="13">
        <v>71.3</v>
      </c>
      <c r="G127" s="103">
        <f>F127*F14/F13</f>
        <v>21.274801321299744</v>
      </c>
      <c r="H127" s="59">
        <v>19422</v>
      </c>
      <c r="I127" s="59">
        <v>19648</v>
      </c>
      <c r="J127" s="59">
        <f t="shared" si="4"/>
        <v>226</v>
      </c>
      <c r="K127" s="99">
        <f t="shared" si="6"/>
        <v>0.19436</v>
      </c>
      <c r="L127" s="60">
        <f>G127*(L8/(F13-G21+F14))</f>
        <v>6.2209322300789724E-2</v>
      </c>
      <c r="M127" s="191">
        <f t="shared" si="5"/>
        <v>0.25656932230078972</v>
      </c>
      <c r="N127" s="192"/>
      <c r="O127" s="113"/>
      <c r="P127" s="114"/>
      <c r="Q127" s="11"/>
      <c r="R127" s="76"/>
      <c r="S127" s="10"/>
      <c r="T127" s="10"/>
      <c r="U127" s="10"/>
      <c r="V127" s="10"/>
      <c r="W127" s="10"/>
    </row>
    <row r="128" spans="1:23" x14ac:dyDescent="0.25">
      <c r="A128" s="14">
        <v>108</v>
      </c>
      <c r="B128" s="65" t="s">
        <v>113</v>
      </c>
      <c r="C128" s="63">
        <v>15708285</v>
      </c>
      <c r="D128" s="58">
        <v>43707</v>
      </c>
      <c r="E128" s="58">
        <v>45168</v>
      </c>
      <c r="F128" s="13">
        <v>46</v>
      </c>
      <c r="G128" s="103">
        <f>F128*F14/F13</f>
        <v>13.725678271806288</v>
      </c>
      <c r="H128" s="59">
        <v>2791</v>
      </c>
      <c r="I128" s="59">
        <v>2791</v>
      </c>
      <c r="J128" s="59">
        <f t="shared" si="4"/>
        <v>0</v>
      </c>
      <c r="K128" s="99">
        <f t="shared" si="6"/>
        <v>0</v>
      </c>
      <c r="L128" s="60">
        <f>G128*(L8/(F13-G21+F14))</f>
        <v>4.0135046645670795E-2</v>
      </c>
      <c r="M128" s="191">
        <f t="shared" si="5"/>
        <v>4.0135046645670795E-2</v>
      </c>
      <c r="N128" s="192"/>
      <c r="O128" s="113"/>
      <c r="P128" s="116"/>
      <c r="Q128" s="11"/>
      <c r="R128" s="76"/>
      <c r="S128" s="10"/>
      <c r="T128" s="10"/>
      <c r="U128" s="10"/>
      <c r="V128" s="10"/>
      <c r="W128" s="10"/>
    </row>
    <row r="129" spans="1:24" x14ac:dyDescent="0.25">
      <c r="A129" s="14">
        <v>109</v>
      </c>
      <c r="B129" s="66" t="s">
        <v>114</v>
      </c>
      <c r="C129" s="63">
        <v>17331698</v>
      </c>
      <c r="D129" s="58">
        <v>43689</v>
      </c>
      <c r="E129" s="58">
        <v>45881</v>
      </c>
      <c r="F129" s="13">
        <v>70.400000000000006</v>
      </c>
      <c r="G129" s="103">
        <f>F129*F14/F13</f>
        <v>21.006255442068756</v>
      </c>
      <c r="H129" s="104">
        <v>0</v>
      </c>
      <c r="I129" s="104">
        <v>2.5999999999999999E-2</v>
      </c>
      <c r="J129" s="104">
        <f t="shared" si="4"/>
        <v>2.5999999999999999E-2</v>
      </c>
      <c r="K129" s="99">
        <f>J129</f>
        <v>2.5999999999999999E-2</v>
      </c>
      <c r="L129" s="60">
        <f>G129*(L8/(F13-G21+F14))</f>
        <v>6.1424071388157045E-2</v>
      </c>
      <c r="M129" s="191">
        <f t="shared" si="5"/>
        <v>8.742407138815704E-2</v>
      </c>
      <c r="N129" s="192"/>
      <c r="O129" s="113"/>
      <c r="P129" s="22"/>
      <c r="Q129" s="11"/>
      <c r="R129" s="76"/>
      <c r="S129" s="10"/>
      <c r="T129" s="10"/>
      <c r="U129" s="10"/>
      <c r="V129" s="10"/>
      <c r="W129" s="10"/>
    </row>
    <row r="130" spans="1:24" x14ac:dyDescent="0.25">
      <c r="A130" s="14">
        <v>110</v>
      </c>
      <c r="B130" s="65" t="s">
        <v>115</v>
      </c>
      <c r="C130" s="63">
        <v>15708248</v>
      </c>
      <c r="D130" s="58">
        <v>43719</v>
      </c>
      <c r="E130" s="58">
        <v>45180</v>
      </c>
      <c r="F130" s="13">
        <v>47.7</v>
      </c>
      <c r="G130" s="103">
        <f>F130*F14/F13</f>
        <v>14.232931599242608</v>
      </c>
      <c r="H130" s="59">
        <v>11671</v>
      </c>
      <c r="I130" s="59">
        <v>11671</v>
      </c>
      <c r="J130" s="59">
        <f t="shared" si="4"/>
        <v>0</v>
      </c>
      <c r="K130" s="99">
        <f t="shared" si="6"/>
        <v>0</v>
      </c>
      <c r="L130" s="60">
        <f>G130*(L8/(F13-G21+F14))</f>
        <v>4.1618298369532541E-2</v>
      </c>
      <c r="M130" s="191">
        <f t="shared" si="5"/>
        <v>4.1618298369532541E-2</v>
      </c>
      <c r="N130" s="192"/>
      <c r="O130" s="113"/>
      <c r="P130" s="114"/>
      <c r="Q130" s="11"/>
      <c r="R130" s="76"/>
      <c r="S130" s="10"/>
      <c r="T130" s="10"/>
      <c r="U130" s="10"/>
      <c r="V130" s="10"/>
      <c r="W130" s="10"/>
    </row>
    <row r="131" spans="1:24" x14ac:dyDescent="0.25">
      <c r="A131" s="14">
        <v>111</v>
      </c>
      <c r="B131" s="65" t="s">
        <v>116</v>
      </c>
      <c r="C131" s="63">
        <v>15708011</v>
      </c>
      <c r="D131" s="58"/>
      <c r="E131" s="58"/>
      <c r="F131" s="13">
        <v>41.6</v>
      </c>
      <c r="G131" s="103">
        <f>F131*F14/F13</f>
        <v>12.412787306676989</v>
      </c>
      <c r="H131" s="59">
        <v>17601</v>
      </c>
      <c r="I131" s="59">
        <v>17601</v>
      </c>
      <c r="J131" s="59">
        <f t="shared" si="4"/>
        <v>0</v>
      </c>
      <c r="K131" s="99">
        <f>F131*(L12/F15)</f>
        <v>0.1469885748489862</v>
      </c>
      <c r="L131" s="60">
        <f>G131*(L8/(F13-G21+F14))</f>
        <v>3.6296042183910977E-2</v>
      </c>
      <c r="M131" s="191">
        <f t="shared" si="5"/>
        <v>0.18328461703289717</v>
      </c>
      <c r="N131" s="192"/>
      <c r="O131" s="113"/>
      <c r="P131" s="114"/>
      <c r="Q131" s="11"/>
      <c r="R131" s="76"/>
      <c r="S131" s="10"/>
      <c r="T131" s="10"/>
      <c r="U131" s="10"/>
      <c r="V131" s="10"/>
      <c r="W131" s="10"/>
    </row>
    <row r="132" spans="1:24" x14ac:dyDescent="0.25">
      <c r="A132" s="14">
        <v>112</v>
      </c>
      <c r="B132" s="65" t="s">
        <v>117</v>
      </c>
      <c r="C132" s="63">
        <v>15708208</v>
      </c>
      <c r="D132" s="58">
        <v>43691</v>
      </c>
      <c r="E132" s="58">
        <v>45152</v>
      </c>
      <c r="F132" s="13">
        <v>41.7</v>
      </c>
      <c r="G132" s="103">
        <f>F132*F14/F13</f>
        <v>12.442625737702656</v>
      </c>
      <c r="H132" s="59">
        <v>18841</v>
      </c>
      <c r="I132" s="59">
        <v>18871</v>
      </c>
      <c r="J132" s="59">
        <f t="shared" si="4"/>
        <v>30</v>
      </c>
      <c r="K132" s="99">
        <f t="shared" si="6"/>
        <v>2.58E-2</v>
      </c>
      <c r="L132" s="60">
        <f>G132*(L8/(F13-G21+F14))</f>
        <v>3.638329228531461E-2</v>
      </c>
      <c r="M132" s="191">
        <f t="shared" si="5"/>
        <v>6.2183292285314606E-2</v>
      </c>
      <c r="N132" s="192"/>
      <c r="O132" s="113"/>
      <c r="P132" s="114"/>
      <c r="Q132" s="11"/>
      <c r="R132" s="76"/>
      <c r="S132" s="10"/>
      <c r="T132" s="10"/>
      <c r="U132" s="10"/>
      <c r="V132" s="10"/>
      <c r="W132" s="10"/>
    </row>
    <row r="133" spans="1:24" x14ac:dyDescent="0.25">
      <c r="A133" s="14">
        <v>113</v>
      </c>
      <c r="B133" s="65" t="s">
        <v>118</v>
      </c>
      <c r="C133" s="63">
        <v>473515</v>
      </c>
      <c r="D133" s="58">
        <v>43729</v>
      </c>
      <c r="E133" s="58">
        <v>45921</v>
      </c>
      <c r="F133" s="13">
        <v>45.7</v>
      </c>
      <c r="G133" s="103">
        <f>F133*F14/F13</f>
        <v>13.63616297872929</v>
      </c>
      <c r="H133" s="104">
        <v>0</v>
      </c>
      <c r="I133" s="104">
        <v>2.1999999999999999E-2</v>
      </c>
      <c r="J133" s="104">
        <f t="shared" si="4"/>
        <v>2.1999999999999999E-2</v>
      </c>
      <c r="K133" s="99">
        <f t="shared" si="6"/>
        <v>1.8919999999999998E-5</v>
      </c>
      <c r="L133" s="60">
        <f>G133*(L8/(F13-G21+F14))</f>
        <v>3.9873296341459898E-2</v>
      </c>
      <c r="M133" s="191">
        <f t="shared" si="5"/>
        <v>3.9892216341459896E-2</v>
      </c>
      <c r="N133" s="192"/>
      <c r="O133" s="113"/>
      <c r="P133" s="114"/>
      <c r="Q133" s="11"/>
      <c r="R133" s="76"/>
      <c r="S133" s="10"/>
      <c r="T133" s="10"/>
      <c r="U133" s="10"/>
      <c r="V133" s="10"/>
      <c r="W133" s="10"/>
    </row>
    <row r="134" spans="1:24" x14ac:dyDescent="0.25">
      <c r="A134" s="14">
        <v>114</v>
      </c>
      <c r="B134" s="65" t="s">
        <v>119</v>
      </c>
      <c r="C134" s="63">
        <v>15705591</v>
      </c>
      <c r="D134" s="58">
        <v>43731</v>
      </c>
      <c r="E134" s="58">
        <v>45192</v>
      </c>
      <c r="F134" s="13">
        <v>59.9</v>
      </c>
      <c r="G134" s="103">
        <f>F134*F14/F13</f>
        <v>17.873220184373839</v>
      </c>
      <c r="H134" s="59">
        <v>33792</v>
      </c>
      <c r="I134" s="59">
        <v>34024</v>
      </c>
      <c r="J134" s="59">
        <f t="shared" si="4"/>
        <v>232</v>
      </c>
      <c r="K134" s="99">
        <f t="shared" si="6"/>
        <v>0.19952</v>
      </c>
      <c r="L134" s="60">
        <f>G134*(L8/(F13-G21+F14))</f>
        <v>5.2262810740775663E-2</v>
      </c>
      <c r="M134" s="191">
        <f t="shared" si="5"/>
        <v>0.25178281074077569</v>
      </c>
      <c r="N134" s="192"/>
      <c r="O134" s="113"/>
      <c r="P134" s="114"/>
      <c r="Q134" s="11"/>
      <c r="R134" s="76"/>
      <c r="S134" s="10"/>
      <c r="T134" s="10"/>
      <c r="U134" s="10"/>
      <c r="V134" s="10"/>
      <c r="W134" s="10"/>
    </row>
    <row r="135" spans="1:24" x14ac:dyDescent="0.25">
      <c r="A135" s="14">
        <v>115</v>
      </c>
      <c r="B135" s="65" t="s">
        <v>120</v>
      </c>
      <c r="C135" s="63">
        <v>675615</v>
      </c>
      <c r="D135" s="58">
        <v>43565</v>
      </c>
      <c r="E135" s="58">
        <v>45026</v>
      </c>
      <c r="F135" s="13">
        <v>70.5</v>
      </c>
      <c r="G135" s="103">
        <f>F135*F14/F13</f>
        <v>21.036093873094419</v>
      </c>
      <c r="H135" s="59">
        <v>0</v>
      </c>
      <c r="I135" s="59">
        <v>0</v>
      </c>
      <c r="J135" s="59">
        <f t="shared" si="4"/>
        <v>0</v>
      </c>
      <c r="K135" s="99">
        <f>J135</f>
        <v>0</v>
      </c>
      <c r="L135" s="60">
        <f>G135*(L8/(F13-G21+F14))</f>
        <v>6.1511321489560671E-2</v>
      </c>
      <c r="M135" s="191">
        <f t="shared" si="5"/>
        <v>6.1511321489560671E-2</v>
      </c>
      <c r="N135" s="192"/>
      <c r="O135" s="113"/>
      <c r="P135" s="114"/>
      <c r="Q135" s="11"/>
      <c r="R135" s="76"/>
      <c r="S135" s="10"/>
      <c r="T135" s="10"/>
      <c r="U135" s="10"/>
      <c r="V135" s="10"/>
      <c r="W135" s="10"/>
    </row>
    <row r="136" spans="1:24" x14ac:dyDescent="0.25">
      <c r="A136" s="14">
        <v>116</v>
      </c>
      <c r="B136" s="65" t="s">
        <v>121</v>
      </c>
      <c r="C136" s="63">
        <v>15708601</v>
      </c>
      <c r="D136" s="58"/>
      <c r="E136" s="58"/>
      <c r="F136" s="13">
        <v>45.6</v>
      </c>
      <c r="G136" s="103">
        <f>F136*F14/F13</f>
        <v>13.606324547703624</v>
      </c>
      <c r="H136" s="59">
        <v>27523</v>
      </c>
      <c r="I136" s="59">
        <v>27523</v>
      </c>
      <c r="J136" s="59">
        <f t="shared" si="4"/>
        <v>0</v>
      </c>
      <c r="K136" s="99">
        <f>F136*(L12/F15)</f>
        <v>0.16112209166138872</v>
      </c>
      <c r="L136" s="60">
        <f>G136*(L8/(F13-G21+F14))</f>
        <v>3.9786046240056265E-2</v>
      </c>
      <c r="M136" s="191">
        <f t="shared" si="5"/>
        <v>0.20090813790144499</v>
      </c>
      <c r="N136" s="192"/>
      <c r="O136" s="113"/>
      <c r="P136" s="114"/>
      <c r="Q136" s="11"/>
      <c r="R136" s="76"/>
      <c r="S136" s="10"/>
      <c r="T136" s="10"/>
      <c r="U136" s="10"/>
      <c r="V136" s="10"/>
      <c r="W136" s="10"/>
      <c r="X136" s="56"/>
    </row>
    <row r="137" spans="1:24" x14ac:dyDescent="0.25">
      <c r="A137" s="14">
        <v>117</v>
      </c>
      <c r="B137" s="65" t="s">
        <v>122</v>
      </c>
      <c r="C137" s="63">
        <v>2991515</v>
      </c>
      <c r="D137" s="58">
        <v>43418</v>
      </c>
      <c r="E137" s="58">
        <v>44879</v>
      </c>
      <c r="F137" s="13">
        <v>70.599999999999994</v>
      </c>
      <c r="G137" s="103">
        <f>F137*F14/F13</f>
        <v>21.065932304120082</v>
      </c>
      <c r="H137" s="104">
        <v>0</v>
      </c>
      <c r="I137" s="104">
        <v>0.11</v>
      </c>
      <c r="J137" s="59">
        <f t="shared" si="4"/>
        <v>0.11</v>
      </c>
      <c r="K137" s="99">
        <f>J137</f>
        <v>0.11</v>
      </c>
      <c r="L137" s="60">
        <f>G137*(L8/(F13-G21+F14))</f>
        <v>6.1598571590964296E-2</v>
      </c>
      <c r="M137" s="191">
        <f t="shared" si="5"/>
        <v>0.17159857159096431</v>
      </c>
      <c r="N137" s="192"/>
      <c r="O137" s="117"/>
      <c r="P137" s="117"/>
      <c r="Q137" s="86">
        <v>70.599999999999994</v>
      </c>
      <c r="R137" s="94">
        <v>35191</v>
      </c>
      <c r="S137" s="94">
        <v>35191</v>
      </c>
      <c r="T137" s="94">
        <f t="shared" ref="T137" si="7">S137-R137</f>
        <v>0</v>
      </c>
      <c r="U137" s="75">
        <f t="shared" ref="U137" si="8">T137*0.00086</f>
        <v>0</v>
      </c>
      <c r="V137" s="75">
        <f>Q137/7235.3*V10</f>
        <v>0</v>
      </c>
      <c r="W137" s="95">
        <f t="shared" ref="W137" si="9">U137+V137</f>
        <v>0</v>
      </c>
      <c r="X137" s="56"/>
    </row>
    <row r="138" spans="1:24" x14ac:dyDescent="0.25">
      <c r="A138" s="14">
        <v>118</v>
      </c>
      <c r="B138" s="65" t="s">
        <v>144</v>
      </c>
      <c r="C138" s="63">
        <v>361115</v>
      </c>
      <c r="D138" s="58">
        <v>43592</v>
      </c>
      <c r="E138" s="58">
        <v>45053</v>
      </c>
      <c r="F138" s="13">
        <v>47</v>
      </c>
      <c r="G138" s="103">
        <f>F138*F14/F13</f>
        <v>14.024062582062944</v>
      </c>
      <c r="H138" s="104">
        <v>0</v>
      </c>
      <c r="I138" s="104">
        <v>1E-3</v>
      </c>
      <c r="J138" s="104">
        <f t="shared" si="4"/>
        <v>1E-3</v>
      </c>
      <c r="K138" s="99">
        <f>J138</f>
        <v>1E-3</v>
      </c>
      <c r="L138" s="60">
        <f>G138*(L8/(F13-G21+F14))</f>
        <v>4.1007547659707107E-2</v>
      </c>
      <c r="M138" s="191">
        <f t="shared" si="5"/>
        <v>4.2007547659707108E-2</v>
      </c>
      <c r="N138" s="192"/>
      <c r="O138" s="113"/>
      <c r="P138" s="114"/>
      <c r="Q138" s="11"/>
      <c r="R138" s="76"/>
      <c r="S138" s="10"/>
      <c r="T138" s="10"/>
      <c r="U138" s="10"/>
      <c r="V138" s="10"/>
      <c r="W138" s="10"/>
      <c r="X138" s="56"/>
    </row>
    <row r="139" spans="1:24" x14ac:dyDescent="0.25">
      <c r="A139" s="14">
        <v>119</v>
      </c>
      <c r="B139" s="65" t="s">
        <v>123</v>
      </c>
      <c r="C139" s="63">
        <v>3455716</v>
      </c>
      <c r="D139" s="58"/>
      <c r="E139" s="58"/>
      <c r="F139" s="13">
        <v>41.3</v>
      </c>
      <c r="G139" s="103">
        <f>F139*F14/F13</f>
        <v>12.32327201359999</v>
      </c>
      <c r="H139" s="104">
        <v>1.4159999999999999</v>
      </c>
      <c r="I139" s="104">
        <v>1.6080000000000001</v>
      </c>
      <c r="J139" s="104">
        <f t="shared" si="4"/>
        <v>0.19200000000000017</v>
      </c>
      <c r="K139" s="99">
        <f>J139</f>
        <v>0.19200000000000017</v>
      </c>
      <c r="L139" s="60">
        <f>G139*(L8/(F13-G21+F14))</f>
        <v>3.6034291879700073E-2</v>
      </c>
      <c r="M139" s="191">
        <f t="shared" si="5"/>
        <v>0.22803429187970026</v>
      </c>
      <c r="N139" s="192"/>
      <c r="O139" s="113"/>
      <c r="P139" s="114"/>
      <c r="Q139" s="85"/>
      <c r="R139" s="74"/>
      <c r="S139" s="73"/>
      <c r="T139" s="73"/>
      <c r="U139" s="73"/>
      <c r="V139" s="73"/>
      <c r="W139" s="73"/>
      <c r="X139" s="56"/>
    </row>
    <row r="140" spans="1:24" x14ac:dyDescent="0.25">
      <c r="A140" s="14">
        <v>120</v>
      </c>
      <c r="B140" s="65" t="s">
        <v>124</v>
      </c>
      <c r="C140" s="63">
        <v>15705820</v>
      </c>
      <c r="D140" s="58">
        <v>43710</v>
      </c>
      <c r="E140" s="58">
        <v>45171</v>
      </c>
      <c r="F140" s="13">
        <v>41.7</v>
      </c>
      <c r="G140" s="103">
        <f>F140*F14/F13</f>
        <v>12.442625737702656</v>
      </c>
      <c r="H140" s="59">
        <v>19865</v>
      </c>
      <c r="I140" s="59">
        <v>20159</v>
      </c>
      <c r="J140" s="59">
        <f t="shared" si="4"/>
        <v>294</v>
      </c>
      <c r="K140" s="99">
        <f t="shared" si="6"/>
        <v>0.25284000000000001</v>
      </c>
      <c r="L140" s="60">
        <f>G140*(L8/(F13-G21+F14))</f>
        <v>3.638329228531461E-2</v>
      </c>
      <c r="M140" s="191">
        <f t="shared" si="5"/>
        <v>0.28922329228531463</v>
      </c>
      <c r="N140" s="192"/>
      <c r="O140" s="113"/>
      <c r="P140" s="114"/>
      <c r="Q140" s="11"/>
      <c r="R140" s="76"/>
      <c r="S140" s="10"/>
      <c r="T140" s="10"/>
      <c r="U140" s="10"/>
      <c r="V140" s="10"/>
      <c r="W140" s="10"/>
      <c r="X140" s="56"/>
    </row>
    <row r="141" spans="1:24" x14ac:dyDescent="0.25">
      <c r="A141" s="14">
        <v>121</v>
      </c>
      <c r="B141" s="65" t="s">
        <v>113</v>
      </c>
      <c r="C141" s="63">
        <v>15705777</v>
      </c>
      <c r="D141" s="58"/>
      <c r="E141" s="58"/>
      <c r="F141" s="13">
        <v>45.4</v>
      </c>
      <c r="G141" s="103">
        <f>F141*F14/F13</f>
        <v>13.546647685652291</v>
      </c>
      <c r="H141" s="59">
        <v>10816</v>
      </c>
      <c r="I141" s="59">
        <v>10816</v>
      </c>
      <c r="J141" s="59">
        <f t="shared" si="4"/>
        <v>0</v>
      </c>
      <c r="K141" s="99">
        <f>F141*(L12/F15)</f>
        <v>0.1604154158207686</v>
      </c>
      <c r="L141" s="60">
        <f>G141*(L8/(F13-G21+F14))</f>
        <v>3.9611546037248993E-2</v>
      </c>
      <c r="M141" s="191">
        <f t="shared" si="5"/>
        <v>0.2000269618580176</v>
      </c>
      <c r="N141" s="192"/>
      <c r="O141" s="113"/>
      <c r="P141" s="114"/>
      <c r="Q141" s="11"/>
      <c r="R141" s="76"/>
      <c r="S141" s="10"/>
      <c r="T141" s="10"/>
      <c r="U141" s="10"/>
      <c r="V141" s="10"/>
      <c r="W141" s="10"/>
    </row>
    <row r="142" spans="1:24" x14ac:dyDescent="0.25">
      <c r="A142" s="14">
        <v>122</v>
      </c>
      <c r="B142" s="65" t="s">
        <v>125</v>
      </c>
      <c r="C142" s="63">
        <v>15708339</v>
      </c>
      <c r="D142" s="58">
        <v>43711</v>
      </c>
      <c r="E142" s="58">
        <v>45172</v>
      </c>
      <c r="F142" s="13">
        <v>60.2</v>
      </c>
      <c r="G142" s="103">
        <f>F142*F14/F13</f>
        <v>17.962735477450838</v>
      </c>
      <c r="H142" s="59">
        <v>20842</v>
      </c>
      <c r="I142" s="59">
        <v>20977</v>
      </c>
      <c r="J142" s="59">
        <f t="shared" si="4"/>
        <v>135</v>
      </c>
      <c r="K142" s="99">
        <f t="shared" si="6"/>
        <v>0.11609999999999999</v>
      </c>
      <c r="L142" s="60">
        <f>G142*(L8/(F13-G21+F14))</f>
        <v>5.252456104498656E-2</v>
      </c>
      <c r="M142" s="191">
        <f t="shared" si="5"/>
        <v>0.16862456104498655</v>
      </c>
      <c r="N142" s="192"/>
      <c r="O142" s="113"/>
      <c r="P142" s="114"/>
      <c r="Q142" s="11"/>
      <c r="R142" s="76"/>
      <c r="S142" s="10"/>
      <c r="T142" s="10"/>
      <c r="U142" s="10"/>
      <c r="V142" s="10"/>
      <c r="W142" s="10"/>
    </row>
    <row r="143" spans="1:24" x14ac:dyDescent="0.25">
      <c r="A143" s="14">
        <v>123</v>
      </c>
      <c r="B143" s="65" t="s">
        <v>126</v>
      </c>
      <c r="C143" s="63">
        <v>15705781</v>
      </c>
      <c r="D143" s="58"/>
      <c r="E143" s="58"/>
      <c r="F143" s="13">
        <v>71</v>
      </c>
      <c r="G143" s="103">
        <f>F143*F14/F13</f>
        <v>21.185286028222745</v>
      </c>
      <c r="H143" s="59">
        <v>4461</v>
      </c>
      <c r="I143" s="59">
        <v>4461</v>
      </c>
      <c r="J143" s="59">
        <f t="shared" si="4"/>
        <v>0</v>
      </c>
      <c r="K143" s="99">
        <f>F143*(L12/F15)</f>
        <v>0.25086992342014469</v>
      </c>
      <c r="L143" s="60">
        <f>G143*(L8/(F13-G21+F14))</f>
        <v>6.1947571996578819E-2</v>
      </c>
      <c r="M143" s="191">
        <f t="shared" si="5"/>
        <v>0.31281749541672349</v>
      </c>
      <c r="N143" s="192"/>
      <c r="O143" s="113"/>
      <c r="P143" s="114"/>
      <c r="Q143" s="11"/>
      <c r="R143" s="76"/>
      <c r="S143" s="10"/>
      <c r="T143" s="10"/>
      <c r="U143" s="10"/>
      <c r="V143" s="10"/>
      <c r="W143" s="10"/>
    </row>
    <row r="144" spans="1:24" x14ac:dyDescent="0.25">
      <c r="A144" s="14">
        <v>124</v>
      </c>
      <c r="B144" s="65" t="s">
        <v>127</v>
      </c>
      <c r="C144" s="64">
        <v>15705805</v>
      </c>
      <c r="D144" s="58"/>
      <c r="E144" s="58"/>
      <c r="F144" s="13">
        <v>46</v>
      </c>
      <c r="G144" s="103">
        <f>F144*F14/F13</f>
        <v>13.725678271806288</v>
      </c>
      <c r="H144" s="59">
        <v>25451</v>
      </c>
      <c r="I144" s="59">
        <v>25451</v>
      </c>
      <c r="J144" s="59">
        <f t="shared" si="4"/>
        <v>0</v>
      </c>
      <c r="K144" s="99">
        <f>F144*(L12/F15)</f>
        <v>0.16253544334262898</v>
      </c>
      <c r="L144" s="60">
        <f>G144*(L8/(F13-G21+F14))</f>
        <v>4.0135046645670795E-2</v>
      </c>
      <c r="M144" s="191">
        <f t="shared" si="5"/>
        <v>0.20267048998829978</v>
      </c>
      <c r="N144" s="192"/>
      <c r="O144" s="113"/>
      <c r="P144" s="114"/>
      <c r="Q144" s="11"/>
      <c r="R144" s="76"/>
      <c r="S144" s="10"/>
      <c r="T144" s="10"/>
      <c r="U144" s="10"/>
      <c r="V144" s="10"/>
      <c r="W144" s="10"/>
    </row>
    <row r="145" spans="1:23" x14ac:dyDescent="0.25">
      <c r="A145" s="14">
        <v>125</v>
      </c>
      <c r="B145" s="65" t="s">
        <v>128</v>
      </c>
      <c r="C145" s="62">
        <v>15705540</v>
      </c>
      <c r="D145" s="58">
        <v>43689</v>
      </c>
      <c r="E145" s="58">
        <v>45151</v>
      </c>
      <c r="F145" s="13">
        <v>70.599999999999994</v>
      </c>
      <c r="G145" s="103">
        <f>F145*F14/F13</f>
        <v>21.065932304120082</v>
      </c>
      <c r="H145" s="59">
        <v>20142</v>
      </c>
      <c r="I145" s="59">
        <v>20270</v>
      </c>
      <c r="J145" s="59">
        <f t="shared" si="4"/>
        <v>128</v>
      </c>
      <c r="K145" s="99">
        <f t="shared" si="6"/>
        <v>0.11008</v>
      </c>
      <c r="L145" s="60">
        <f>G145*(L8/(F13-G21+F14))</f>
        <v>6.1598571590964296E-2</v>
      </c>
      <c r="M145" s="191">
        <f t="shared" si="5"/>
        <v>0.17167857159096428</v>
      </c>
      <c r="N145" s="192"/>
      <c r="O145" s="113"/>
      <c r="P145" s="114"/>
      <c r="Q145" s="85"/>
      <c r="R145" s="76"/>
      <c r="S145" s="73"/>
      <c r="T145" s="73"/>
      <c r="U145" s="73"/>
      <c r="V145" s="73"/>
      <c r="W145" s="73"/>
    </row>
    <row r="146" spans="1:23" x14ac:dyDescent="0.25">
      <c r="A146" s="14">
        <v>126</v>
      </c>
      <c r="B146" s="65" t="s">
        <v>129</v>
      </c>
      <c r="C146" s="62">
        <v>15705560</v>
      </c>
      <c r="D146" s="58"/>
      <c r="E146" s="58"/>
      <c r="F146" s="13">
        <v>47.3</v>
      </c>
      <c r="G146" s="103">
        <f>F146*F14/F13</f>
        <v>14.113577875139942</v>
      </c>
      <c r="H146" s="59">
        <v>11010</v>
      </c>
      <c r="I146" s="59">
        <v>11010</v>
      </c>
      <c r="J146" s="59">
        <f t="shared" si="4"/>
        <v>0</v>
      </c>
      <c r="K146" s="99">
        <f>F146*(L12/F15)</f>
        <v>0.16712883630665978</v>
      </c>
      <c r="L146" s="60">
        <f>G146*(L8/(F13-G21+F14))</f>
        <v>4.1269297963918004E-2</v>
      </c>
      <c r="M146" s="191">
        <f t="shared" si="5"/>
        <v>0.2083981342705778</v>
      </c>
      <c r="N146" s="192"/>
      <c r="O146" s="113"/>
      <c r="P146" s="114"/>
      <c r="Q146" s="11"/>
      <c r="R146" s="76"/>
      <c r="S146" s="10"/>
      <c r="T146" s="10"/>
      <c r="U146" s="10"/>
      <c r="V146" s="10"/>
      <c r="W146" s="10"/>
    </row>
    <row r="147" spans="1:23" x14ac:dyDescent="0.25">
      <c r="A147" s="14">
        <v>127</v>
      </c>
      <c r="B147" s="65" t="s">
        <v>139</v>
      </c>
      <c r="C147" s="62">
        <v>15705687</v>
      </c>
      <c r="D147" s="58">
        <v>43733</v>
      </c>
      <c r="E147" s="58">
        <v>44982</v>
      </c>
      <c r="F147" s="13">
        <v>42.1</v>
      </c>
      <c r="G147" s="103">
        <f>F147*F14/F13</f>
        <v>12.561979461805318</v>
      </c>
      <c r="H147" s="59">
        <v>25298</v>
      </c>
      <c r="I147" s="59">
        <v>25494</v>
      </c>
      <c r="J147" s="59">
        <f t="shared" si="4"/>
        <v>196</v>
      </c>
      <c r="K147" s="99">
        <f t="shared" si="6"/>
        <v>0.16855999999999999</v>
      </c>
      <c r="L147" s="60">
        <f>G147*(L8/(F13-G21+F14))</f>
        <v>3.6732292690929133E-2</v>
      </c>
      <c r="M147" s="191">
        <f t="shared" si="5"/>
        <v>0.20529229269092913</v>
      </c>
      <c r="N147" s="192"/>
      <c r="O147" s="113"/>
      <c r="P147" s="114"/>
      <c r="Q147" s="11"/>
      <c r="R147" s="76"/>
      <c r="S147" s="10"/>
      <c r="T147" s="10"/>
      <c r="U147" s="10"/>
      <c r="V147" s="10"/>
      <c r="W147" s="10"/>
    </row>
    <row r="148" spans="1:23" x14ac:dyDescent="0.25">
      <c r="A148" s="14">
        <v>128</v>
      </c>
      <c r="B148" s="65" t="s">
        <v>130</v>
      </c>
      <c r="C148" s="62">
        <v>15705516</v>
      </c>
      <c r="D148" s="58">
        <v>43698</v>
      </c>
      <c r="E148" s="58">
        <v>45890</v>
      </c>
      <c r="F148" s="13">
        <v>41.7</v>
      </c>
      <c r="G148" s="103">
        <f>F148*F14/F13</f>
        <v>12.442625737702656</v>
      </c>
      <c r="H148" s="104">
        <v>0</v>
      </c>
      <c r="I148" s="104">
        <v>5.5E-2</v>
      </c>
      <c r="J148" s="104">
        <f t="shared" si="4"/>
        <v>5.5E-2</v>
      </c>
      <c r="K148" s="99">
        <f t="shared" si="6"/>
        <v>4.7299999999999998E-5</v>
      </c>
      <c r="L148" s="60">
        <f>G148*(L8/(F13-G21+F14))</f>
        <v>3.638329228531461E-2</v>
      </c>
      <c r="M148" s="191">
        <f t="shared" si="5"/>
        <v>3.643059228531461E-2</v>
      </c>
      <c r="N148" s="192"/>
      <c r="O148" s="113"/>
      <c r="P148" s="114"/>
      <c r="Q148" s="11"/>
      <c r="R148" s="76"/>
      <c r="S148" s="10"/>
      <c r="T148" s="10"/>
      <c r="U148" s="10"/>
      <c r="V148" s="10"/>
      <c r="W148" s="10"/>
    </row>
    <row r="149" spans="1:23" x14ac:dyDescent="0.25">
      <c r="A149" s="14">
        <v>129</v>
      </c>
      <c r="B149" s="65" t="s">
        <v>131</v>
      </c>
      <c r="C149" s="62">
        <v>15705523</v>
      </c>
      <c r="D149" s="58">
        <v>43731</v>
      </c>
      <c r="E149" s="58">
        <v>45008</v>
      </c>
      <c r="F149" s="13">
        <v>45.4</v>
      </c>
      <c r="G149" s="103">
        <f>F149*F14/F13</f>
        <v>13.546647685652291</v>
      </c>
      <c r="H149" s="59">
        <v>21725</v>
      </c>
      <c r="I149" s="59">
        <v>21802</v>
      </c>
      <c r="J149" s="59">
        <f t="shared" ref="J149:J156" si="10">I149-H149</f>
        <v>77</v>
      </c>
      <c r="K149" s="99">
        <f t="shared" si="6"/>
        <v>6.6220000000000001E-2</v>
      </c>
      <c r="L149" s="60">
        <f>G149*(L8/(F13-G21+F14))</f>
        <v>3.9611546037248993E-2</v>
      </c>
      <c r="M149" s="191">
        <f t="shared" si="5"/>
        <v>0.10583154603724899</v>
      </c>
      <c r="N149" s="192"/>
      <c r="O149" s="113"/>
      <c r="P149" s="114"/>
      <c r="Q149" s="11"/>
      <c r="R149" s="76"/>
      <c r="S149" s="10"/>
      <c r="T149" s="10"/>
      <c r="U149" s="10"/>
      <c r="V149" s="10"/>
      <c r="W149" s="10"/>
    </row>
    <row r="150" spans="1:23" x14ac:dyDescent="0.25">
      <c r="A150" s="108">
        <v>130</v>
      </c>
      <c r="B150" s="65" t="s">
        <v>140</v>
      </c>
      <c r="C150" s="62">
        <v>18008934</v>
      </c>
      <c r="D150" s="58">
        <v>43530</v>
      </c>
      <c r="E150" s="58">
        <v>45722</v>
      </c>
      <c r="F150" s="13">
        <v>59.9</v>
      </c>
      <c r="G150" s="103">
        <f>F150*F14/F13</f>
        <v>17.873220184373839</v>
      </c>
      <c r="H150" s="104">
        <v>0</v>
      </c>
      <c r="I150" s="104">
        <v>0.25700000000000001</v>
      </c>
      <c r="J150" s="104">
        <f t="shared" si="10"/>
        <v>0.25700000000000001</v>
      </c>
      <c r="K150" s="99">
        <f>J150</f>
        <v>0.25700000000000001</v>
      </c>
      <c r="L150" s="60">
        <f>G150*(L8/(F13-G21+F14))</f>
        <v>5.2262810740775663E-2</v>
      </c>
      <c r="M150" s="191">
        <f t="shared" ref="M150:M156" si="11">K150+L150</f>
        <v>0.30926281074077566</v>
      </c>
      <c r="N150" s="192"/>
      <c r="O150" s="113"/>
      <c r="P150" s="114"/>
      <c r="Q150" s="11"/>
      <c r="R150" s="76"/>
      <c r="S150" s="10"/>
      <c r="T150" s="10"/>
      <c r="U150" s="10"/>
      <c r="V150" s="10"/>
      <c r="W150" s="10"/>
    </row>
    <row r="151" spans="1:23" x14ac:dyDescent="0.25">
      <c r="A151" s="14">
        <v>131</v>
      </c>
      <c r="B151" s="65" t="s">
        <v>132</v>
      </c>
      <c r="C151" s="62">
        <v>15705803</v>
      </c>
      <c r="D151" s="58">
        <v>43698</v>
      </c>
      <c r="E151" s="58">
        <v>45159</v>
      </c>
      <c r="F151" s="13">
        <v>70.5</v>
      </c>
      <c r="G151" s="103">
        <f>F151*F14/F13</f>
        <v>21.036093873094419</v>
      </c>
      <c r="H151" s="59">
        <v>27660</v>
      </c>
      <c r="I151" s="59">
        <v>27989</v>
      </c>
      <c r="J151" s="59">
        <f t="shared" si="10"/>
        <v>329</v>
      </c>
      <c r="K151" s="99">
        <f t="shared" si="6"/>
        <v>0.28293999999999997</v>
      </c>
      <c r="L151" s="60">
        <f>G151*(L8/(F13-G21+F14))</f>
        <v>6.1511321489560671E-2</v>
      </c>
      <c r="M151" s="191">
        <f t="shared" si="11"/>
        <v>0.34445132148956065</v>
      </c>
      <c r="N151" s="192"/>
      <c r="O151" s="113"/>
      <c r="P151" s="114"/>
      <c r="Q151" s="11"/>
      <c r="R151" s="76"/>
      <c r="S151" s="10"/>
      <c r="T151" s="10"/>
      <c r="U151" s="10"/>
      <c r="V151" s="10"/>
      <c r="W151" s="10"/>
    </row>
    <row r="152" spans="1:23" x14ac:dyDescent="0.25">
      <c r="A152" s="14">
        <v>132</v>
      </c>
      <c r="B152" s="65" t="s">
        <v>133</v>
      </c>
      <c r="C152" s="62">
        <v>15705824</v>
      </c>
      <c r="D152" s="58">
        <v>43731</v>
      </c>
      <c r="E152" s="58">
        <v>45192</v>
      </c>
      <c r="F152" s="13">
        <v>45.1</v>
      </c>
      <c r="G152" s="103">
        <f>F152*F14/F13</f>
        <v>13.457132392575296</v>
      </c>
      <c r="H152" s="59">
        <v>27040</v>
      </c>
      <c r="I152" s="59">
        <v>27200</v>
      </c>
      <c r="J152" s="59">
        <f t="shared" si="10"/>
        <v>160</v>
      </c>
      <c r="K152" s="99">
        <f t="shared" si="6"/>
        <v>0.1376</v>
      </c>
      <c r="L152" s="60">
        <f>G152*(L8/(F13-G21+F14))</f>
        <v>3.9349795733038109E-2</v>
      </c>
      <c r="M152" s="191">
        <f t="shared" si="11"/>
        <v>0.1769497957330381</v>
      </c>
      <c r="N152" s="192"/>
      <c r="O152" s="113"/>
      <c r="P152" s="114"/>
      <c r="Q152" s="11"/>
      <c r="R152" s="76"/>
      <c r="S152" s="10"/>
      <c r="T152" s="10"/>
      <c r="U152" s="10"/>
      <c r="V152" s="10"/>
      <c r="W152" s="10"/>
    </row>
    <row r="153" spans="1:23" x14ac:dyDescent="0.25">
      <c r="A153" s="15">
        <v>133</v>
      </c>
      <c r="B153" s="66" t="s">
        <v>141</v>
      </c>
      <c r="C153" s="62">
        <v>15705693</v>
      </c>
      <c r="D153" s="58"/>
      <c r="E153" s="58"/>
      <c r="F153" s="16">
        <v>70.5</v>
      </c>
      <c r="G153" s="103">
        <f>F153*F14/F13</f>
        <v>21.036093873094419</v>
      </c>
      <c r="H153" s="59">
        <v>17356</v>
      </c>
      <c r="I153" s="59">
        <v>17356</v>
      </c>
      <c r="J153" s="59">
        <f t="shared" si="10"/>
        <v>0</v>
      </c>
      <c r="K153" s="99">
        <f>F153*(L12/F15)</f>
        <v>0.24910323381859439</v>
      </c>
      <c r="L153" s="60">
        <f>G153*(L8/(F13-G21+F14))</f>
        <v>6.1511321489560671E-2</v>
      </c>
      <c r="M153" s="191">
        <f t="shared" si="11"/>
        <v>0.31061455530815507</v>
      </c>
      <c r="N153" s="192"/>
      <c r="O153" s="113"/>
      <c r="P153" s="114"/>
      <c r="Q153" s="11"/>
      <c r="R153" s="76"/>
      <c r="S153" s="10"/>
      <c r="T153" s="10"/>
      <c r="U153" s="10"/>
      <c r="V153" s="10"/>
      <c r="W153" s="10"/>
    </row>
    <row r="154" spans="1:23" x14ac:dyDescent="0.25">
      <c r="A154" s="14">
        <v>134</v>
      </c>
      <c r="B154" s="65" t="s">
        <v>129</v>
      </c>
      <c r="C154" s="62">
        <v>15705786</v>
      </c>
      <c r="D154" s="58"/>
      <c r="E154" s="58"/>
      <c r="F154" s="13">
        <v>46.9</v>
      </c>
      <c r="G154" s="103">
        <f>F154*F14/F13</f>
        <v>13.99422415103728</v>
      </c>
      <c r="H154" s="59">
        <v>21168</v>
      </c>
      <c r="I154" s="59">
        <v>21168</v>
      </c>
      <c r="J154" s="59">
        <f t="shared" si="10"/>
        <v>0</v>
      </c>
      <c r="K154" s="99">
        <f>F154*(L12/F15)</f>
        <v>0.16571548462541952</v>
      </c>
      <c r="L154" s="60">
        <f>G154*(L8/(F13-G21+F14))</f>
        <v>4.0920297558303481E-2</v>
      </c>
      <c r="M154" s="191">
        <f t="shared" si="11"/>
        <v>0.206635782183723</v>
      </c>
      <c r="N154" s="192"/>
      <c r="O154" s="113"/>
      <c r="P154" s="114"/>
      <c r="Q154" s="11"/>
      <c r="R154" s="76"/>
      <c r="S154" s="10"/>
      <c r="T154" s="10"/>
      <c r="U154" s="10"/>
      <c r="V154" s="10"/>
      <c r="W154" s="10"/>
    </row>
    <row r="155" spans="1:23" x14ac:dyDescent="0.25">
      <c r="A155" s="14">
        <v>135</v>
      </c>
      <c r="B155" s="65" t="s">
        <v>134</v>
      </c>
      <c r="C155" s="62">
        <v>1598915</v>
      </c>
      <c r="D155" s="58">
        <v>43689</v>
      </c>
      <c r="E155" s="58">
        <v>45150</v>
      </c>
      <c r="F155" s="13">
        <v>42.3</v>
      </c>
      <c r="G155" s="103">
        <f>F155*F14/F13</f>
        <v>12.62165632385665</v>
      </c>
      <c r="H155" s="104">
        <v>0</v>
      </c>
      <c r="I155" s="104">
        <v>7.0000000000000007E-2</v>
      </c>
      <c r="J155" s="104">
        <f t="shared" si="10"/>
        <v>7.0000000000000007E-2</v>
      </c>
      <c r="K155" s="99">
        <f>J155</f>
        <v>7.0000000000000007E-2</v>
      </c>
      <c r="L155" s="60">
        <f>G155*(L8/(F13-G21+F14))</f>
        <v>3.6906792893736398E-2</v>
      </c>
      <c r="M155" s="191">
        <f t="shared" si="11"/>
        <v>0.1069067928937364</v>
      </c>
      <c r="N155" s="192"/>
      <c r="O155" s="113"/>
      <c r="P155" s="115"/>
      <c r="Q155" s="11"/>
      <c r="R155" s="76"/>
      <c r="S155" s="10"/>
      <c r="T155" s="10"/>
      <c r="U155" s="10"/>
      <c r="V155" s="10"/>
      <c r="W155" s="10"/>
    </row>
    <row r="156" spans="1:23" x14ac:dyDescent="0.25">
      <c r="A156" s="14">
        <v>136</v>
      </c>
      <c r="B156" s="65" t="s">
        <v>142</v>
      </c>
      <c r="C156" s="62">
        <v>15705635</v>
      </c>
      <c r="D156" s="58"/>
      <c r="E156" s="58"/>
      <c r="F156" s="13">
        <v>41.2</v>
      </c>
      <c r="G156" s="103">
        <f>F156*F14/F13</f>
        <v>12.293433582574327</v>
      </c>
      <c r="H156" s="59">
        <v>19000</v>
      </c>
      <c r="I156" s="59">
        <v>19000</v>
      </c>
      <c r="J156" s="59">
        <f t="shared" si="10"/>
        <v>0</v>
      </c>
      <c r="K156" s="99">
        <f>F156*(L12/F15)</f>
        <v>0.14557522316774596</v>
      </c>
      <c r="L156" s="60">
        <f>G156*(L8/(F13-G21+F14))</f>
        <v>3.5947041778296447E-2</v>
      </c>
      <c r="M156" s="191">
        <f t="shared" si="11"/>
        <v>0.1815222649460424</v>
      </c>
      <c r="N156" s="192"/>
      <c r="O156" s="113"/>
      <c r="P156" s="22"/>
      <c r="Q156" s="11"/>
      <c r="R156" s="76"/>
      <c r="S156" s="10"/>
      <c r="T156" s="10"/>
      <c r="U156" s="10"/>
      <c r="V156" s="10"/>
      <c r="W156" s="10"/>
    </row>
    <row r="157" spans="1:23" x14ac:dyDescent="0.25">
      <c r="A157" s="158" t="s">
        <v>3</v>
      </c>
      <c r="B157" s="158"/>
      <c r="C157" s="159"/>
      <c r="D157" s="97"/>
      <c r="E157" s="97"/>
      <c r="F157" s="29">
        <f>SUM(F21:F156)</f>
        <v>7235.2999999999984</v>
      </c>
      <c r="G157" s="61">
        <f>SUM(G21:G156)</f>
        <v>2158.900000000001</v>
      </c>
      <c r="H157" s="29">
        <v>712637.48837209307</v>
      </c>
      <c r="I157" s="29">
        <v>15412</v>
      </c>
      <c r="J157" s="29"/>
      <c r="K157" s="100">
        <f>SUM(K21:K156)</f>
        <v>21.117000000000001</v>
      </c>
      <c r="L157" s="30">
        <f>SUM(L21:L156)</f>
        <v>6.3128065868569987</v>
      </c>
      <c r="M157" s="193">
        <f>SUM(M21:M156)</f>
        <v>27.429806586856994</v>
      </c>
      <c r="N157" s="194"/>
      <c r="O157" s="41"/>
      <c r="P157" s="118"/>
      <c r="Q157" s="87"/>
      <c r="R157" s="88"/>
      <c r="S157" s="88"/>
      <c r="T157" s="10"/>
      <c r="U157" s="10"/>
      <c r="V157" s="10"/>
      <c r="W157" s="10"/>
    </row>
    <row r="158" spans="1:23" x14ac:dyDescent="0.25">
      <c r="A158" s="42"/>
      <c r="B158" s="43"/>
      <c r="C158" s="43"/>
      <c r="D158" s="43"/>
      <c r="E158" s="43"/>
      <c r="F158" s="42"/>
      <c r="G158" s="42"/>
      <c r="H158" s="43"/>
      <c r="I158" s="43"/>
      <c r="J158" s="43"/>
      <c r="K158" s="44"/>
      <c r="L158" s="45"/>
      <c r="M158" s="46"/>
      <c r="N158" s="47"/>
      <c r="O158" s="47"/>
      <c r="P158" s="22"/>
      <c r="Q158" s="11"/>
      <c r="R158" s="10"/>
      <c r="S158" s="10"/>
      <c r="T158" s="10"/>
      <c r="U158" s="10"/>
      <c r="V158" s="10"/>
      <c r="W158" s="10"/>
    </row>
    <row r="159" spans="1:23" x14ac:dyDescent="0.25">
      <c r="A159" s="160" t="s">
        <v>150</v>
      </c>
      <c r="B159" s="216"/>
      <c r="C159" s="216"/>
      <c r="D159" s="119"/>
      <c r="E159" s="119"/>
      <c r="F159" s="48"/>
      <c r="G159" s="48"/>
      <c r="H159" s="49"/>
      <c r="I159" s="50"/>
      <c r="J159" s="162" t="s">
        <v>148</v>
      </c>
      <c r="K159" s="208"/>
      <c r="L159" s="208"/>
      <c r="M159" s="208"/>
      <c r="N159" s="22"/>
      <c r="O159" s="22"/>
      <c r="P159" s="22"/>
      <c r="Q159" s="55"/>
      <c r="R159" s="54"/>
      <c r="S159" s="54"/>
      <c r="T159" s="54"/>
      <c r="U159" s="54"/>
      <c r="V159" s="54"/>
      <c r="W159" s="54"/>
    </row>
    <row r="160" spans="1:23" x14ac:dyDescent="0.25">
      <c r="A160" s="150" t="s">
        <v>151</v>
      </c>
      <c r="B160" s="150"/>
      <c r="C160" s="150"/>
      <c r="D160" s="96"/>
      <c r="E160" s="96"/>
      <c r="F160" s="42"/>
      <c r="G160" s="42"/>
      <c r="H160" s="96"/>
      <c r="I160" s="96"/>
      <c r="J160" s="152" t="s">
        <v>152</v>
      </c>
      <c r="K160" s="152"/>
      <c r="L160" s="152"/>
      <c r="M160" s="152"/>
      <c r="N160" s="22"/>
      <c r="O160" s="22"/>
      <c r="P160" s="22"/>
      <c r="Q160" s="55"/>
      <c r="R160" s="54"/>
      <c r="S160" s="54"/>
      <c r="T160" s="54"/>
      <c r="U160" s="54"/>
      <c r="V160" s="54"/>
      <c r="W160" s="54"/>
    </row>
    <row r="161" spans="1:23" x14ac:dyDescent="0.25">
      <c r="A161" s="150" t="s">
        <v>153</v>
      </c>
      <c r="B161" s="150"/>
      <c r="C161" s="150"/>
      <c r="D161" s="96"/>
      <c r="E161" s="96"/>
      <c r="F161" s="42"/>
      <c r="G161" s="42"/>
      <c r="H161" s="43"/>
      <c r="I161" s="43"/>
      <c r="J161" s="152" t="s">
        <v>154</v>
      </c>
      <c r="K161" s="152"/>
      <c r="L161" s="152"/>
      <c r="M161" s="152"/>
      <c r="N161" s="22"/>
      <c r="O161" s="22"/>
      <c r="P161" s="22"/>
      <c r="Q161" s="55"/>
      <c r="R161" s="54"/>
      <c r="S161" s="54"/>
      <c r="T161" s="54"/>
      <c r="U161" s="54"/>
      <c r="V161" s="54"/>
      <c r="W161" s="54"/>
    </row>
    <row r="162" spans="1:23" x14ac:dyDescent="0.25">
      <c r="A162" s="42"/>
      <c r="B162" s="43"/>
      <c r="C162" s="43"/>
      <c r="D162" s="43"/>
      <c r="E162" s="43"/>
      <c r="F162" s="42"/>
      <c r="G162" s="42"/>
      <c r="H162" s="43"/>
      <c r="I162" s="43"/>
      <c r="J162" s="51"/>
      <c r="K162" s="51"/>
      <c r="L162" s="52"/>
      <c r="M162" s="53"/>
      <c r="N162" s="22"/>
      <c r="O162" s="22"/>
      <c r="P162" s="22"/>
      <c r="Q162" s="55"/>
      <c r="R162" s="54"/>
      <c r="S162" s="54"/>
      <c r="T162" s="54"/>
      <c r="U162" s="54"/>
      <c r="V162" s="54"/>
      <c r="W162" s="54"/>
    </row>
    <row r="163" spans="1:23" x14ac:dyDescent="0.25">
      <c r="A163" s="18"/>
      <c r="B163" s="19"/>
      <c r="C163" s="19"/>
      <c r="D163" s="19"/>
      <c r="E163" s="19"/>
      <c r="F163" s="18"/>
      <c r="G163" s="18"/>
      <c r="H163" s="19"/>
      <c r="I163" s="19"/>
      <c r="J163" s="19"/>
      <c r="K163" s="19"/>
      <c r="L163" s="20"/>
      <c r="M163" s="21"/>
      <c r="N163" s="12"/>
      <c r="O163" s="54"/>
      <c r="P163" s="54"/>
      <c r="Q163" s="55"/>
      <c r="R163" s="54"/>
      <c r="S163" s="54"/>
      <c r="T163" s="54"/>
      <c r="U163" s="54"/>
      <c r="V163" s="54"/>
      <c r="W163" s="54"/>
    </row>
    <row r="164" spans="1:23" x14ac:dyDescent="0.25">
      <c r="A164" s="18"/>
      <c r="B164" s="19"/>
      <c r="C164" s="19"/>
      <c r="D164" s="19"/>
      <c r="E164" s="19"/>
      <c r="F164" s="18"/>
      <c r="G164" s="18"/>
      <c r="H164" s="19"/>
      <c r="I164" s="19"/>
      <c r="J164" s="19"/>
      <c r="K164" s="19"/>
      <c r="L164" s="20"/>
      <c r="M164" s="21"/>
      <c r="N164" s="12"/>
      <c r="O164" s="54"/>
      <c r="P164" s="54"/>
      <c r="Q164" s="55"/>
      <c r="R164" s="54"/>
      <c r="S164" s="54"/>
      <c r="T164" s="54"/>
      <c r="U164" s="54"/>
      <c r="V164" s="54"/>
      <c r="W164" s="54"/>
    </row>
    <row r="165" spans="1:23" x14ac:dyDescent="0.25">
      <c r="A165" s="18"/>
      <c r="B165" s="19"/>
      <c r="C165" s="19"/>
      <c r="D165" s="19"/>
      <c r="E165" s="19"/>
      <c r="F165" s="18"/>
      <c r="G165" s="18"/>
      <c r="H165" s="19"/>
      <c r="I165" s="19"/>
      <c r="J165" s="19"/>
      <c r="K165" s="19"/>
      <c r="L165" s="20"/>
      <c r="M165" s="21"/>
      <c r="N165" s="12"/>
      <c r="O165" s="54"/>
      <c r="P165" s="54"/>
      <c r="Q165" s="55"/>
      <c r="R165" s="54"/>
      <c r="S165" s="54"/>
      <c r="T165" s="54"/>
      <c r="U165" s="54"/>
      <c r="V165" s="54"/>
      <c r="W165" s="54"/>
    </row>
    <row r="166" spans="1:23" x14ac:dyDescent="0.25">
      <c r="A166" s="18"/>
      <c r="B166" s="19"/>
      <c r="C166" s="19"/>
      <c r="D166" s="19"/>
      <c r="E166" s="19"/>
      <c r="F166" s="18"/>
      <c r="G166" s="18"/>
      <c r="H166" s="19"/>
      <c r="I166" s="19"/>
      <c r="J166" s="19"/>
      <c r="K166" s="19"/>
      <c r="L166" s="20"/>
      <c r="M166" s="21"/>
      <c r="N166" s="12"/>
      <c r="O166" s="54"/>
      <c r="P166" s="54"/>
      <c r="Q166" s="55"/>
      <c r="R166" s="54"/>
      <c r="S166" s="54"/>
      <c r="T166" s="54"/>
      <c r="U166" s="54"/>
      <c r="V166" s="54"/>
      <c r="W166" s="54"/>
    </row>
    <row r="167" spans="1:23" x14ac:dyDescent="0.25">
      <c r="A167" s="18"/>
      <c r="B167" s="19"/>
      <c r="C167" s="19"/>
      <c r="D167" s="19"/>
      <c r="E167" s="19"/>
      <c r="F167" s="18"/>
      <c r="G167" s="18"/>
      <c r="H167" s="19"/>
      <c r="I167" s="19"/>
      <c r="J167" s="19"/>
      <c r="K167" s="19"/>
      <c r="L167" s="20"/>
      <c r="M167" s="21"/>
      <c r="N167" s="12"/>
      <c r="O167" s="54"/>
      <c r="P167" s="54"/>
      <c r="Q167" s="55"/>
      <c r="R167" s="54"/>
      <c r="S167" s="54"/>
      <c r="T167" s="54"/>
      <c r="U167" s="54"/>
      <c r="V167" s="54"/>
      <c r="W167" s="54"/>
    </row>
    <row r="168" spans="1:23" x14ac:dyDescent="0.25">
      <c r="A168" s="18"/>
      <c r="B168" s="19"/>
      <c r="C168" s="19"/>
      <c r="D168" s="19"/>
      <c r="E168" s="19"/>
      <c r="F168" s="18"/>
      <c r="G168" s="18"/>
      <c r="H168" s="19"/>
      <c r="I168" s="19"/>
      <c r="J168" s="19"/>
      <c r="K168" s="19"/>
      <c r="L168" s="20"/>
      <c r="M168" s="21"/>
      <c r="N168" s="12"/>
      <c r="O168" s="54"/>
      <c r="P168" s="54"/>
      <c r="Q168" s="55"/>
      <c r="R168" s="54"/>
      <c r="S168" s="54"/>
      <c r="T168" s="54"/>
      <c r="U168" s="54"/>
      <c r="V168" s="54"/>
      <c r="W168" s="54"/>
    </row>
    <row r="169" spans="1:23" x14ac:dyDescent="0.25">
      <c r="A169" s="18"/>
      <c r="B169" s="19"/>
      <c r="C169" s="19"/>
      <c r="D169" s="19"/>
      <c r="E169" s="19"/>
      <c r="F169" s="18"/>
      <c r="G169" s="18"/>
      <c r="H169" s="19"/>
      <c r="I169" s="19"/>
      <c r="J169" s="19"/>
      <c r="K169" s="19"/>
      <c r="L169" s="20"/>
      <c r="M169" s="21"/>
      <c r="N169" s="12"/>
      <c r="O169" s="54"/>
      <c r="P169" s="54"/>
      <c r="Q169" s="55"/>
      <c r="R169" s="54"/>
      <c r="S169" s="54"/>
      <c r="T169" s="54"/>
      <c r="U169" s="54"/>
      <c r="V169" s="54"/>
      <c r="W169" s="54"/>
    </row>
    <row r="170" spans="1:23" x14ac:dyDescent="0.25">
      <c r="A170" s="18"/>
      <c r="B170" s="19"/>
      <c r="C170" s="19"/>
      <c r="D170" s="19"/>
      <c r="E170" s="19"/>
      <c r="F170" s="18"/>
      <c r="G170" s="18"/>
      <c r="H170" s="19"/>
      <c r="I170" s="19"/>
      <c r="J170" s="19"/>
      <c r="K170" s="19"/>
      <c r="L170" s="20"/>
      <c r="M170" s="21"/>
      <c r="N170" s="12"/>
      <c r="O170" s="54"/>
      <c r="P170" s="54"/>
      <c r="Q170" s="55"/>
      <c r="R170" s="54"/>
      <c r="S170" s="54"/>
      <c r="T170" s="54"/>
      <c r="U170" s="54"/>
      <c r="V170" s="54"/>
      <c r="W170" s="54"/>
    </row>
    <row r="171" spans="1:23" x14ac:dyDescent="0.25">
      <c r="A171" s="18"/>
      <c r="B171" s="19"/>
      <c r="C171" s="19"/>
      <c r="D171" s="19"/>
      <c r="E171" s="19"/>
      <c r="F171" s="18"/>
      <c r="G171" s="18"/>
      <c r="H171" s="19"/>
      <c r="I171" s="19"/>
      <c r="J171" s="19"/>
      <c r="K171" s="19"/>
      <c r="L171" s="20"/>
      <c r="M171" s="21"/>
      <c r="N171" s="12"/>
      <c r="O171" s="54"/>
      <c r="P171" s="54"/>
      <c r="Q171" s="55"/>
      <c r="R171" s="54"/>
      <c r="S171" s="54"/>
      <c r="T171" s="54"/>
      <c r="U171" s="54"/>
      <c r="V171" s="54"/>
      <c r="W171" s="54"/>
    </row>
    <row r="172" spans="1:23" x14ac:dyDescent="0.25">
      <c r="A172" s="18"/>
      <c r="B172" s="19"/>
      <c r="C172" s="19"/>
      <c r="D172" s="19"/>
      <c r="E172" s="19"/>
      <c r="F172" s="18"/>
      <c r="G172" s="18"/>
      <c r="H172" s="19"/>
      <c r="I172" s="19"/>
      <c r="J172" s="19"/>
      <c r="K172" s="19"/>
      <c r="L172" s="20"/>
      <c r="M172" s="21"/>
      <c r="N172" s="12"/>
      <c r="O172" s="54"/>
      <c r="P172" s="54"/>
      <c r="Q172" s="55"/>
      <c r="R172" s="54"/>
      <c r="S172" s="54"/>
      <c r="T172" s="54"/>
      <c r="U172" s="54"/>
      <c r="V172" s="54"/>
      <c r="W172" s="54"/>
    </row>
    <row r="173" spans="1:23" x14ac:dyDescent="0.25">
      <c r="A173" s="18"/>
      <c r="B173" s="19"/>
      <c r="C173" s="19"/>
      <c r="D173" s="19"/>
      <c r="E173" s="19"/>
      <c r="F173" s="18"/>
      <c r="G173" s="18"/>
      <c r="H173" s="19"/>
      <c r="I173" s="19"/>
      <c r="J173" s="19"/>
      <c r="K173" s="19"/>
      <c r="L173" s="20"/>
      <c r="M173" s="21"/>
      <c r="N173" s="12"/>
      <c r="O173" s="54"/>
      <c r="P173" s="54"/>
      <c r="Q173" s="55"/>
      <c r="R173" s="54"/>
      <c r="S173" s="54"/>
      <c r="T173" s="54"/>
      <c r="U173" s="54"/>
      <c r="V173" s="54"/>
      <c r="W173" s="54"/>
    </row>
    <row r="174" spans="1:23" x14ac:dyDescent="0.25">
      <c r="A174" s="18"/>
      <c r="B174" s="19"/>
      <c r="C174" s="19"/>
      <c r="D174" s="19"/>
      <c r="E174" s="19"/>
      <c r="F174" s="18"/>
      <c r="G174" s="18"/>
      <c r="H174" s="19"/>
      <c r="I174" s="19"/>
      <c r="J174" s="19"/>
      <c r="K174" s="19"/>
      <c r="L174" s="20"/>
      <c r="M174" s="21"/>
      <c r="N174" s="12"/>
      <c r="O174" s="54"/>
      <c r="P174" s="54"/>
      <c r="Q174" s="55"/>
      <c r="R174" s="54"/>
      <c r="S174" s="54"/>
      <c r="T174" s="54"/>
      <c r="U174" s="54"/>
      <c r="V174" s="54"/>
      <c r="W174" s="54"/>
    </row>
    <row r="175" spans="1:23" x14ac:dyDescent="0.25">
      <c r="A175" s="18"/>
      <c r="B175" s="19"/>
      <c r="C175" s="19"/>
      <c r="D175" s="19"/>
      <c r="E175" s="19"/>
      <c r="F175" s="18"/>
      <c r="G175" s="18"/>
      <c r="H175" s="19"/>
      <c r="I175" s="19"/>
      <c r="J175" s="19"/>
      <c r="K175" s="19"/>
      <c r="L175" s="20"/>
      <c r="M175" s="21"/>
      <c r="N175" s="12"/>
      <c r="O175" s="54"/>
      <c r="P175" s="54"/>
      <c r="Q175" s="55"/>
      <c r="R175" s="54"/>
      <c r="S175" s="54"/>
      <c r="T175" s="54"/>
      <c r="U175" s="54"/>
      <c r="V175" s="54"/>
      <c r="W175" s="54"/>
    </row>
    <row r="176" spans="1:23" x14ac:dyDescent="0.25">
      <c r="A176" s="18"/>
      <c r="B176" s="19"/>
      <c r="C176" s="19"/>
      <c r="D176" s="19"/>
      <c r="E176" s="19"/>
      <c r="F176" s="18"/>
      <c r="G176" s="18"/>
      <c r="H176" s="19"/>
      <c r="I176" s="19"/>
      <c r="J176" s="19"/>
      <c r="K176" s="19"/>
      <c r="L176" s="20"/>
      <c r="M176" s="21"/>
      <c r="N176" s="12"/>
      <c r="O176" s="54"/>
      <c r="P176" s="54"/>
      <c r="Q176" s="55"/>
      <c r="R176" s="54"/>
      <c r="S176" s="54"/>
      <c r="T176" s="54"/>
      <c r="U176" s="54"/>
      <c r="V176" s="54"/>
      <c r="W176" s="54"/>
    </row>
    <row r="177" spans="1:23" x14ac:dyDescent="0.25">
      <c r="A177" s="18"/>
      <c r="B177" s="19"/>
      <c r="C177" s="19"/>
      <c r="D177" s="19"/>
      <c r="E177" s="19"/>
      <c r="F177" s="18"/>
      <c r="G177" s="18"/>
      <c r="H177" s="19"/>
      <c r="I177" s="19"/>
      <c r="J177" s="19"/>
      <c r="K177" s="19"/>
      <c r="L177" s="20"/>
      <c r="M177" s="21"/>
      <c r="N177" s="12"/>
      <c r="O177" s="54"/>
      <c r="P177" s="54"/>
      <c r="Q177" s="55"/>
      <c r="R177" s="54"/>
      <c r="S177" s="54"/>
      <c r="T177" s="54"/>
      <c r="U177" s="54"/>
      <c r="V177" s="54"/>
      <c r="W177" s="54"/>
    </row>
    <row r="178" spans="1:23" x14ac:dyDescent="0.25">
      <c r="A178" s="18"/>
      <c r="B178" s="19"/>
      <c r="C178" s="19"/>
      <c r="D178" s="19"/>
      <c r="E178" s="19"/>
      <c r="F178" s="18"/>
      <c r="G178" s="18"/>
      <c r="H178" s="19"/>
      <c r="I178" s="19"/>
      <c r="J178" s="19"/>
      <c r="K178" s="19"/>
      <c r="L178" s="20"/>
      <c r="M178" s="21"/>
      <c r="N178" s="12"/>
      <c r="O178" s="10"/>
      <c r="P178" s="10"/>
      <c r="Q178" s="11"/>
      <c r="R178" s="10"/>
      <c r="S178" s="10"/>
      <c r="T178" s="10"/>
      <c r="U178" s="10"/>
      <c r="V178" s="10"/>
      <c r="W178" s="10"/>
    </row>
    <row r="179" spans="1:23" x14ac:dyDescent="0.25">
      <c r="A179" s="18"/>
      <c r="B179" s="19"/>
      <c r="C179" s="19"/>
      <c r="D179" s="19"/>
      <c r="E179" s="19"/>
      <c r="F179" s="18"/>
      <c r="G179" s="18"/>
      <c r="H179" s="19"/>
      <c r="I179" s="19"/>
      <c r="J179" s="19"/>
      <c r="K179" s="19"/>
      <c r="L179" s="20"/>
      <c r="M179" s="21"/>
      <c r="N179" s="12"/>
      <c r="O179" s="10"/>
      <c r="P179" s="10"/>
      <c r="Q179" s="11"/>
      <c r="R179" s="10"/>
      <c r="S179" s="10"/>
      <c r="T179" s="10"/>
      <c r="U179" s="10"/>
      <c r="V179" s="10"/>
      <c r="W179" s="10"/>
    </row>
    <row r="180" spans="1:23" x14ac:dyDescent="0.25">
      <c r="A180" s="18"/>
      <c r="B180" s="19"/>
      <c r="C180" s="19"/>
      <c r="D180" s="19"/>
      <c r="E180" s="19"/>
      <c r="F180" s="18"/>
      <c r="G180" s="18"/>
      <c r="H180" s="19"/>
      <c r="I180" s="19"/>
      <c r="J180" s="19"/>
      <c r="K180" s="19"/>
      <c r="L180" s="20"/>
      <c r="M180" s="21"/>
      <c r="N180" s="12"/>
      <c r="O180" s="10"/>
      <c r="P180" s="10"/>
      <c r="Q180" s="11"/>
      <c r="R180" s="10"/>
      <c r="S180" s="10"/>
      <c r="T180" s="10"/>
      <c r="U180" s="10"/>
      <c r="V180" s="10"/>
      <c r="W180" s="10"/>
    </row>
    <row r="181" spans="1:23" x14ac:dyDescent="0.25">
      <c r="A181" s="18"/>
      <c r="B181" s="19"/>
      <c r="C181" s="19"/>
      <c r="D181" s="19"/>
      <c r="E181" s="19"/>
      <c r="F181" s="18"/>
      <c r="G181" s="18"/>
      <c r="H181" s="19"/>
      <c r="I181" s="19"/>
      <c r="J181" s="19"/>
      <c r="K181" s="19"/>
      <c r="L181" s="20"/>
      <c r="M181" s="21"/>
      <c r="N181" s="12"/>
      <c r="O181" s="10"/>
      <c r="P181" s="10"/>
      <c r="Q181" s="11"/>
      <c r="R181" s="10"/>
      <c r="S181" s="10"/>
      <c r="T181" s="10"/>
      <c r="U181" s="10"/>
      <c r="V181" s="10"/>
      <c r="W181" s="10"/>
    </row>
    <row r="182" spans="1:23" x14ac:dyDescent="0.25">
      <c r="A182" s="18"/>
      <c r="B182" s="19"/>
      <c r="C182" s="19"/>
      <c r="D182" s="19"/>
      <c r="E182" s="19"/>
      <c r="F182" s="18"/>
      <c r="G182" s="18"/>
      <c r="H182" s="19"/>
      <c r="I182" s="19"/>
      <c r="J182" s="19"/>
      <c r="K182" s="19"/>
      <c r="L182" s="20"/>
      <c r="M182" s="21"/>
      <c r="N182" s="12"/>
      <c r="O182" s="10"/>
      <c r="P182" s="10"/>
      <c r="Q182" s="11"/>
      <c r="R182" s="10"/>
      <c r="S182" s="10"/>
      <c r="T182" s="10"/>
      <c r="U182" s="10"/>
      <c r="V182" s="10"/>
      <c r="W182" s="10"/>
    </row>
    <row r="183" spans="1:23" x14ac:dyDescent="0.25">
      <c r="A183" s="18"/>
      <c r="B183" s="19"/>
      <c r="C183" s="19"/>
      <c r="D183" s="19"/>
      <c r="E183" s="19"/>
      <c r="F183" s="18"/>
      <c r="G183" s="18"/>
      <c r="H183" s="19"/>
      <c r="I183" s="19"/>
      <c r="J183" s="19"/>
      <c r="K183" s="19"/>
      <c r="L183" s="20"/>
      <c r="M183" s="21"/>
      <c r="N183" s="12"/>
      <c r="O183" s="10"/>
      <c r="P183" s="10"/>
      <c r="Q183" s="11"/>
      <c r="R183" s="10"/>
      <c r="S183" s="10"/>
      <c r="T183" s="10"/>
      <c r="U183" s="10"/>
      <c r="V183" s="10"/>
      <c r="W183" s="10"/>
    </row>
    <row r="184" spans="1:23" x14ac:dyDescent="0.25">
      <c r="A184" s="18"/>
      <c r="B184" s="19"/>
      <c r="C184" s="19"/>
      <c r="D184" s="19"/>
      <c r="E184" s="19"/>
      <c r="F184" s="18"/>
      <c r="G184" s="18"/>
      <c r="H184" s="19"/>
      <c r="I184" s="19"/>
      <c r="J184" s="19"/>
      <c r="K184" s="19"/>
      <c r="L184" s="20"/>
      <c r="M184" s="21"/>
      <c r="N184" s="12"/>
      <c r="O184" s="10"/>
      <c r="P184" s="10"/>
      <c r="Q184" s="11"/>
      <c r="R184" s="10"/>
      <c r="S184" s="10"/>
      <c r="T184" s="10"/>
      <c r="U184" s="10"/>
      <c r="V184" s="10"/>
      <c r="W184" s="10"/>
    </row>
    <row r="185" spans="1:23" x14ac:dyDescent="0.25">
      <c r="A185" s="18"/>
      <c r="B185" s="19"/>
      <c r="C185" s="19"/>
      <c r="D185" s="19"/>
      <c r="E185" s="19"/>
      <c r="F185" s="18"/>
      <c r="G185" s="18"/>
      <c r="H185" s="19"/>
      <c r="I185" s="19"/>
      <c r="J185" s="19"/>
      <c r="K185" s="19"/>
      <c r="L185" s="20"/>
      <c r="M185" s="21"/>
      <c r="N185" s="12"/>
      <c r="O185" s="10"/>
      <c r="P185" s="10"/>
      <c r="Q185" s="11"/>
      <c r="R185" s="10"/>
      <c r="S185" s="10"/>
      <c r="T185" s="10"/>
      <c r="U185" s="10"/>
      <c r="V185" s="10"/>
      <c r="W185" s="10"/>
    </row>
    <row r="186" spans="1:23" x14ac:dyDescent="0.25">
      <c r="A186" s="18"/>
      <c r="B186" s="19"/>
      <c r="C186" s="19"/>
      <c r="D186" s="19"/>
      <c r="E186" s="19"/>
      <c r="F186" s="18"/>
      <c r="G186" s="18"/>
      <c r="H186" s="19"/>
      <c r="I186" s="19"/>
      <c r="J186" s="19"/>
      <c r="K186" s="19"/>
      <c r="L186" s="20"/>
      <c r="M186" s="21"/>
      <c r="N186" s="12"/>
      <c r="O186" s="10"/>
      <c r="P186" s="10"/>
      <c r="Q186" s="11"/>
      <c r="R186" s="10"/>
      <c r="S186" s="10"/>
      <c r="T186" s="10"/>
      <c r="U186" s="10"/>
      <c r="V186" s="10"/>
      <c r="W186" s="10"/>
    </row>
    <row r="187" spans="1:23" x14ac:dyDescent="0.25">
      <c r="A187" s="18"/>
      <c r="B187" s="19"/>
      <c r="C187" s="19"/>
      <c r="D187" s="19"/>
      <c r="E187" s="19"/>
      <c r="F187" s="18"/>
      <c r="G187" s="18"/>
      <c r="H187" s="19"/>
      <c r="I187" s="19"/>
      <c r="J187" s="19"/>
      <c r="K187" s="19"/>
      <c r="L187" s="20"/>
      <c r="M187" s="21"/>
      <c r="N187" s="12"/>
      <c r="O187" s="10"/>
      <c r="P187" s="10"/>
      <c r="Q187" s="11"/>
      <c r="R187" s="10"/>
      <c r="S187" s="10"/>
      <c r="T187" s="10"/>
      <c r="U187" s="10"/>
      <c r="V187" s="10"/>
      <c r="W187" s="10"/>
    </row>
    <row r="188" spans="1:23" x14ac:dyDescent="0.25">
      <c r="A188" s="18"/>
      <c r="B188" s="19"/>
      <c r="C188" s="19"/>
      <c r="D188" s="19"/>
      <c r="E188" s="19"/>
      <c r="F188" s="18"/>
      <c r="G188" s="18"/>
      <c r="H188" s="19"/>
      <c r="I188" s="19"/>
      <c r="J188" s="19"/>
      <c r="K188" s="19"/>
      <c r="L188" s="20"/>
      <c r="M188" s="21"/>
      <c r="N188" s="12"/>
      <c r="O188" s="10"/>
      <c r="P188" s="10"/>
      <c r="Q188" s="11"/>
      <c r="R188" s="10"/>
      <c r="S188" s="10"/>
      <c r="T188" s="10"/>
      <c r="U188" s="10"/>
      <c r="V188" s="10"/>
      <c r="W188" s="10"/>
    </row>
    <row r="189" spans="1:23" x14ac:dyDescent="0.25">
      <c r="A189" s="18"/>
      <c r="B189" s="19"/>
      <c r="C189" s="19"/>
      <c r="D189" s="19"/>
      <c r="E189" s="19"/>
      <c r="F189" s="18"/>
      <c r="G189" s="18"/>
      <c r="H189" s="19"/>
      <c r="I189" s="19"/>
      <c r="J189" s="19"/>
      <c r="K189" s="19"/>
      <c r="L189" s="20"/>
      <c r="M189" s="21"/>
      <c r="N189" s="12"/>
      <c r="O189" s="12"/>
      <c r="P189" s="12"/>
      <c r="Q189" s="17"/>
      <c r="R189" s="12"/>
      <c r="S189" s="12"/>
      <c r="T189" s="12"/>
      <c r="U189" s="12"/>
      <c r="V189" s="12"/>
      <c r="W189" s="12"/>
    </row>
    <row r="190" spans="1:23" x14ac:dyDescent="0.25">
      <c r="A190" s="18"/>
      <c r="B190" s="19"/>
      <c r="C190" s="19"/>
      <c r="D190" s="19"/>
      <c r="E190" s="19"/>
      <c r="F190" s="18"/>
      <c r="G190" s="18"/>
      <c r="H190" s="19"/>
      <c r="I190" s="19"/>
      <c r="J190" s="19"/>
      <c r="K190" s="19"/>
      <c r="L190" s="20"/>
      <c r="M190" s="21"/>
      <c r="N190" s="12"/>
      <c r="O190" s="12"/>
      <c r="P190" s="12"/>
      <c r="Q190" s="17"/>
      <c r="R190" s="12"/>
      <c r="S190" s="12"/>
      <c r="T190" s="12"/>
      <c r="U190" s="12"/>
      <c r="V190" s="12"/>
      <c r="W190" s="12"/>
    </row>
    <row r="191" spans="1:23" x14ac:dyDescent="0.25">
      <c r="A191" s="18"/>
      <c r="B191" s="19"/>
      <c r="C191" s="19"/>
      <c r="D191" s="19"/>
      <c r="E191" s="19"/>
      <c r="F191" s="18"/>
      <c r="G191" s="18"/>
      <c r="H191" s="19"/>
      <c r="I191" s="19"/>
      <c r="J191" s="19"/>
      <c r="K191" s="19"/>
      <c r="L191" s="20"/>
      <c r="M191" s="21"/>
      <c r="N191" s="12"/>
      <c r="O191" s="12"/>
      <c r="P191" s="12"/>
      <c r="Q191" s="17"/>
      <c r="R191" s="12"/>
      <c r="S191" s="12"/>
      <c r="T191" s="12"/>
      <c r="U191" s="12"/>
      <c r="V191" s="12"/>
      <c r="W191" s="12"/>
    </row>
    <row r="192" spans="1:23" x14ac:dyDescent="0.25">
      <c r="A192" s="18"/>
      <c r="B192" s="19"/>
      <c r="C192" s="19"/>
      <c r="D192" s="19"/>
      <c r="E192" s="19"/>
      <c r="F192" s="18"/>
      <c r="G192" s="18"/>
      <c r="H192" s="19"/>
      <c r="I192" s="19"/>
      <c r="J192" s="19"/>
      <c r="K192" s="19"/>
      <c r="L192" s="20"/>
      <c r="M192" s="21"/>
      <c r="N192" s="12"/>
      <c r="O192" s="12"/>
      <c r="P192" s="12"/>
      <c r="Q192" s="17"/>
      <c r="R192" s="12"/>
      <c r="S192" s="12"/>
      <c r="T192" s="12"/>
      <c r="U192" s="12"/>
      <c r="V192" s="12"/>
      <c r="W192" s="12"/>
    </row>
    <row r="193" spans="14:23" x14ac:dyDescent="0.25">
      <c r="N193" s="5"/>
      <c r="O193" s="5"/>
      <c r="P193" s="5"/>
      <c r="Q193" s="3"/>
      <c r="R193" s="5"/>
      <c r="S193" s="5"/>
      <c r="T193" s="5"/>
      <c r="U193" s="5"/>
      <c r="V193" s="5"/>
      <c r="W193" s="5"/>
    </row>
    <row r="194" spans="14:23" x14ac:dyDescent="0.25">
      <c r="N194" s="5"/>
      <c r="O194" s="5"/>
      <c r="P194" s="5"/>
      <c r="Q194" s="3"/>
      <c r="R194" s="5"/>
      <c r="S194" s="5"/>
      <c r="T194" s="5"/>
      <c r="U194" s="5"/>
      <c r="V194" s="5"/>
      <c r="W194" s="5"/>
    </row>
    <row r="195" spans="14:23" x14ac:dyDescent="0.25">
      <c r="N195" s="5"/>
      <c r="O195" s="5"/>
      <c r="P195" s="5"/>
      <c r="Q195" s="3"/>
      <c r="R195" s="5"/>
      <c r="S195" s="5"/>
      <c r="T195" s="5"/>
      <c r="U195" s="5"/>
      <c r="V195" s="5"/>
      <c r="W195" s="5"/>
    </row>
    <row r="196" spans="14:23" x14ac:dyDescent="0.25">
      <c r="N196" s="5"/>
      <c r="O196" s="5"/>
      <c r="P196" s="5"/>
      <c r="Q196" s="3"/>
      <c r="R196" s="5"/>
      <c r="S196" s="5"/>
      <c r="T196" s="5"/>
      <c r="U196" s="5"/>
      <c r="V196" s="5"/>
      <c r="W196" s="5"/>
    </row>
    <row r="197" spans="14:23" x14ac:dyDescent="0.25">
      <c r="N197" s="10"/>
      <c r="O197" s="10"/>
      <c r="P197" s="10"/>
      <c r="Q197" s="11"/>
      <c r="R197" s="10"/>
      <c r="S197" s="10"/>
      <c r="T197" s="10"/>
      <c r="U197" s="10"/>
      <c r="V197" s="10"/>
      <c r="W197" s="10"/>
    </row>
    <row r="198" spans="14:23" x14ac:dyDescent="0.25">
      <c r="N198" s="10"/>
      <c r="O198" s="10"/>
      <c r="P198" s="10"/>
      <c r="Q198" s="11"/>
      <c r="R198" s="10"/>
      <c r="S198" s="10"/>
      <c r="T198" s="10"/>
      <c r="U198" s="10"/>
      <c r="V198" s="10"/>
      <c r="W198" s="10"/>
    </row>
  </sheetData>
  <mergeCells count="170">
    <mergeCell ref="J159:M159"/>
    <mergeCell ref="A160:C160"/>
    <mergeCell ref="J160:M160"/>
    <mergeCell ref="A161:C161"/>
    <mergeCell ref="J161:M161"/>
    <mergeCell ref="A13:C15"/>
    <mergeCell ref="D13:E13"/>
    <mergeCell ref="D14:E14"/>
    <mergeCell ref="D15:E15"/>
    <mergeCell ref="A159:C159"/>
    <mergeCell ref="M44:N44"/>
    <mergeCell ref="M35:N35"/>
    <mergeCell ref="M36:N36"/>
    <mergeCell ref="M37:N37"/>
    <mergeCell ref="M38:N38"/>
    <mergeCell ref="M39:N39"/>
    <mergeCell ref="M50:N50"/>
    <mergeCell ref="M51:N51"/>
    <mergeCell ref="M52:N52"/>
    <mergeCell ref="M53:N53"/>
    <mergeCell ref="M54:N54"/>
    <mergeCell ref="M45:N45"/>
    <mergeCell ref="M46:N46"/>
    <mergeCell ref="M47:N47"/>
    <mergeCell ref="T23:U23"/>
    <mergeCell ref="T24:U24"/>
    <mergeCell ref="T26:U26"/>
    <mergeCell ref="A157:C157"/>
    <mergeCell ref="T25:U25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40:N40"/>
    <mergeCell ref="M41:N41"/>
    <mergeCell ref="M42:N42"/>
    <mergeCell ref="M43:N43"/>
    <mergeCell ref="A3:P3"/>
    <mergeCell ref="A4:P4"/>
    <mergeCell ref="A6:L6"/>
    <mergeCell ref="A7:H7"/>
    <mergeCell ref="I7:K7"/>
    <mergeCell ref="A8:H8"/>
    <mergeCell ref="I8:K8"/>
    <mergeCell ref="A9:H10"/>
    <mergeCell ref="K19:N19"/>
    <mergeCell ref="M6:N12"/>
    <mergeCell ref="I9:K9"/>
    <mergeCell ref="I10:K10"/>
    <mergeCell ref="G13:N15"/>
    <mergeCell ref="I11:K11"/>
    <mergeCell ref="I12:K12"/>
    <mergeCell ref="M48:N48"/>
    <mergeCell ref="M49:N49"/>
    <mergeCell ref="M60:N60"/>
    <mergeCell ref="M61:N61"/>
    <mergeCell ref="M62:N62"/>
    <mergeCell ref="M63:N63"/>
    <mergeCell ref="M64:N64"/>
    <mergeCell ref="M55:N55"/>
    <mergeCell ref="M56:N56"/>
    <mergeCell ref="M57:N57"/>
    <mergeCell ref="M58:N58"/>
    <mergeCell ref="M59:N59"/>
    <mergeCell ref="M70:N70"/>
    <mergeCell ref="M71:N71"/>
    <mergeCell ref="M72:N72"/>
    <mergeCell ref="M73:N73"/>
    <mergeCell ref="M74:N74"/>
    <mergeCell ref="M65:N65"/>
    <mergeCell ref="M66:N66"/>
    <mergeCell ref="M67:N67"/>
    <mergeCell ref="M68:N68"/>
    <mergeCell ref="M69:N69"/>
    <mergeCell ref="M80:N80"/>
    <mergeCell ref="M81:N81"/>
    <mergeCell ref="M82:N82"/>
    <mergeCell ref="M83:N83"/>
    <mergeCell ref="M84:N84"/>
    <mergeCell ref="M75:N75"/>
    <mergeCell ref="M76:N76"/>
    <mergeCell ref="M77:N77"/>
    <mergeCell ref="M78:N78"/>
    <mergeCell ref="M79:N79"/>
    <mergeCell ref="M90:N90"/>
    <mergeCell ref="M91:N91"/>
    <mergeCell ref="M92:N92"/>
    <mergeCell ref="M93:N93"/>
    <mergeCell ref="M94:N94"/>
    <mergeCell ref="M85:N85"/>
    <mergeCell ref="M86:N86"/>
    <mergeCell ref="M87:N87"/>
    <mergeCell ref="M88:N88"/>
    <mergeCell ref="M89:N89"/>
    <mergeCell ref="M100:N100"/>
    <mergeCell ref="M101:N101"/>
    <mergeCell ref="M102:N102"/>
    <mergeCell ref="M103:N103"/>
    <mergeCell ref="M104:N104"/>
    <mergeCell ref="M95:N95"/>
    <mergeCell ref="M96:N96"/>
    <mergeCell ref="M97:N97"/>
    <mergeCell ref="M98:N98"/>
    <mergeCell ref="M99:N99"/>
    <mergeCell ref="M110:N110"/>
    <mergeCell ref="M111:N111"/>
    <mergeCell ref="M112:N112"/>
    <mergeCell ref="M113:N113"/>
    <mergeCell ref="M114:N114"/>
    <mergeCell ref="M105:N105"/>
    <mergeCell ref="M106:N106"/>
    <mergeCell ref="M107:N107"/>
    <mergeCell ref="M108:N108"/>
    <mergeCell ref="M109:N109"/>
    <mergeCell ref="M120:N120"/>
    <mergeCell ref="M121:N121"/>
    <mergeCell ref="M122:N122"/>
    <mergeCell ref="M123:N123"/>
    <mergeCell ref="M124:N124"/>
    <mergeCell ref="M115:N115"/>
    <mergeCell ref="M116:N116"/>
    <mergeCell ref="M117:N117"/>
    <mergeCell ref="M118:N118"/>
    <mergeCell ref="M119:N119"/>
    <mergeCell ref="M139:N139"/>
    <mergeCell ref="M130:N130"/>
    <mergeCell ref="M131:N131"/>
    <mergeCell ref="M132:N132"/>
    <mergeCell ref="M133:N133"/>
    <mergeCell ref="M134:N134"/>
    <mergeCell ref="M125:N125"/>
    <mergeCell ref="M126:N126"/>
    <mergeCell ref="M127:N127"/>
    <mergeCell ref="M128:N128"/>
    <mergeCell ref="M129:N129"/>
    <mergeCell ref="M155:N155"/>
    <mergeCell ref="M156:N156"/>
    <mergeCell ref="M157:N157"/>
    <mergeCell ref="A1:N1"/>
    <mergeCell ref="A2:N2"/>
    <mergeCell ref="M150:N150"/>
    <mergeCell ref="M151:N151"/>
    <mergeCell ref="M152:N152"/>
    <mergeCell ref="M153:N153"/>
    <mergeCell ref="M154:N154"/>
    <mergeCell ref="M145:N145"/>
    <mergeCell ref="M146:N146"/>
    <mergeCell ref="M147:N147"/>
    <mergeCell ref="M148:N148"/>
    <mergeCell ref="M149:N149"/>
    <mergeCell ref="M140:N140"/>
    <mergeCell ref="M141:N141"/>
    <mergeCell ref="M142:N142"/>
    <mergeCell ref="M143:N143"/>
    <mergeCell ref="M144:N144"/>
    <mergeCell ref="M135:N135"/>
    <mergeCell ref="M136:N136"/>
    <mergeCell ref="M137:N137"/>
    <mergeCell ref="M138:N138"/>
  </mergeCells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Декабрь 2019</vt:lpstr>
      <vt:lpstr>Ноябрь 2019</vt:lpstr>
      <vt:lpstr>Октябрь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2020-01-09T07:13:32Z</dcterms:modified>
</cp:coreProperties>
</file>