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345" windowWidth="14430" windowHeight="12495" tabRatio="599" activeTab="7"/>
  </bookViews>
  <sheets>
    <sheet name="Январь20" sheetId="47" r:id="rId1"/>
    <sheet name="Февраль20" sheetId="48" r:id="rId2"/>
    <sheet name="Март20" sheetId="49" r:id="rId3"/>
    <sheet name="Апрель20" sheetId="50" r:id="rId4"/>
    <sheet name="Апрель20-2" sheetId="51" r:id="rId5"/>
    <sheet name="Октябрь20" sheetId="52" r:id="rId6"/>
    <sheet name="Ноябрь20" sheetId="53" r:id="rId7"/>
    <sheet name="Декабрь20" sheetId="54" r:id="rId8"/>
  </sheets>
  <calcPr calcId="145621" refMode="R1C1"/>
</workbook>
</file>

<file path=xl/calcChain.xml><?xml version="1.0" encoding="utf-8"?>
<calcChain xmlns="http://schemas.openxmlformats.org/spreadsheetml/2006/main">
  <c r="F305" i="54" l="1"/>
  <c r="E305" i="54"/>
  <c r="D305" i="54"/>
  <c r="G304" i="54"/>
  <c r="G303" i="54"/>
  <c r="G302" i="54"/>
  <c r="G301" i="54"/>
  <c r="G300" i="54"/>
  <c r="G299" i="54"/>
  <c r="G298" i="54"/>
  <c r="G297" i="54"/>
  <c r="G296" i="54"/>
  <c r="G295" i="54"/>
  <c r="G294" i="54"/>
  <c r="G293" i="54"/>
  <c r="G292" i="54"/>
  <c r="G291" i="54"/>
  <c r="G290" i="54"/>
  <c r="G305" i="54" s="1"/>
  <c r="D284" i="54"/>
  <c r="G283" i="54"/>
  <c r="H283" i="54" s="1"/>
  <c r="H282" i="54"/>
  <c r="G282" i="54"/>
  <c r="G281" i="54"/>
  <c r="H281" i="54" s="1"/>
  <c r="H280" i="54"/>
  <c r="G280" i="54"/>
  <c r="G279" i="54"/>
  <c r="H279" i="54" s="1"/>
  <c r="H278" i="54"/>
  <c r="G278" i="54"/>
  <c r="G277" i="54"/>
  <c r="H277" i="54" s="1"/>
  <c r="H276" i="54"/>
  <c r="G276" i="54"/>
  <c r="G275" i="54"/>
  <c r="H275" i="54" s="1"/>
  <c r="H274" i="54"/>
  <c r="G274" i="54"/>
  <c r="G273" i="54"/>
  <c r="H273" i="54" s="1"/>
  <c r="H272" i="54"/>
  <c r="G272" i="54"/>
  <c r="H271" i="54"/>
  <c r="G271" i="54"/>
  <c r="G270" i="54"/>
  <c r="H270" i="54" s="1"/>
  <c r="G269" i="54"/>
  <c r="H269" i="54" s="1"/>
  <c r="H268" i="54"/>
  <c r="G268" i="54"/>
  <c r="G267" i="54"/>
  <c r="H267" i="54" s="1"/>
  <c r="H266" i="54"/>
  <c r="G266" i="54"/>
  <c r="F265" i="54"/>
  <c r="G265" i="54" s="1"/>
  <c r="H265" i="54" s="1"/>
  <c r="E265" i="54"/>
  <c r="F264" i="54"/>
  <c r="G264" i="54" s="1"/>
  <c r="H264" i="54" s="1"/>
  <c r="E264" i="54"/>
  <c r="G263" i="54"/>
  <c r="H263" i="54" s="1"/>
  <c r="H262" i="54"/>
  <c r="G262" i="54"/>
  <c r="G261" i="54"/>
  <c r="H261" i="54" s="1"/>
  <c r="H260" i="54"/>
  <c r="G260" i="54"/>
  <c r="G259" i="54"/>
  <c r="H259" i="54" s="1"/>
  <c r="H258" i="54"/>
  <c r="G258" i="54"/>
  <c r="G257" i="54"/>
  <c r="H257" i="54" s="1"/>
  <c r="H256" i="54"/>
  <c r="G256" i="54"/>
  <c r="G255" i="54"/>
  <c r="H255" i="54" s="1"/>
  <c r="G254" i="54"/>
  <c r="H254" i="54" s="1"/>
  <c r="H253" i="54"/>
  <c r="G253" i="54"/>
  <c r="G252" i="54"/>
  <c r="H252" i="54" s="1"/>
  <c r="H251" i="54"/>
  <c r="G251" i="54"/>
  <c r="G250" i="54"/>
  <c r="H250" i="54" s="1"/>
  <c r="H249" i="54"/>
  <c r="G249" i="54"/>
  <c r="G248" i="54"/>
  <c r="H248" i="54" s="1"/>
  <c r="H247" i="54"/>
  <c r="G247" i="54"/>
  <c r="G246" i="54"/>
  <c r="H246" i="54" s="1"/>
  <c r="F245" i="54"/>
  <c r="E245" i="54"/>
  <c r="G245" i="54" s="1"/>
  <c r="H245" i="54" s="1"/>
  <c r="F244" i="54"/>
  <c r="E244" i="54"/>
  <c r="G244" i="54" s="1"/>
  <c r="H244" i="54" s="1"/>
  <c r="H243" i="54"/>
  <c r="G243" i="54"/>
  <c r="G242" i="54"/>
  <c r="H242" i="54" s="1"/>
  <c r="H241" i="54"/>
  <c r="G241" i="54"/>
  <c r="G240" i="54"/>
  <c r="H240" i="54" s="1"/>
  <c r="H239" i="54"/>
  <c r="G239" i="54"/>
  <c r="H238" i="54"/>
  <c r="G237" i="54"/>
  <c r="H237" i="54" s="1"/>
  <c r="G236" i="54"/>
  <c r="H236" i="54" s="1"/>
  <c r="H235" i="54"/>
  <c r="G235" i="54"/>
  <c r="G234" i="54"/>
  <c r="H234" i="54" s="1"/>
  <c r="H233" i="54"/>
  <c r="G233" i="54"/>
  <c r="G232" i="54"/>
  <c r="H232" i="54" s="1"/>
  <c r="H231" i="54"/>
  <c r="G231" i="54"/>
  <c r="G230" i="54"/>
  <c r="H230" i="54" s="1"/>
  <c r="G229" i="54"/>
  <c r="H229" i="54" s="1"/>
  <c r="H228" i="54"/>
  <c r="G228" i="54"/>
  <c r="H227" i="54"/>
  <c r="G227" i="54"/>
  <c r="G226" i="54"/>
  <c r="H226" i="54" s="1"/>
  <c r="H225" i="54"/>
  <c r="G225" i="54"/>
  <c r="G224" i="54"/>
  <c r="H224" i="54" s="1"/>
  <c r="H223" i="54"/>
  <c r="G223" i="54"/>
  <c r="G222" i="54"/>
  <c r="H222" i="54" s="1"/>
  <c r="H221" i="54"/>
  <c r="G221" i="54"/>
  <c r="G220" i="54"/>
  <c r="H220" i="54" s="1"/>
  <c r="H219" i="54"/>
  <c r="G219" i="54"/>
  <c r="D218" i="54"/>
  <c r="H217" i="54"/>
  <c r="G217" i="54"/>
  <c r="G216" i="54"/>
  <c r="H216" i="54" s="1"/>
  <c r="H215" i="54"/>
  <c r="G215" i="54"/>
  <c r="G214" i="54"/>
  <c r="H214" i="54" s="1"/>
  <c r="F213" i="54"/>
  <c r="E213" i="54"/>
  <c r="G213" i="54" s="1"/>
  <c r="H213" i="54" s="1"/>
  <c r="G212" i="54"/>
  <c r="H212" i="54" s="1"/>
  <c r="F211" i="54"/>
  <c r="E211" i="54"/>
  <c r="G211" i="54" s="1"/>
  <c r="H211" i="54" s="1"/>
  <c r="F210" i="54"/>
  <c r="E210" i="54"/>
  <c r="G210" i="54" s="1"/>
  <c r="H210" i="54" s="1"/>
  <c r="H209" i="54"/>
  <c r="G209" i="54"/>
  <c r="G208" i="54"/>
  <c r="H208" i="54" s="1"/>
  <c r="H207" i="54"/>
  <c r="G207" i="54"/>
  <c r="H206" i="54"/>
  <c r="G206" i="54"/>
  <c r="G205" i="54"/>
  <c r="H205" i="54" s="1"/>
  <c r="H204" i="54"/>
  <c r="G204" i="54"/>
  <c r="H203" i="54"/>
  <c r="G203" i="54"/>
  <c r="G202" i="54"/>
  <c r="H202" i="54" s="1"/>
  <c r="H201" i="54"/>
  <c r="G201" i="54"/>
  <c r="G200" i="54"/>
  <c r="H200" i="54" s="1"/>
  <c r="H199" i="54"/>
  <c r="G199" i="54"/>
  <c r="G198" i="54"/>
  <c r="H198" i="54" s="1"/>
  <c r="H197" i="54"/>
  <c r="G197" i="54"/>
  <c r="G196" i="54"/>
  <c r="H196" i="54" s="1"/>
  <c r="H195" i="54"/>
  <c r="G195" i="54"/>
  <c r="G194" i="54"/>
  <c r="H194" i="54" s="1"/>
  <c r="H193" i="54"/>
  <c r="G193" i="54"/>
  <c r="G192" i="54"/>
  <c r="H192" i="54" s="1"/>
  <c r="H191" i="54"/>
  <c r="G191" i="54"/>
  <c r="G190" i="54"/>
  <c r="H190" i="54" s="1"/>
  <c r="H189" i="54"/>
  <c r="G189" i="54"/>
  <c r="G188" i="54"/>
  <c r="H188" i="54" s="1"/>
  <c r="H187" i="54"/>
  <c r="G187" i="54"/>
  <c r="G186" i="54"/>
  <c r="H186" i="54" s="1"/>
  <c r="H185" i="54"/>
  <c r="G185" i="54"/>
  <c r="G184" i="54"/>
  <c r="H184" i="54" s="1"/>
  <c r="H183" i="54"/>
  <c r="G183" i="54"/>
  <c r="G182" i="54"/>
  <c r="H182" i="54" s="1"/>
  <c r="G181" i="54"/>
  <c r="H181" i="54" s="1"/>
  <c r="H180" i="54"/>
  <c r="G180" i="54"/>
  <c r="G179" i="54"/>
  <c r="H179" i="54" s="1"/>
  <c r="H178" i="54"/>
  <c r="G178" i="54"/>
  <c r="G177" i="54"/>
  <c r="H177" i="54" s="1"/>
  <c r="H176" i="54"/>
  <c r="G176" i="54"/>
  <c r="G175" i="54"/>
  <c r="H175" i="54" s="1"/>
  <c r="G174" i="54"/>
  <c r="H174" i="54" s="1"/>
  <c r="H173" i="54"/>
  <c r="G173" i="54"/>
  <c r="G172" i="54"/>
  <c r="H172" i="54" s="1"/>
  <c r="H171" i="54"/>
  <c r="G171" i="54"/>
  <c r="G170" i="54"/>
  <c r="H170" i="54" s="1"/>
  <c r="H169" i="54"/>
  <c r="G169" i="54"/>
  <c r="G168" i="54"/>
  <c r="H168" i="54" s="1"/>
  <c r="H167" i="54"/>
  <c r="G167" i="54"/>
  <c r="G166" i="54"/>
  <c r="H166" i="54" s="1"/>
  <c r="D165" i="54"/>
  <c r="G164" i="54"/>
  <c r="H164" i="54" s="1"/>
  <c r="H163" i="54"/>
  <c r="G163" i="54"/>
  <c r="G162" i="54"/>
  <c r="H162" i="54" s="1"/>
  <c r="H161" i="54"/>
  <c r="G161" i="54"/>
  <c r="G160" i="54"/>
  <c r="H160" i="54" s="1"/>
  <c r="H159" i="54"/>
  <c r="G159" i="54"/>
  <c r="G158" i="54"/>
  <c r="H158" i="54" s="1"/>
  <c r="H157" i="54"/>
  <c r="G157" i="54"/>
  <c r="G156" i="54"/>
  <c r="H156" i="54" s="1"/>
  <c r="H155" i="54"/>
  <c r="G155" i="54"/>
  <c r="G154" i="54"/>
  <c r="H154" i="54" s="1"/>
  <c r="H153" i="54"/>
  <c r="G153" i="54"/>
  <c r="G152" i="54"/>
  <c r="H152" i="54" s="1"/>
  <c r="H151" i="54"/>
  <c r="G151" i="54"/>
  <c r="G150" i="54"/>
  <c r="H150" i="54" s="1"/>
  <c r="H149" i="54"/>
  <c r="G149" i="54"/>
  <c r="G148" i="54"/>
  <c r="H148" i="54" s="1"/>
  <c r="H147" i="54"/>
  <c r="G147" i="54"/>
  <c r="G146" i="54"/>
  <c r="H146" i="54" s="1"/>
  <c r="H145" i="54"/>
  <c r="H144" i="54"/>
  <c r="G144" i="54"/>
  <c r="G143" i="54"/>
  <c r="H143" i="54" s="1"/>
  <c r="H142" i="54"/>
  <c r="G142" i="54"/>
  <c r="G141" i="54"/>
  <c r="H141" i="54" s="1"/>
  <c r="H140" i="54"/>
  <c r="G140" i="54"/>
  <c r="G139" i="54"/>
  <c r="H139" i="54" s="1"/>
  <c r="H138" i="54"/>
  <c r="E138" i="54"/>
  <c r="G138" i="54" s="1"/>
  <c r="H137" i="54"/>
  <c r="E137" i="54"/>
  <c r="G137" i="54" s="1"/>
  <c r="H136" i="54"/>
  <c r="G136" i="54"/>
  <c r="F135" i="54"/>
  <c r="E135" i="54"/>
  <c r="G134" i="54"/>
  <c r="H134" i="54" s="1"/>
  <c r="G133" i="54"/>
  <c r="H133" i="54" s="1"/>
  <c r="H132" i="54"/>
  <c r="G132" i="54"/>
  <c r="G131" i="54"/>
  <c r="H131" i="54" s="1"/>
  <c r="H130" i="54"/>
  <c r="G130" i="54"/>
  <c r="G129" i="54"/>
  <c r="H129" i="54" s="1"/>
  <c r="H128" i="54"/>
  <c r="G128" i="54"/>
  <c r="G127" i="54"/>
  <c r="H127" i="54" s="1"/>
  <c r="H126" i="54"/>
  <c r="G126" i="54"/>
  <c r="G125" i="54"/>
  <c r="H125" i="54" s="1"/>
  <c r="H124" i="54"/>
  <c r="G124" i="54"/>
  <c r="G123" i="54"/>
  <c r="H123" i="54" s="1"/>
  <c r="H122" i="54"/>
  <c r="G122" i="54"/>
  <c r="G121" i="54"/>
  <c r="H121" i="54" s="1"/>
  <c r="G120" i="54"/>
  <c r="H120" i="54" s="1"/>
  <c r="G119" i="54"/>
  <c r="H119" i="54" s="1"/>
  <c r="H118" i="54"/>
  <c r="G118" i="54"/>
  <c r="G117" i="54"/>
  <c r="H117" i="54" s="1"/>
  <c r="H116" i="54"/>
  <c r="G116" i="54"/>
  <c r="G115" i="54"/>
  <c r="H115" i="54" s="1"/>
  <c r="H114" i="54"/>
  <c r="G114" i="54"/>
  <c r="G113" i="54"/>
  <c r="H113" i="54" s="1"/>
  <c r="H112" i="54"/>
  <c r="G112" i="54"/>
  <c r="G111" i="54"/>
  <c r="H111" i="54" s="1"/>
  <c r="H110" i="54"/>
  <c r="G110" i="54"/>
  <c r="G109" i="54"/>
  <c r="H109" i="54" s="1"/>
  <c r="D108" i="54"/>
  <c r="D285" i="54" s="1"/>
  <c r="G107" i="54"/>
  <c r="H107" i="54" s="1"/>
  <c r="H106" i="54"/>
  <c r="G106" i="54"/>
  <c r="G105" i="54"/>
  <c r="H105" i="54" s="1"/>
  <c r="H104" i="54"/>
  <c r="G104" i="54"/>
  <c r="G103" i="54"/>
  <c r="H103" i="54" s="1"/>
  <c r="H102" i="54"/>
  <c r="G102" i="54"/>
  <c r="G101" i="54"/>
  <c r="H101" i="54" s="1"/>
  <c r="H100" i="54"/>
  <c r="G100" i="54"/>
  <c r="G99" i="54"/>
  <c r="H99" i="54" s="1"/>
  <c r="H98" i="54"/>
  <c r="G98" i="54"/>
  <c r="G97" i="54"/>
  <c r="H97" i="54" s="1"/>
  <c r="H96" i="54"/>
  <c r="G96" i="54"/>
  <c r="G95" i="54"/>
  <c r="H95" i="54" s="1"/>
  <c r="H94" i="54"/>
  <c r="G94" i="54"/>
  <c r="H93" i="54"/>
  <c r="G93" i="54"/>
  <c r="G92" i="54"/>
  <c r="H92" i="54" s="1"/>
  <c r="H91" i="54"/>
  <c r="G91" i="54"/>
  <c r="G90" i="54"/>
  <c r="H90" i="54" s="1"/>
  <c r="H89" i="54"/>
  <c r="G89" i="54"/>
  <c r="G88" i="54"/>
  <c r="H88" i="54" s="1"/>
  <c r="E88" i="54"/>
  <c r="E285" i="54" s="1"/>
  <c r="H87" i="54"/>
  <c r="G87" i="54"/>
  <c r="G86" i="54"/>
  <c r="H86" i="54" s="1"/>
  <c r="H85" i="54"/>
  <c r="G85" i="54"/>
  <c r="G84" i="54"/>
  <c r="H84" i="54" s="1"/>
  <c r="H83" i="54"/>
  <c r="G83" i="54"/>
  <c r="G82" i="54"/>
  <c r="H82" i="54" s="1"/>
  <c r="H81" i="54"/>
  <c r="G81" i="54"/>
  <c r="G80" i="54"/>
  <c r="H80" i="54" s="1"/>
  <c r="H79" i="54"/>
  <c r="G79" i="54"/>
  <c r="G78" i="54"/>
  <c r="H78" i="54" s="1"/>
  <c r="H77" i="54"/>
  <c r="G77" i="54"/>
  <c r="H76" i="54"/>
  <c r="G76" i="54"/>
  <c r="H75" i="54"/>
  <c r="G74" i="54"/>
  <c r="H74" i="54" s="1"/>
  <c r="H73" i="54"/>
  <c r="H72" i="54"/>
  <c r="G72" i="54"/>
  <c r="G71" i="54"/>
  <c r="H71" i="54" s="1"/>
  <c r="H70" i="54"/>
  <c r="G70" i="54"/>
  <c r="G69" i="54"/>
  <c r="H69" i="54" s="1"/>
  <c r="H68" i="54"/>
  <c r="G68" i="54"/>
  <c r="G67" i="54"/>
  <c r="H67" i="54" s="1"/>
  <c r="H66" i="54"/>
  <c r="G66" i="54"/>
  <c r="G65" i="54"/>
  <c r="H65" i="54" s="1"/>
  <c r="H64" i="54"/>
  <c r="G64" i="54"/>
  <c r="G63" i="54"/>
  <c r="H63" i="54" s="1"/>
  <c r="H62" i="54"/>
  <c r="G62" i="54"/>
  <c r="G61" i="54"/>
  <c r="H61" i="54" s="1"/>
  <c r="H60" i="54"/>
  <c r="G60" i="54"/>
  <c r="H59" i="54"/>
  <c r="G59" i="54"/>
  <c r="G58" i="54"/>
  <c r="H58" i="54" s="1"/>
  <c r="H57" i="54"/>
  <c r="G57" i="54"/>
  <c r="G56" i="54"/>
  <c r="H56" i="54" s="1"/>
  <c r="H55" i="54"/>
  <c r="G55" i="54"/>
  <c r="G54" i="54"/>
  <c r="H54" i="54" s="1"/>
  <c r="H53" i="54"/>
  <c r="G53" i="54"/>
  <c r="G52" i="54"/>
  <c r="H52" i="54" s="1"/>
  <c r="H51" i="54"/>
  <c r="G51" i="54"/>
  <c r="G50" i="54"/>
  <c r="H50" i="54" s="1"/>
  <c r="H49" i="54"/>
  <c r="G49" i="54"/>
  <c r="G48" i="54"/>
  <c r="H48" i="54" s="1"/>
  <c r="H47" i="54"/>
  <c r="G47" i="54"/>
  <c r="G46" i="54"/>
  <c r="H46" i="54" s="1"/>
  <c r="H45" i="54"/>
  <c r="G45" i="54"/>
  <c r="G44" i="54"/>
  <c r="H44" i="54" s="1"/>
  <c r="H43" i="54"/>
  <c r="G43" i="54"/>
  <c r="G42" i="54"/>
  <c r="H42" i="54" s="1"/>
  <c r="H41" i="54"/>
  <c r="G41" i="54"/>
  <c r="H40" i="54"/>
  <c r="H39" i="54"/>
  <c r="G38" i="54"/>
  <c r="H38" i="54" s="1"/>
  <c r="H37" i="54"/>
  <c r="G37" i="54"/>
  <c r="G36" i="54"/>
  <c r="H36" i="54" s="1"/>
  <c r="H35" i="54"/>
  <c r="G35" i="54"/>
  <c r="G34" i="54"/>
  <c r="H34" i="54" s="1"/>
  <c r="J28" i="54"/>
  <c r="E27" i="54"/>
  <c r="E26" i="54"/>
  <c r="E22" i="54"/>
  <c r="E21" i="54"/>
  <c r="E17" i="54"/>
  <c r="E16" i="54"/>
  <c r="E12" i="54"/>
  <c r="E11" i="54"/>
  <c r="H108" i="54" l="1"/>
  <c r="F285" i="54"/>
  <c r="G285" i="54" s="1"/>
  <c r="G135" i="54"/>
  <c r="H135" i="54" s="1"/>
  <c r="H218" i="54"/>
  <c r="J21" i="54" s="1"/>
  <c r="H284" i="54"/>
  <c r="J26" i="54" s="1"/>
  <c r="J27" i="54" l="1"/>
  <c r="J25" i="54" s="1"/>
  <c r="J24" i="54"/>
  <c r="H165" i="54"/>
  <c r="J16" i="54" s="1"/>
  <c r="J11" i="54"/>
  <c r="J22" i="54"/>
  <c r="J20" i="54"/>
  <c r="J19" i="54"/>
  <c r="J281" i="54" l="1"/>
  <c r="K281" i="54" s="1"/>
  <c r="J277" i="54"/>
  <c r="K277" i="54" s="1"/>
  <c r="J273" i="54"/>
  <c r="K273" i="54" s="1"/>
  <c r="J270" i="54"/>
  <c r="K270" i="54" s="1"/>
  <c r="J265" i="54"/>
  <c r="J263" i="54"/>
  <c r="K263" i="54" s="1"/>
  <c r="J259" i="54"/>
  <c r="K259" i="54" s="1"/>
  <c r="J255" i="54"/>
  <c r="K255" i="54" s="1"/>
  <c r="J250" i="54"/>
  <c r="K250" i="54" s="1"/>
  <c r="J280" i="54"/>
  <c r="K280" i="54" s="1"/>
  <c r="J276" i="54"/>
  <c r="K276" i="54" s="1"/>
  <c r="J272" i="54"/>
  <c r="K272" i="54" s="1"/>
  <c r="J268" i="54"/>
  <c r="K268" i="54" s="1"/>
  <c r="J262" i="54"/>
  <c r="K262" i="54" s="1"/>
  <c r="J258" i="54"/>
  <c r="K258" i="54" s="1"/>
  <c r="J254" i="54"/>
  <c r="J251" i="54"/>
  <c r="K251" i="54" s="1"/>
  <c r="J247" i="54"/>
  <c r="K247" i="54" s="1"/>
  <c r="J246" i="54"/>
  <c r="K246" i="54" s="1"/>
  <c r="J240" i="54"/>
  <c r="K240" i="54" s="1"/>
  <c r="J237" i="54"/>
  <c r="K237" i="54" s="1"/>
  <c r="J232" i="54"/>
  <c r="K232" i="54" s="1"/>
  <c r="J227" i="54"/>
  <c r="J224" i="54"/>
  <c r="K224" i="54" s="1"/>
  <c r="J220" i="54"/>
  <c r="K220" i="54" s="1"/>
  <c r="J244" i="54"/>
  <c r="J241" i="54"/>
  <c r="K241" i="54" s="1"/>
  <c r="J236" i="54"/>
  <c r="J233" i="54"/>
  <c r="K233" i="54" s="1"/>
  <c r="J229" i="54"/>
  <c r="J225" i="54"/>
  <c r="K225" i="54" s="1"/>
  <c r="J221" i="54"/>
  <c r="K221" i="54" s="1"/>
  <c r="J283" i="54"/>
  <c r="K283" i="54" s="1"/>
  <c r="J279" i="54"/>
  <c r="K279" i="54" s="1"/>
  <c r="J275" i="54"/>
  <c r="K275" i="54" s="1"/>
  <c r="J271" i="54"/>
  <c r="J267" i="54"/>
  <c r="K267" i="54" s="1"/>
  <c r="J264" i="54"/>
  <c r="J261" i="54"/>
  <c r="K261" i="54" s="1"/>
  <c r="J257" i="54"/>
  <c r="K257" i="54" s="1"/>
  <c r="J252" i="54"/>
  <c r="K252" i="54" s="1"/>
  <c r="J282" i="54"/>
  <c r="K282" i="54" s="1"/>
  <c r="J278" i="54"/>
  <c r="K278" i="54" s="1"/>
  <c r="J274" i="54"/>
  <c r="K274" i="54" s="1"/>
  <c r="J269" i="54"/>
  <c r="J266" i="54"/>
  <c r="K266" i="54" s="1"/>
  <c r="J260" i="54"/>
  <c r="K260" i="54" s="1"/>
  <c r="J256" i="54"/>
  <c r="K256" i="54" s="1"/>
  <c r="J253" i="54"/>
  <c r="K253" i="54" s="1"/>
  <c r="J249" i="54"/>
  <c r="K249" i="54" s="1"/>
  <c r="J248" i="54"/>
  <c r="K248" i="54" s="1"/>
  <c r="J242" i="54"/>
  <c r="K242" i="54" s="1"/>
  <c r="J238" i="54"/>
  <c r="K238" i="54" s="1"/>
  <c r="J234" i="54"/>
  <c r="K234" i="54" s="1"/>
  <c r="J230" i="54"/>
  <c r="K230" i="54" s="1"/>
  <c r="J226" i="54"/>
  <c r="K226" i="54" s="1"/>
  <c r="J222" i="54"/>
  <c r="K222" i="54" s="1"/>
  <c r="J245" i="54"/>
  <c r="J243" i="54"/>
  <c r="K243" i="54" s="1"/>
  <c r="J239" i="54"/>
  <c r="K239" i="54" s="1"/>
  <c r="J235" i="54"/>
  <c r="K235" i="54" s="1"/>
  <c r="J231" i="54"/>
  <c r="K231" i="54" s="1"/>
  <c r="J228" i="54"/>
  <c r="K228" i="54" s="1"/>
  <c r="J223" i="54"/>
  <c r="K223" i="54" s="1"/>
  <c r="J219" i="54"/>
  <c r="J214" i="54"/>
  <c r="K214" i="54" s="1"/>
  <c r="J215" i="54"/>
  <c r="K215" i="54" s="1"/>
  <c r="J212" i="54"/>
  <c r="J210" i="54"/>
  <c r="J207" i="54"/>
  <c r="K207" i="54" s="1"/>
  <c r="J201" i="54"/>
  <c r="K201" i="54" s="1"/>
  <c r="J208" i="54"/>
  <c r="K208" i="54" s="1"/>
  <c r="J205" i="54"/>
  <c r="K205" i="54" s="1"/>
  <c r="J202" i="54"/>
  <c r="K202" i="54" s="1"/>
  <c r="J197" i="54"/>
  <c r="K197" i="54" s="1"/>
  <c r="J193" i="54"/>
  <c r="K193" i="54" s="1"/>
  <c r="J189" i="54"/>
  <c r="K189" i="54" s="1"/>
  <c r="J185" i="54"/>
  <c r="K185" i="54" s="1"/>
  <c r="J181" i="54"/>
  <c r="J178" i="54"/>
  <c r="K178" i="54" s="1"/>
  <c r="J174" i="54"/>
  <c r="J171" i="54"/>
  <c r="K171" i="54" s="1"/>
  <c r="J167" i="54"/>
  <c r="K167" i="54" s="1"/>
  <c r="J196" i="54"/>
  <c r="K196" i="54" s="1"/>
  <c r="J192" i="54"/>
  <c r="K192" i="54" s="1"/>
  <c r="J188" i="54"/>
  <c r="K188" i="54" s="1"/>
  <c r="J184" i="54"/>
  <c r="K184" i="54" s="1"/>
  <c r="J179" i="54"/>
  <c r="K179" i="54" s="1"/>
  <c r="J175" i="54"/>
  <c r="K175" i="54" s="1"/>
  <c r="J170" i="54"/>
  <c r="K170" i="54" s="1"/>
  <c r="J166" i="54"/>
  <c r="J216" i="54"/>
  <c r="K216" i="54" s="1"/>
  <c r="J217" i="54"/>
  <c r="K217" i="54" s="1"/>
  <c r="J213" i="54"/>
  <c r="J211" i="54"/>
  <c r="J209" i="54"/>
  <c r="K209" i="54" s="1"/>
  <c r="J204" i="54"/>
  <c r="K204" i="54" s="1"/>
  <c r="J199" i="54"/>
  <c r="K199" i="54" s="1"/>
  <c r="J206" i="54"/>
  <c r="J203" i="54"/>
  <c r="J200" i="54"/>
  <c r="K200" i="54" s="1"/>
  <c r="J195" i="54"/>
  <c r="K195" i="54" s="1"/>
  <c r="J191" i="54"/>
  <c r="K191" i="54" s="1"/>
  <c r="J187" i="54"/>
  <c r="K187" i="54" s="1"/>
  <c r="J183" i="54"/>
  <c r="K183" i="54" s="1"/>
  <c r="J180" i="54"/>
  <c r="K180" i="54" s="1"/>
  <c r="J176" i="54"/>
  <c r="K176" i="54" s="1"/>
  <c r="J173" i="54"/>
  <c r="K173" i="54" s="1"/>
  <c r="J169" i="54"/>
  <c r="K169" i="54" s="1"/>
  <c r="J198" i="54"/>
  <c r="K198" i="54" s="1"/>
  <c r="J194" i="54"/>
  <c r="K194" i="54" s="1"/>
  <c r="J190" i="54"/>
  <c r="K190" i="54" s="1"/>
  <c r="J186" i="54"/>
  <c r="K186" i="54" s="1"/>
  <c r="J182" i="54"/>
  <c r="K182" i="54" s="1"/>
  <c r="J177" i="54"/>
  <c r="K177" i="54" s="1"/>
  <c r="J172" i="54"/>
  <c r="K172" i="54" s="1"/>
  <c r="J168" i="54"/>
  <c r="K168" i="54" s="1"/>
  <c r="I213" i="54"/>
  <c r="K213" i="54" s="1"/>
  <c r="I212" i="54"/>
  <c r="K212" i="54" s="1"/>
  <c r="I211" i="54"/>
  <c r="K211" i="54" s="1"/>
  <c r="I210" i="54"/>
  <c r="K210" i="54" s="1"/>
  <c r="I206" i="54"/>
  <c r="K206" i="54" s="1"/>
  <c r="I203" i="54"/>
  <c r="K203" i="54" s="1"/>
  <c r="I181" i="54"/>
  <c r="K181" i="54" s="1"/>
  <c r="I174" i="54"/>
  <c r="H285" i="54"/>
  <c r="J12" i="54"/>
  <c r="J10" i="54"/>
  <c r="J9" i="54"/>
  <c r="J17" i="54"/>
  <c r="I269" i="54"/>
  <c r="K269" i="54" s="1"/>
  <c r="I254" i="54"/>
  <c r="K254" i="54" s="1"/>
  <c r="I271" i="54"/>
  <c r="K271" i="54" s="1"/>
  <c r="I265" i="54"/>
  <c r="K265" i="54" s="1"/>
  <c r="I264" i="54"/>
  <c r="K264" i="54" s="1"/>
  <c r="I245" i="54"/>
  <c r="K245" i="54" s="1"/>
  <c r="I244" i="54"/>
  <c r="K244" i="54" s="1"/>
  <c r="I236" i="54"/>
  <c r="K236" i="54" s="1"/>
  <c r="I229" i="54"/>
  <c r="K229" i="54" s="1"/>
  <c r="I227" i="54"/>
  <c r="I284" i="54" l="1"/>
  <c r="K227" i="54"/>
  <c r="I138" i="54"/>
  <c r="I137" i="54"/>
  <c r="I135" i="54"/>
  <c r="I133" i="54"/>
  <c r="I120" i="54"/>
  <c r="I119" i="54"/>
  <c r="J105" i="54"/>
  <c r="K105" i="54" s="1"/>
  <c r="J101" i="54"/>
  <c r="K101" i="54" s="1"/>
  <c r="J97" i="54"/>
  <c r="K97" i="54" s="1"/>
  <c r="J93" i="54"/>
  <c r="J90" i="54"/>
  <c r="K90" i="54" s="1"/>
  <c r="J87" i="54"/>
  <c r="K87" i="54" s="1"/>
  <c r="J83" i="54"/>
  <c r="K83" i="54" s="1"/>
  <c r="J79" i="54"/>
  <c r="K79" i="54" s="1"/>
  <c r="J73" i="54"/>
  <c r="K73" i="54" s="1"/>
  <c r="J70" i="54"/>
  <c r="K70" i="54" s="1"/>
  <c r="J66" i="54"/>
  <c r="K66" i="54" s="1"/>
  <c r="J62" i="54"/>
  <c r="K62" i="54" s="1"/>
  <c r="J57" i="54"/>
  <c r="K57" i="54" s="1"/>
  <c r="J53" i="54"/>
  <c r="K53" i="54" s="1"/>
  <c r="J106" i="54"/>
  <c r="K106" i="54" s="1"/>
  <c r="J102" i="54"/>
  <c r="K102" i="54" s="1"/>
  <c r="J98" i="54"/>
  <c r="K98" i="54" s="1"/>
  <c r="J94" i="54"/>
  <c r="K94" i="54" s="1"/>
  <c r="J89" i="54"/>
  <c r="K89" i="54" s="1"/>
  <c r="J84" i="54"/>
  <c r="K84" i="54" s="1"/>
  <c r="J80" i="54"/>
  <c r="K80" i="54" s="1"/>
  <c r="J76" i="54"/>
  <c r="J74" i="54"/>
  <c r="K74" i="54" s="1"/>
  <c r="J69" i="54"/>
  <c r="K69" i="54" s="1"/>
  <c r="J65" i="54"/>
  <c r="K65" i="54" s="1"/>
  <c r="J61" i="54"/>
  <c r="K61" i="54" s="1"/>
  <c r="J35" i="54"/>
  <c r="K35" i="54" s="1"/>
  <c r="J41" i="54"/>
  <c r="K41" i="54" s="1"/>
  <c r="J45" i="54"/>
  <c r="K45" i="54" s="1"/>
  <c r="J49" i="54"/>
  <c r="K49" i="54" s="1"/>
  <c r="J36" i="54"/>
  <c r="K36" i="54" s="1"/>
  <c r="J39" i="54"/>
  <c r="K39" i="54" s="1"/>
  <c r="J42" i="54"/>
  <c r="K42" i="54" s="1"/>
  <c r="J46" i="54"/>
  <c r="K46" i="54" s="1"/>
  <c r="J50" i="54"/>
  <c r="K50" i="54" s="1"/>
  <c r="J54" i="54"/>
  <c r="K54" i="54" s="1"/>
  <c r="J58" i="54"/>
  <c r="K58" i="54" s="1"/>
  <c r="J107" i="54"/>
  <c r="K107" i="54" s="1"/>
  <c r="J103" i="54"/>
  <c r="K103" i="54" s="1"/>
  <c r="J99" i="54"/>
  <c r="K99" i="54" s="1"/>
  <c r="J95" i="54"/>
  <c r="K95" i="54" s="1"/>
  <c r="J92" i="54"/>
  <c r="K92" i="54" s="1"/>
  <c r="J88" i="54"/>
  <c r="K88" i="54" s="1"/>
  <c r="J85" i="54"/>
  <c r="K85" i="54" s="1"/>
  <c r="J81" i="54"/>
  <c r="K81" i="54" s="1"/>
  <c r="J77" i="54"/>
  <c r="K77" i="54" s="1"/>
  <c r="J72" i="54"/>
  <c r="K72" i="54" s="1"/>
  <c r="J68" i="54"/>
  <c r="K68" i="54" s="1"/>
  <c r="J64" i="54"/>
  <c r="K64" i="54" s="1"/>
  <c r="J60" i="54"/>
  <c r="K60" i="54" s="1"/>
  <c r="J55" i="54"/>
  <c r="K55" i="54" s="1"/>
  <c r="J51" i="54"/>
  <c r="J104" i="54"/>
  <c r="K104" i="54" s="1"/>
  <c r="J100" i="54"/>
  <c r="K100" i="54" s="1"/>
  <c r="J96" i="54"/>
  <c r="K96" i="54" s="1"/>
  <c r="J91" i="54"/>
  <c r="K91" i="54" s="1"/>
  <c r="J86" i="54"/>
  <c r="K86" i="54" s="1"/>
  <c r="J82" i="54"/>
  <c r="K82" i="54" s="1"/>
  <c r="J78" i="54"/>
  <c r="K78" i="54" s="1"/>
  <c r="J75" i="54"/>
  <c r="K75" i="54" s="1"/>
  <c r="J71" i="54"/>
  <c r="K71" i="54" s="1"/>
  <c r="J67" i="54"/>
  <c r="K67" i="54" s="1"/>
  <c r="J63" i="54"/>
  <c r="K63" i="54" s="1"/>
  <c r="J37" i="54"/>
  <c r="K37" i="54" s="1"/>
  <c r="J43" i="54"/>
  <c r="K43" i="54" s="1"/>
  <c r="J47" i="54"/>
  <c r="K47" i="54" s="1"/>
  <c r="J34" i="54"/>
  <c r="J38" i="54"/>
  <c r="K38" i="54" s="1"/>
  <c r="J40" i="54"/>
  <c r="K40" i="54" s="1"/>
  <c r="J44" i="54"/>
  <c r="K44" i="54" s="1"/>
  <c r="J48" i="54"/>
  <c r="K48" i="54" s="1"/>
  <c r="J52" i="54"/>
  <c r="K52" i="54" s="1"/>
  <c r="J56" i="54"/>
  <c r="K56" i="54" s="1"/>
  <c r="J59" i="54"/>
  <c r="J284" i="54"/>
  <c r="K219" i="54"/>
  <c r="J14" i="54"/>
  <c r="J15" i="54"/>
  <c r="J30" i="54"/>
  <c r="I76" i="54"/>
  <c r="K76" i="54" s="1"/>
  <c r="I59" i="54"/>
  <c r="K59" i="54" s="1"/>
  <c r="I93" i="54"/>
  <c r="K93" i="54" s="1"/>
  <c r="I51" i="54"/>
  <c r="I218" i="54"/>
  <c r="K174" i="54"/>
  <c r="J218" i="54"/>
  <c r="K166" i="54"/>
  <c r="J108" i="54" l="1"/>
  <c r="K34" i="54"/>
  <c r="K218" i="54"/>
  <c r="I108" i="54"/>
  <c r="K51" i="54"/>
  <c r="J161" i="54"/>
  <c r="K161" i="54" s="1"/>
  <c r="J157" i="54"/>
  <c r="K157" i="54" s="1"/>
  <c r="J153" i="54"/>
  <c r="K153" i="54" s="1"/>
  <c r="J149" i="54"/>
  <c r="K149" i="54" s="1"/>
  <c r="J145" i="54"/>
  <c r="K145" i="54" s="1"/>
  <c r="J142" i="54"/>
  <c r="K142" i="54" s="1"/>
  <c r="J136" i="54"/>
  <c r="K136" i="54" s="1"/>
  <c r="J132" i="54"/>
  <c r="K132" i="54" s="1"/>
  <c r="J162" i="54"/>
  <c r="K162" i="54" s="1"/>
  <c r="J158" i="54"/>
  <c r="K158" i="54" s="1"/>
  <c r="J154" i="54"/>
  <c r="K154" i="54" s="1"/>
  <c r="J150" i="54"/>
  <c r="K150" i="54" s="1"/>
  <c r="J146" i="54"/>
  <c r="K146" i="54" s="1"/>
  <c r="J141" i="54"/>
  <c r="K141" i="54" s="1"/>
  <c r="J138" i="54"/>
  <c r="J131" i="54"/>
  <c r="K131" i="54" s="1"/>
  <c r="J127" i="54"/>
  <c r="K127" i="54" s="1"/>
  <c r="J123" i="54"/>
  <c r="K123" i="54" s="1"/>
  <c r="J117" i="54"/>
  <c r="K117" i="54" s="1"/>
  <c r="J113" i="54"/>
  <c r="K113" i="54" s="1"/>
  <c r="J109" i="54"/>
  <c r="J134" i="54"/>
  <c r="K134" i="54" s="1"/>
  <c r="J128" i="54"/>
  <c r="K128" i="54" s="1"/>
  <c r="J124" i="54"/>
  <c r="K124" i="54" s="1"/>
  <c r="J120" i="54"/>
  <c r="J118" i="54"/>
  <c r="K118" i="54" s="1"/>
  <c r="J114" i="54"/>
  <c r="K114" i="54" s="1"/>
  <c r="J110" i="54"/>
  <c r="K110" i="54" s="1"/>
  <c r="J163" i="54"/>
  <c r="K163" i="54" s="1"/>
  <c r="J159" i="54"/>
  <c r="K159" i="54" s="1"/>
  <c r="J155" i="54"/>
  <c r="K155" i="54" s="1"/>
  <c r="J151" i="54"/>
  <c r="K151" i="54" s="1"/>
  <c r="J147" i="54"/>
  <c r="K147" i="54" s="1"/>
  <c r="J144" i="54"/>
  <c r="K144" i="54" s="1"/>
  <c r="J140" i="54"/>
  <c r="K140" i="54" s="1"/>
  <c r="J133" i="54"/>
  <c r="J164" i="54"/>
  <c r="K164" i="54" s="1"/>
  <c r="J160" i="54"/>
  <c r="K160" i="54" s="1"/>
  <c r="J156" i="54"/>
  <c r="K156" i="54" s="1"/>
  <c r="J152" i="54"/>
  <c r="K152" i="54" s="1"/>
  <c r="J148" i="54"/>
  <c r="K148" i="54" s="1"/>
  <c r="J143" i="54"/>
  <c r="K143" i="54" s="1"/>
  <c r="J139" i="54"/>
  <c r="K139" i="54" s="1"/>
  <c r="J135" i="54"/>
  <c r="J129" i="54"/>
  <c r="K129" i="54" s="1"/>
  <c r="J125" i="54"/>
  <c r="K125" i="54" s="1"/>
  <c r="J121" i="54"/>
  <c r="K121" i="54" s="1"/>
  <c r="J115" i="54"/>
  <c r="K115" i="54" s="1"/>
  <c r="J111" i="54"/>
  <c r="K111" i="54" s="1"/>
  <c r="J137" i="54"/>
  <c r="K137" i="54" s="1"/>
  <c r="J130" i="54"/>
  <c r="K130" i="54" s="1"/>
  <c r="J126" i="54"/>
  <c r="K126" i="54" s="1"/>
  <c r="J122" i="54"/>
  <c r="K122" i="54" s="1"/>
  <c r="J119" i="54"/>
  <c r="J116" i="54"/>
  <c r="K116" i="54" s="1"/>
  <c r="J112" i="54"/>
  <c r="K112" i="54" s="1"/>
  <c r="K284" i="54"/>
  <c r="I165" i="54"/>
  <c r="K119" i="54"/>
  <c r="K133" i="54"/>
  <c r="J31" i="54"/>
  <c r="K120" i="54"/>
  <c r="K135" i="54"/>
  <c r="K138" i="54"/>
  <c r="J165" i="54" l="1"/>
  <c r="J285" i="54" s="1"/>
  <c r="K109" i="54"/>
  <c r="K108" i="54"/>
  <c r="I285" i="54"/>
  <c r="K165" i="54" l="1"/>
  <c r="K285" i="54" s="1"/>
  <c r="H247" i="53" l="1"/>
  <c r="G247" i="53" l="1"/>
  <c r="H227" i="53"/>
  <c r="H217" i="53"/>
  <c r="H67" i="53"/>
  <c r="F293" i="53"/>
  <c r="E293" i="53"/>
  <c r="D293" i="53"/>
  <c r="G292" i="53"/>
  <c r="G291" i="53"/>
  <c r="G290" i="53"/>
  <c r="G289" i="53"/>
  <c r="G288" i="53"/>
  <c r="G287" i="53"/>
  <c r="G286" i="53"/>
  <c r="G285" i="53"/>
  <c r="G284" i="53"/>
  <c r="G283" i="53"/>
  <c r="G282" i="53"/>
  <c r="G281" i="53"/>
  <c r="G280" i="53"/>
  <c r="G279" i="53"/>
  <c r="G278" i="53"/>
  <c r="G293" i="53" s="1"/>
  <c r="D273" i="53"/>
  <c r="H272" i="53"/>
  <c r="G272" i="53"/>
  <c r="G271" i="53"/>
  <c r="H271" i="53" s="1"/>
  <c r="H270" i="53"/>
  <c r="G270" i="53"/>
  <c r="G269" i="53"/>
  <c r="H269" i="53" s="1"/>
  <c r="H268" i="53"/>
  <c r="G268" i="53"/>
  <c r="G267" i="53"/>
  <c r="H267" i="53" s="1"/>
  <c r="H266" i="53"/>
  <c r="G266" i="53"/>
  <c r="G265" i="53"/>
  <c r="H265" i="53" s="1"/>
  <c r="H264" i="53"/>
  <c r="G264" i="53"/>
  <c r="G263" i="53"/>
  <c r="H263" i="53" s="1"/>
  <c r="H262" i="53"/>
  <c r="G262" i="53"/>
  <c r="G261" i="53"/>
  <c r="H261" i="53" s="1"/>
  <c r="H260" i="53"/>
  <c r="G260" i="53"/>
  <c r="G259" i="53"/>
  <c r="H259" i="53" s="1"/>
  <c r="H258" i="53"/>
  <c r="G258" i="53"/>
  <c r="G257" i="53"/>
  <c r="H257" i="53" s="1"/>
  <c r="H256" i="53"/>
  <c r="G256" i="53"/>
  <c r="G255" i="53"/>
  <c r="H255" i="53" s="1"/>
  <c r="F254" i="53"/>
  <c r="G254" i="53" s="1"/>
  <c r="H254" i="53" s="1"/>
  <c r="F253" i="53"/>
  <c r="G253" i="53" s="1"/>
  <c r="H253" i="53" s="1"/>
  <c r="H252" i="53"/>
  <c r="G252" i="53"/>
  <c r="G251" i="53"/>
  <c r="H251" i="53" s="1"/>
  <c r="H250" i="53"/>
  <c r="G250" i="53"/>
  <c r="G249" i="53"/>
  <c r="H249" i="53" s="1"/>
  <c r="H248" i="53"/>
  <c r="G248" i="53"/>
  <c r="H246" i="53"/>
  <c r="G246" i="53"/>
  <c r="G245" i="53"/>
  <c r="H245" i="53" s="1"/>
  <c r="H244" i="53"/>
  <c r="G244" i="53"/>
  <c r="G243" i="53"/>
  <c r="H243" i="53" s="1"/>
  <c r="H242" i="53"/>
  <c r="G242" i="53"/>
  <c r="G241" i="53"/>
  <c r="H241" i="53" s="1"/>
  <c r="H240" i="53"/>
  <c r="G240" i="53"/>
  <c r="G239" i="53"/>
  <c r="H239" i="53" s="1"/>
  <c r="H238" i="53"/>
  <c r="G238" i="53"/>
  <c r="G237" i="53"/>
  <c r="H237" i="53" s="1"/>
  <c r="H236" i="53"/>
  <c r="G236" i="53"/>
  <c r="G235" i="53"/>
  <c r="H235" i="53" s="1"/>
  <c r="H234" i="53"/>
  <c r="F234" i="53"/>
  <c r="G234" i="53" s="1"/>
  <c r="G233" i="53"/>
  <c r="H233" i="53" s="1"/>
  <c r="F233" i="53"/>
  <c r="G232" i="53"/>
  <c r="H232" i="53" s="1"/>
  <c r="H231" i="53"/>
  <c r="G231" i="53"/>
  <c r="G230" i="53"/>
  <c r="H230" i="53" s="1"/>
  <c r="H229" i="53"/>
  <c r="G229" i="53"/>
  <c r="G228" i="53"/>
  <c r="H228" i="53" s="1"/>
  <c r="G227" i="53"/>
  <c r="G226" i="53"/>
  <c r="H226" i="53" s="1"/>
  <c r="H225" i="53"/>
  <c r="G225" i="53"/>
  <c r="G224" i="53"/>
  <c r="H224" i="53" s="1"/>
  <c r="H223" i="53"/>
  <c r="G223" i="53"/>
  <c r="G222" i="53"/>
  <c r="H222" i="53" s="1"/>
  <c r="H221" i="53"/>
  <c r="G221" i="53"/>
  <c r="G220" i="53"/>
  <c r="H220" i="53" s="1"/>
  <c r="H219" i="53"/>
  <c r="G219" i="53"/>
  <c r="G218" i="53"/>
  <c r="H218" i="53" s="1"/>
  <c r="G217" i="53"/>
  <c r="G216" i="53"/>
  <c r="H216" i="53" s="1"/>
  <c r="H215" i="53"/>
  <c r="G215" i="53"/>
  <c r="G214" i="53"/>
  <c r="H214" i="53" s="1"/>
  <c r="H213" i="53"/>
  <c r="G213" i="53"/>
  <c r="G212" i="53"/>
  <c r="H212" i="53" s="1"/>
  <c r="H211" i="53"/>
  <c r="G211" i="53"/>
  <c r="G210" i="53"/>
  <c r="H210" i="53" s="1"/>
  <c r="H209" i="53"/>
  <c r="G209" i="53"/>
  <c r="G208" i="53"/>
  <c r="H208" i="53" s="1"/>
  <c r="H207" i="53"/>
  <c r="G207" i="53"/>
  <c r="G206" i="53"/>
  <c r="H206" i="53" s="1"/>
  <c r="G205" i="53"/>
  <c r="H205" i="53" s="1"/>
  <c r="H204" i="53"/>
  <c r="G204" i="53"/>
  <c r="G203" i="53"/>
  <c r="H203" i="53" s="1"/>
  <c r="F203" i="53"/>
  <c r="G202" i="53"/>
  <c r="H202" i="53" s="1"/>
  <c r="F201" i="53"/>
  <c r="G201" i="53" s="1"/>
  <c r="H201" i="53" s="1"/>
  <c r="F200" i="53"/>
  <c r="G200" i="53" s="1"/>
  <c r="H200" i="53" s="1"/>
  <c r="H199" i="53"/>
  <c r="G199" i="53"/>
  <c r="G198" i="53"/>
  <c r="H198" i="53" s="1"/>
  <c r="H197" i="53"/>
  <c r="G197" i="53"/>
  <c r="G196" i="53"/>
  <c r="H196" i="53" s="1"/>
  <c r="H195" i="53"/>
  <c r="G195" i="53"/>
  <c r="G194" i="53"/>
  <c r="H194" i="53" s="1"/>
  <c r="H193" i="53"/>
  <c r="G193" i="53"/>
  <c r="G192" i="53"/>
  <c r="H192" i="53" s="1"/>
  <c r="H191" i="53"/>
  <c r="G191" i="53"/>
  <c r="G190" i="53"/>
  <c r="H190" i="53" s="1"/>
  <c r="H189" i="53"/>
  <c r="G189" i="53"/>
  <c r="G188" i="53"/>
  <c r="H188" i="53" s="1"/>
  <c r="H187" i="53"/>
  <c r="G187" i="53"/>
  <c r="G186" i="53"/>
  <c r="H186" i="53" s="1"/>
  <c r="H185" i="53"/>
  <c r="G185" i="53"/>
  <c r="G184" i="53"/>
  <c r="H184" i="53" s="1"/>
  <c r="H183" i="53"/>
  <c r="G183" i="53"/>
  <c r="G182" i="53"/>
  <c r="H182" i="53" s="1"/>
  <c r="H181" i="53"/>
  <c r="G181" i="53"/>
  <c r="G180" i="53"/>
  <c r="H180" i="53" s="1"/>
  <c r="H179" i="53"/>
  <c r="G179" i="53"/>
  <c r="G178" i="53"/>
  <c r="H178" i="53" s="1"/>
  <c r="H177" i="53"/>
  <c r="G177" i="53"/>
  <c r="G176" i="53"/>
  <c r="H176" i="53" s="1"/>
  <c r="H175" i="53"/>
  <c r="G175" i="53"/>
  <c r="G174" i="53"/>
  <c r="H174" i="53" s="1"/>
  <c r="H173" i="53"/>
  <c r="G173" i="53"/>
  <c r="G172" i="53"/>
  <c r="H172" i="53" s="1"/>
  <c r="H171" i="53"/>
  <c r="G171" i="53"/>
  <c r="G170" i="53"/>
  <c r="H170" i="53" s="1"/>
  <c r="H169" i="53"/>
  <c r="G169" i="53"/>
  <c r="G168" i="53"/>
  <c r="H168" i="53" s="1"/>
  <c r="H167" i="53"/>
  <c r="G167" i="53"/>
  <c r="G166" i="53"/>
  <c r="H166" i="53" s="1"/>
  <c r="H165" i="53"/>
  <c r="G165" i="53"/>
  <c r="G164" i="53"/>
  <c r="H164" i="53" s="1"/>
  <c r="H163" i="53"/>
  <c r="G163" i="53"/>
  <c r="G162" i="53"/>
  <c r="H162" i="53" s="1"/>
  <c r="H161" i="53"/>
  <c r="G161" i="53"/>
  <c r="G160" i="53"/>
  <c r="H160" i="53" s="1"/>
  <c r="H159" i="53"/>
  <c r="G159" i="53"/>
  <c r="G158" i="53"/>
  <c r="H158" i="53" s="1"/>
  <c r="H157" i="53"/>
  <c r="G157" i="53"/>
  <c r="G156" i="53"/>
  <c r="H156" i="53" s="1"/>
  <c r="H155" i="53"/>
  <c r="G155" i="53"/>
  <c r="G154" i="53"/>
  <c r="H154" i="53" s="1"/>
  <c r="H153" i="53"/>
  <c r="G153" i="53"/>
  <c r="G152" i="53"/>
  <c r="H152" i="53" s="1"/>
  <c r="H151" i="53"/>
  <c r="G151" i="53"/>
  <c r="G150" i="53"/>
  <c r="H150" i="53" s="1"/>
  <c r="H149" i="53"/>
  <c r="G149" i="53"/>
  <c r="G148" i="53"/>
  <c r="H148" i="53" s="1"/>
  <c r="H147" i="53"/>
  <c r="G147" i="53"/>
  <c r="G146" i="53"/>
  <c r="H146" i="53" s="1"/>
  <c r="H145" i="53"/>
  <c r="G145" i="53"/>
  <c r="G144" i="53"/>
  <c r="H144" i="53" s="1"/>
  <c r="H143" i="53"/>
  <c r="G143" i="53"/>
  <c r="G142" i="53"/>
  <c r="H142" i="53" s="1"/>
  <c r="H141" i="53"/>
  <c r="G141" i="53"/>
  <c r="G140" i="53"/>
  <c r="H140" i="53" s="1"/>
  <c r="H139" i="53"/>
  <c r="G139" i="53"/>
  <c r="G138" i="53"/>
  <c r="H138" i="53" s="1"/>
  <c r="H137" i="53"/>
  <c r="G137" i="53"/>
  <c r="G136" i="53"/>
  <c r="H136" i="53" s="1"/>
  <c r="G135" i="53"/>
  <c r="H135" i="53" s="1"/>
  <c r="H134" i="53"/>
  <c r="G134" i="53"/>
  <c r="G133" i="53"/>
  <c r="H133" i="53" s="1"/>
  <c r="H132" i="53"/>
  <c r="G132" i="53"/>
  <c r="G131" i="53"/>
  <c r="H131" i="53" s="1"/>
  <c r="H130" i="53"/>
  <c r="G130" i="53"/>
  <c r="G129" i="53"/>
  <c r="H129" i="53" s="1"/>
  <c r="F129" i="53"/>
  <c r="G128" i="53"/>
  <c r="H128" i="53" s="1"/>
  <c r="F128" i="53"/>
  <c r="G127" i="53"/>
  <c r="H127" i="53" s="1"/>
  <c r="F126" i="53"/>
  <c r="G126" i="53" s="1"/>
  <c r="H126" i="53" s="1"/>
  <c r="E126" i="53"/>
  <c r="G125" i="53"/>
  <c r="H125" i="53" s="1"/>
  <c r="H124" i="53"/>
  <c r="G124" i="53"/>
  <c r="G123" i="53"/>
  <c r="H123" i="53" s="1"/>
  <c r="H122" i="53"/>
  <c r="G122" i="53"/>
  <c r="G121" i="53"/>
  <c r="H121" i="53" s="1"/>
  <c r="H120" i="53"/>
  <c r="G120" i="53"/>
  <c r="G119" i="53"/>
  <c r="H119" i="53" s="1"/>
  <c r="H118" i="53"/>
  <c r="G118" i="53"/>
  <c r="G117" i="53"/>
  <c r="H117" i="53" s="1"/>
  <c r="H116" i="53"/>
  <c r="G116" i="53"/>
  <c r="G115" i="53"/>
  <c r="H115" i="53" s="1"/>
  <c r="H114" i="53"/>
  <c r="G114" i="53"/>
  <c r="G113" i="53"/>
  <c r="H113" i="53" s="1"/>
  <c r="H112" i="53"/>
  <c r="G112" i="53"/>
  <c r="G111" i="53"/>
  <c r="H111" i="53" s="1"/>
  <c r="H110" i="53"/>
  <c r="G110" i="53"/>
  <c r="G109" i="53"/>
  <c r="H109" i="53" s="1"/>
  <c r="H108" i="53"/>
  <c r="G108" i="53"/>
  <c r="G107" i="53"/>
  <c r="H107" i="53" s="1"/>
  <c r="H106" i="53"/>
  <c r="G106" i="53"/>
  <c r="G105" i="53"/>
  <c r="H105" i="53" s="1"/>
  <c r="H104" i="53"/>
  <c r="G104" i="53"/>
  <c r="G103" i="53"/>
  <c r="H103" i="53" s="1"/>
  <c r="H102" i="53"/>
  <c r="G102" i="53"/>
  <c r="G101" i="53"/>
  <c r="H101" i="53" s="1"/>
  <c r="H100" i="53"/>
  <c r="G100" i="53"/>
  <c r="G99" i="53"/>
  <c r="H99" i="53" s="1"/>
  <c r="H98" i="53"/>
  <c r="G98" i="53"/>
  <c r="G97" i="53"/>
  <c r="H97" i="53" s="1"/>
  <c r="H96" i="53"/>
  <c r="G96" i="53"/>
  <c r="G95" i="53"/>
  <c r="H95" i="53" s="1"/>
  <c r="H94" i="53"/>
  <c r="G94" i="53"/>
  <c r="G93" i="53"/>
  <c r="H93" i="53" s="1"/>
  <c r="H92" i="53"/>
  <c r="G92" i="53"/>
  <c r="G91" i="53"/>
  <c r="H91" i="53" s="1"/>
  <c r="H90" i="53"/>
  <c r="G90" i="53"/>
  <c r="G89" i="53"/>
  <c r="H89" i="53" s="1"/>
  <c r="H88" i="53"/>
  <c r="G88" i="53"/>
  <c r="G87" i="53"/>
  <c r="H87" i="53" s="1"/>
  <c r="H86" i="53"/>
  <c r="G86" i="53"/>
  <c r="G85" i="53"/>
  <c r="H85" i="53" s="1"/>
  <c r="H84" i="53"/>
  <c r="G84" i="53"/>
  <c r="G83" i="53"/>
  <c r="H83" i="53" s="1"/>
  <c r="H82" i="53"/>
  <c r="G82" i="53"/>
  <c r="G81" i="53"/>
  <c r="H81" i="53" s="1"/>
  <c r="F80" i="53"/>
  <c r="F273" i="53" s="1"/>
  <c r="G273" i="53" s="1"/>
  <c r="E80" i="53"/>
  <c r="E273" i="53" s="1"/>
  <c r="G79" i="53"/>
  <c r="H79" i="53" s="1"/>
  <c r="H78" i="53"/>
  <c r="G78" i="53"/>
  <c r="G77" i="53"/>
  <c r="H77" i="53" s="1"/>
  <c r="H76" i="53"/>
  <c r="G76" i="53"/>
  <c r="G75" i="53"/>
  <c r="H75" i="53" s="1"/>
  <c r="H74" i="53"/>
  <c r="G74" i="53"/>
  <c r="G73" i="53"/>
  <c r="H73" i="53" s="1"/>
  <c r="H72" i="53"/>
  <c r="G72" i="53"/>
  <c r="G71" i="53"/>
  <c r="H71" i="53" s="1"/>
  <c r="H70" i="53"/>
  <c r="G70" i="53"/>
  <c r="G69" i="53"/>
  <c r="H69" i="53" s="1"/>
  <c r="H68" i="53"/>
  <c r="G68" i="53"/>
  <c r="G67" i="53"/>
  <c r="H66" i="53"/>
  <c r="G66" i="53"/>
  <c r="G65" i="53"/>
  <c r="H65" i="53" s="1"/>
  <c r="H64" i="53"/>
  <c r="G64" i="53"/>
  <c r="G63" i="53"/>
  <c r="H63" i="53" s="1"/>
  <c r="H62" i="53"/>
  <c r="G62" i="53"/>
  <c r="G61" i="53"/>
  <c r="H61" i="53" s="1"/>
  <c r="H60" i="53"/>
  <c r="G60" i="53"/>
  <c r="G59" i="53"/>
  <c r="H59" i="53" s="1"/>
  <c r="H58" i="53"/>
  <c r="G58" i="53"/>
  <c r="G57" i="53"/>
  <c r="H57" i="53" s="1"/>
  <c r="H56" i="53"/>
  <c r="G56" i="53"/>
  <c r="G55" i="53"/>
  <c r="H55" i="53" s="1"/>
  <c r="H54" i="53"/>
  <c r="G54" i="53"/>
  <c r="G53" i="53"/>
  <c r="H53" i="53" s="1"/>
  <c r="H52" i="53"/>
  <c r="G52" i="53"/>
  <c r="G51" i="53"/>
  <c r="H51" i="53" s="1"/>
  <c r="H50" i="53"/>
  <c r="G50" i="53"/>
  <c r="G49" i="53"/>
  <c r="H49" i="53" s="1"/>
  <c r="H48" i="53"/>
  <c r="G48" i="53"/>
  <c r="G47" i="53"/>
  <c r="H47" i="53" s="1"/>
  <c r="H46" i="53"/>
  <c r="G46" i="53"/>
  <c r="G45" i="53"/>
  <c r="H45" i="53" s="1"/>
  <c r="H44" i="53"/>
  <c r="G44" i="53"/>
  <c r="G43" i="53"/>
  <c r="H43" i="53" s="1"/>
  <c r="H42" i="53"/>
  <c r="G42" i="53"/>
  <c r="G41" i="53"/>
  <c r="H41" i="53" s="1"/>
  <c r="H40" i="53"/>
  <c r="G40" i="53"/>
  <c r="G39" i="53"/>
  <c r="H39" i="53" s="1"/>
  <c r="H38" i="53"/>
  <c r="G38" i="53"/>
  <c r="G37" i="53"/>
  <c r="H37" i="53" s="1"/>
  <c r="H36" i="53"/>
  <c r="G36" i="53"/>
  <c r="G35" i="53"/>
  <c r="H35" i="53" s="1"/>
  <c r="H34" i="53"/>
  <c r="G34" i="53"/>
  <c r="H33" i="53"/>
  <c r="G33" i="53"/>
  <c r="H32" i="53"/>
  <c r="G32" i="53"/>
  <c r="H31" i="53"/>
  <c r="G31" i="53"/>
  <c r="H30" i="53"/>
  <c r="G30" i="53"/>
  <c r="H29" i="53"/>
  <c r="G29" i="53"/>
  <c r="H28" i="53"/>
  <c r="G28" i="53"/>
  <c r="H27" i="53"/>
  <c r="G27" i="53"/>
  <c r="H26" i="53"/>
  <c r="G26" i="53"/>
  <c r="I20" i="53"/>
  <c r="I18" i="53"/>
  <c r="I15" i="53"/>
  <c r="I12" i="53"/>
  <c r="I13" i="53" l="1"/>
  <c r="I16" i="53"/>
  <c r="I19" i="53"/>
  <c r="G80" i="53"/>
  <c r="H80" i="53" s="1"/>
  <c r="F293" i="52"/>
  <c r="E293" i="52"/>
  <c r="D293" i="52"/>
  <c r="G292" i="52"/>
  <c r="G291" i="52"/>
  <c r="G290" i="52"/>
  <c r="G289" i="52"/>
  <c r="G288" i="52"/>
  <c r="G287" i="52"/>
  <c r="G286" i="52"/>
  <c r="G285" i="52"/>
  <c r="G284" i="52"/>
  <c r="G283" i="52"/>
  <c r="G282" i="52"/>
  <c r="G281" i="52"/>
  <c r="G280" i="52"/>
  <c r="G279" i="52"/>
  <c r="G278" i="52"/>
  <c r="G293" i="52" s="1"/>
  <c r="D273" i="52"/>
  <c r="H272" i="52"/>
  <c r="G272" i="52"/>
  <c r="G271" i="52"/>
  <c r="H271" i="52" s="1"/>
  <c r="H270" i="52"/>
  <c r="G270" i="52"/>
  <c r="G269" i="52"/>
  <c r="H269" i="52" s="1"/>
  <c r="H268" i="52"/>
  <c r="G268" i="52"/>
  <c r="G267" i="52"/>
  <c r="H267" i="52" s="1"/>
  <c r="H266" i="52"/>
  <c r="G266" i="52"/>
  <c r="G265" i="52"/>
  <c r="H265" i="52" s="1"/>
  <c r="H264" i="52"/>
  <c r="G264" i="52"/>
  <c r="G263" i="52"/>
  <c r="H263" i="52" s="1"/>
  <c r="H262" i="52"/>
  <c r="G262" i="52"/>
  <c r="G261" i="52"/>
  <c r="H261" i="52" s="1"/>
  <c r="H260" i="52"/>
  <c r="G260" i="52"/>
  <c r="G259" i="52"/>
  <c r="H259" i="52" s="1"/>
  <c r="H258" i="52"/>
  <c r="G258" i="52"/>
  <c r="G257" i="52"/>
  <c r="H257" i="52" s="1"/>
  <c r="H256" i="52"/>
  <c r="G256" i="52"/>
  <c r="G255" i="52"/>
  <c r="H255" i="52" s="1"/>
  <c r="H254" i="52"/>
  <c r="G254" i="52"/>
  <c r="G253" i="52"/>
  <c r="H253" i="52" s="1"/>
  <c r="H252" i="52"/>
  <c r="G252" i="52"/>
  <c r="G251" i="52"/>
  <c r="H251" i="52" s="1"/>
  <c r="H250" i="52"/>
  <c r="G250" i="52"/>
  <c r="G249" i="52"/>
  <c r="H249" i="52" s="1"/>
  <c r="H248" i="52"/>
  <c r="G248" i="52"/>
  <c r="G247" i="52"/>
  <c r="H247" i="52" s="1"/>
  <c r="H246" i="52"/>
  <c r="G246" i="52"/>
  <c r="G245" i="52"/>
  <c r="H245" i="52" s="1"/>
  <c r="H244" i="52"/>
  <c r="G244" i="52"/>
  <c r="G243" i="52"/>
  <c r="H243" i="52" s="1"/>
  <c r="H242" i="52"/>
  <c r="G242" i="52"/>
  <c r="G241" i="52"/>
  <c r="H241" i="52" s="1"/>
  <c r="H240" i="52"/>
  <c r="G240" i="52"/>
  <c r="G239" i="52"/>
  <c r="H239" i="52" s="1"/>
  <c r="H238" i="52"/>
  <c r="G238" i="52"/>
  <c r="G237" i="52"/>
  <c r="H237" i="52" s="1"/>
  <c r="H236" i="52"/>
  <c r="G236" i="52"/>
  <c r="G235" i="52"/>
  <c r="H235" i="52" s="1"/>
  <c r="H234" i="52"/>
  <c r="G234" i="52"/>
  <c r="G233" i="52"/>
  <c r="H233" i="52" s="1"/>
  <c r="G232" i="52"/>
  <c r="H232" i="52" s="1"/>
  <c r="H231" i="52"/>
  <c r="G231" i="52"/>
  <c r="G230" i="52"/>
  <c r="H230" i="52" s="1"/>
  <c r="H229" i="52"/>
  <c r="G229" i="52"/>
  <c r="G228" i="52"/>
  <c r="H228" i="52" s="1"/>
  <c r="H227" i="52"/>
  <c r="G227" i="52"/>
  <c r="G226" i="52"/>
  <c r="H226" i="52" s="1"/>
  <c r="H225" i="52"/>
  <c r="G225" i="52"/>
  <c r="G224" i="52"/>
  <c r="H224" i="52" s="1"/>
  <c r="H223" i="52"/>
  <c r="G223" i="52"/>
  <c r="G222" i="52"/>
  <c r="H222" i="52" s="1"/>
  <c r="H221" i="52"/>
  <c r="G221" i="52"/>
  <c r="G220" i="52"/>
  <c r="H220" i="52" s="1"/>
  <c r="H219" i="52"/>
  <c r="G219" i="52"/>
  <c r="G218" i="52"/>
  <c r="H218" i="52" s="1"/>
  <c r="H217" i="52"/>
  <c r="G217" i="52"/>
  <c r="G216" i="52"/>
  <c r="H216" i="52" s="1"/>
  <c r="H215" i="52"/>
  <c r="G215" i="52"/>
  <c r="G214" i="52"/>
  <c r="H214" i="52" s="1"/>
  <c r="H213" i="52"/>
  <c r="G213" i="52"/>
  <c r="G212" i="52"/>
  <c r="H212" i="52" s="1"/>
  <c r="H211" i="52"/>
  <c r="G211" i="52"/>
  <c r="G210" i="52"/>
  <c r="H210" i="52" s="1"/>
  <c r="H209" i="52"/>
  <c r="G209" i="52"/>
  <c r="G208" i="52"/>
  <c r="H208" i="52" s="1"/>
  <c r="H207" i="52"/>
  <c r="G207" i="52"/>
  <c r="G206" i="52"/>
  <c r="H206" i="52" s="1"/>
  <c r="H205" i="52"/>
  <c r="G205" i="52"/>
  <c r="G204" i="52"/>
  <c r="H204" i="52" s="1"/>
  <c r="H203" i="52"/>
  <c r="G203" i="52"/>
  <c r="G202" i="52"/>
  <c r="H202" i="52" s="1"/>
  <c r="H201" i="52"/>
  <c r="G201" i="52"/>
  <c r="G200" i="52"/>
  <c r="H200" i="52" s="1"/>
  <c r="H199" i="52"/>
  <c r="G199" i="52"/>
  <c r="G198" i="52"/>
  <c r="H198" i="52" s="1"/>
  <c r="H197" i="52"/>
  <c r="G197" i="52"/>
  <c r="G196" i="52"/>
  <c r="H196" i="52" s="1"/>
  <c r="H195" i="52"/>
  <c r="G195" i="52"/>
  <c r="G194" i="52"/>
  <c r="H194" i="52" s="1"/>
  <c r="H193" i="52"/>
  <c r="G193" i="52"/>
  <c r="G192" i="52"/>
  <c r="H192" i="52" s="1"/>
  <c r="H191" i="52"/>
  <c r="G191" i="52"/>
  <c r="G190" i="52"/>
  <c r="H190" i="52" s="1"/>
  <c r="H189" i="52"/>
  <c r="G189" i="52"/>
  <c r="G188" i="52"/>
  <c r="H188" i="52" s="1"/>
  <c r="H187" i="52"/>
  <c r="G187" i="52"/>
  <c r="G186" i="52"/>
  <c r="H186" i="52" s="1"/>
  <c r="H185" i="52"/>
  <c r="G185" i="52"/>
  <c r="G184" i="52"/>
  <c r="H184" i="52" s="1"/>
  <c r="H183" i="52"/>
  <c r="G183" i="52"/>
  <c r="G182" i="52"/>
  <c r="H182" i="52" s="1"/>
  <c r="H181" i="52"/>
  <c r="G181" i="52"/>
  <c r="G180" i="52"/>
  <c r="H180" i="52" s="1"/>
  <c r="H179" i="52"/>
  <c r="G179" i="52"/>
  <c r="G178" i="52"/>
  <c r="H178" i="52" s="1"/>
  <c r="H177" i="52"/>
  <c r="G177" i="52"/>
  <c r="G176" i="52"/>
  <c r="H176" i="52" s="1"/>
  <c r="H175" i="52"/>
  <c r="G175" i="52"/>
  <c r="G174" i="52"/>
  <c r="H174" i="52" s="1"/>
  <c r="H173" i="52"/>
  <c r="G173" i="52"/>
  <c r="G172" i="52"/>
  <c r="H172" i="52" s="1"/>
  <c r="H171" i="52"/>
  <c r="G171" i="52"/>
  <c r="G170" i="52"/>
  <c r="H170" i="52" s="1"/>
  <c r="H169" i="52"/>
  <c r="G169" i="52"/>
  <c r="G168" i="52"/>
  <c r="H168" i="52" s="1"/>
  <c r="H167" i="52"/>
  <c r="G167" i="52"/>
  <c r="G166" i="52"/>
  <c r="H166" i="52" s="1"/>
  <c r="H165" i="52"/>
  <c r="G165" i="52"/>
  <c r="G164" i="52"/>
  <c r="H164" i="52" s="1"/>
  <c r="H163" i="52"/>
  <c r="G163" i="52"/>
  <c r="G162" i="52"/>
  <c r="H162" i="52" s="1"/>
  <c r="H161" i="52"/>
  <c r="G161" i="52"/>
  <c r="G160" i="52"/>
  <c r="H160" i="52" s="1"/>
  <c r="H159" i="52"/>
  <c r="G159" i="52"/>
  <c r="G158" i="52"/>
  <c r="H158" i="52" s="1"/>
  <c r="H157" i="52"/>
  <c r="G157" i="52"/>
  <c r="G156" i="52"/>
  <c r="H156" i="52" s="1"/>
  <c r="H155" i="52"/>
  <c r="G155" i="52"/>
  <c r="G154" i="52"/>
  <c r="H154" i="52" s="1"/>
  <c r="H153" i="52"/>
  <c r="G153" i="52"/>
  <c r="G152" i="52"/>
  <c r="H152" i="52" s="1"/>
  <c r="H151" i="52"/>
  <c r="G151" i="52"/>
  <c r="G150" i="52"/>
  <c r="H150" i="52" s="1"/>
  <c r="H149" i="52"/>
  <c r="G149" i="52"/>
  <c r="G148" i="52"/>
  <c r="H148" i="52" s="1"/>
  <c r="H147" i="52"/>
  <c r="G147" i="52"/>
  <c r="G146" i="52"/>
  <c r="H146" i="52" s="1"/>
  <c r="H145" i="52"/>
  <c r="G145" i="52"/>
  <c r="G144" i="52"/>
  <c r="H144" i="52" s="1"/>
  <c r="H143" i="52"/>
  <c r="G143" i="52"/>
  <c r="G142" i="52"/>
  <c r="H142" i="52" s="1"/>
  <c r="H141" i="52"/>
  <c r="G141" i="52"/>
  <c r="G140" i="52"/>
  <c r="H140" i="52" s="1"/>
  <c r="H139" i="52"/>
  <c r="G139" i="52"/>
  <c r="G138" i="52"/>
  <c r="H138" i="52" s="1"/>
  <c r="H137" i="52"/>
  <c r="G137" i="52"/>
  <c r="G136" i="52"/>
  <c r="H136" i="52" s="1"/>
  <c r="H135" i="52"/>
  <c r="G135" i="52"/>
  <c r="G134" i="52"/>
  <c r="H134" i="52" s="1"/>
  <c r="H133" i="52"/>
  <c r="G133" i="52"/>
  <c r="G132" i="52"/>
  <c r="H132" i="52" s="1"/>
  <c r="H131" i="52"/>
  <c r="G131" i="52"/>
  <c r="G130" i="52"/>
  <c r="H130" i="52" s="1"/>
  <c r="G129" i="52"/>
  <c r="H129" i="52" s="1"/>
  <c r="H128" i="52"/>
  <c r="G128" i="52"/>
  <c r="G127" i="52"/>
  <c r="H127" i="52" s="1"/>
  <c r="F126" i="52"/>
  <c r="G126" i="52" s="1"/>
  <c r="H126" i="52" s="1"/>
  <c r="H125" i="52"/>
  <c r="G125" i="52"/>
  <c r="G124" i="52"/>
  <c r="H124" i="52" s="1"/>
  <c r="H123" i="52"/>
  <c r="G123" i="52"/>
  <c r="G122" i="52"/>
  <c r="H122" i="52" s="1"/>
  <c r="H121" i="52"/>
  <c r="G121" i="52"/>
  <c r="G120" i="52"/>
  <c r="H120" i="52" s="1"/>
  <c r="H119" i="52"/>
  <c r="G119" i="52"/>
  <c r="G118" i="52"/>
  <c r="H118" i="52" s="1"/>
  <c r="H117" i="52"/>
  <c r="G117" i="52"/>
  <c r="G116" i="52"/>
  <c r="H116" i="52" s="1"/>
  <c r="H115" i="52"/>
  <c r="G115" i="52"/>
  <c r="G114" i="52"/>
  <c r="H114" i="52" s="1"/>
  <c r="H113" i="52"/>
  <c r="G113" i="52"/>
  <c r="G112" i="52"/>
  <c r="H112" i="52" s="1"/>
  <c r="H111" i="52"/>
  <c r="G111" i="52"/>
  <c r="G110" i="52"/>
  <c r="H110" i="52" s="1"/>
  <c r="H109" i="52"/>
  <c r="G109" i="52"/>
  <c r="G108" i="52"/>
  <c r="H108" i="52" s="1"/>
  <c r="H107" i="52"/>
  <c r="G107" i="52"/>
  <c r="G106" i="52"/>
  <c r="H106" i="52" s="1"/>
  <c r="H105" i="52"/>
  <c r="G105" i="52"/>
  <c r="G104" i="52"/>
  <c r="H104" i="52" s="1"/>
  <c r="H103" i="52"/>
  <c r="G103" i="52"/>
  <c r="G102" i="52"/>
  <c r="H102" i="52" s="1"/>
  <c r="H101" i="52"/>
  <c r="G101" i="52"/>
  <c r="G100" i="52"/>
  <c r="H100" i="52" s="1"/>
  <c r="H99" i="52"/>
  <c r="G99" i="52"/>
  <c r="G98" i="52"/>
  <c r="H98" i="52" s="1"/>
  <c r="H97" i="52"/>
  <c r="G97" i="52"/>
  <c r="G96" i="52"/>
  <c r="H96" i="52" s="1"/>
  <c r="H95" i="52"/>
  <c r="G95" i="52"/>
  <c r="G94" i="52"/>
  <c r="H94" i="52" s="1"/>
  <c r="H93" i="52"/>
  <c r="G93" i="52"/>
  <c r="G92" i="52"/>
  <c r="H92" i="52" s="1"/>
  <c r="H91" i="52"/>
  <c r="G91" i="52"/>
  <c r="G90" i="52"/>
  <c r="H90" i="52" s="1"/>
  <c r="H89" i="52"/>
  <c r="G89" i="52"/>
  <c r="G88" i="52"/>
  <c r="H88" i="52" s="1"/>
  <c r="H87" i="52"/>
  <c r="G87" i="52"/>
  <c r="G86" i="52"/>
  <c r="H86" i="52" s="1"/>
  <c r="H85" i="52"/>
  <c r="G85" i="52"/>
  <c r="G84" i="52"/>
  <c r="H84" i="52" s="1"/>
  <c r="H83" i="52"/>
  <c r="G83" i="52"/>
  <c r="G82" i="52"/>
  <c r="H82" i="52" s="1"/>
  <c r="H81" i="52"/>
  <c r="G81" i="52"/>
  <c r="F80" i="52"/>
  <c r="F273" i="52" s="1"/>
  <c r="E80" i="52"/>
  <c r="E273" i="52" s="1"/>
  <c r="H79" i="52"/>
  <c r="G79" i="52"/>
  <c r="G78" i="52"/>
  <c r="H78" i="52" s="1"/>
  <c r="H77" i="52"/>
  <c r="G77" i="52"/>
  <c r="G76" i="52"/>
  <c r="H76" i="52" s="1"/>
  <c r="H75" i="52"/>
  <c r="G75" i="52"/>
  <c r="G74" i="52"/>
  <c r="H74" i="52" s="1"/>
  <c r="H73" i="52"/>
  <c r="G73" i="52"/>
  <c r="G72" i="52"/>
  <c r="H72" i="52" s="1"/>
  <c r="H71" i="52"/>
  <c r="G71" i="52"/>
  <c r="G70" i="52"/>
  <c r="H70" i="52" s="1"/>
  <c r="H69" i="52"/>
  <c r="G69" i="52"/>
  <c r="G68" i="52"/>
  <c r="H68" i="52" s="1"/>
  <c r="H67" i="52"/>
  <c r="G67" i="52"/>
  <c r="G66" i="52"/>
  <c r="H66" i="52" s="1"/>
  <c r="H65" i="52"/>
  <c r="G65" i="52"/>
  <c r="G64" i="52"/>
  <c r="H64" i="52" s="1"/>
  <c r="H63" i="52"/>
  <c r="G63" i="52"/>
  <c r="G62" i="52"/>
  <c r="H62" i="52" s="1"/>
  <c r="H61" i="52"/>
  <c r="G61" i="52"/>
  <c r="G60" i="52"/>
  <c r="H60" i="52" s="1"/>
  <c r="H59" i="52"/>
  <c r="G59" i="52"/>
  <c r="G58" i="52"/>
  <c r="H58" i="52" s="1"/>
  <c r="H57" i="52"/>
  <c r="G57" i="52"/>
  <c r="G56" i="52"/>
  <c r="H56" i="52" s="1"/>
  <c r="H55" i="52"/>
  <c r="G55" i="52"/>
  <c r="G54" i="52"/>
  <c r="H54" i="52" s="1"/>
  <c r="H53" i="52"/>
  <c r="G53" i="52"/>
  <c r="G52" i="52"/>
  <c r="H52" i="52" s="1"/>
  <c r="H51" i="52"/>
  <c r="G51" i="52"/>
  <c r="G50" i="52"/>
  <c r="H50" i="52" s="1"/>
  <c r="H49" i="52"/>
  <c r="G49" i="52"/>
  <c r="G48" i="52"/>
  <c r="H48" i="52" s="1"/>
  <c r="H47" i="52"/>
  <c r="G47" i="52"/>
  <c r="G46" i="52"/>
  <c r="H46" i="52" s="1"/>
  <c r="H45" i="52"/>
  <c r="G45" i="52"/>
  <c r="G44" i="52"/>
  <c r="H44" i="52" s="1"/>
  <c r="H43" i="52"/>
  <c r="G43" i="52"/>
  <c r="G42" i="52"/>
  <c r="H42" i="52" s="1"/>
  <c r="H41" i="52"/>
  <c r="G41" i="52"/>
  <c r="G40" i="52"/>
  <c r="H40" i="52" s="1"/>
  <c r="H39" i="52"/>
  <c r="G39" i="52"/>
  <c r="G38" i="52"/>
  <c r="H38" i="52" s="1"/>
  <c r="H37" i="52"/>
  <c r="G37" i="52"/>
  <c r="H36" i="52"/>
  <c r="G36" i="52"/>
  <c r="G35" i="52"/>
  <c r="H35" i="52" s="1"/>
  <c r="H34" i="52"/>
  <c r="G34" i="52"/>
  <c r="G33" i="52"/>
  <c r="H33" i="52" s="1"/>
  <c r="H32" i="52"/>
  <c r="G32" i="52"/>
  <c r="G31" i="52"/>
  <c r="H31" i="52" s="1"/>
  <c r="H30" i="52"/>
  <c r="G30" i="52"/>
  <c r="G29" i="52"/>
  <c r="H29" i="52" s="1"/>
  <c r="H28" i="52"/>
  <c r="G28" i="52"/>
  <c r="G27" i="52"/>
  <c r="H27" i="52" s="1"/>
  <c r="H26" i="52"/>
  <c r="G26" i="52"/>
  <c r="I20" i="52"/>
  <c r="I18" i="52"/>
  <c r="I19" i="52" s="1"/>
  <c r="I15" i="52"/>
  <c r="I12" i="52"/>
  <c r="I13" i="52" s="1"/>
  <c r="I9" i="53" l="1"/>
  <c r="I207" i="53"/>
  <c r="J207" i="53" s="1"/>
  <c r="I205" i="53"/>
  <c r="J205" i="53" s="1"/>
  <c r="I203" i="53"/>
  <c r="J203" i="53" s="1"/>
  <c r="I202" i="53"/>
  <c r="J202" i="53" s="1"/>
  <c r="I198" i="53"/>
  <c r="J198" i="53" s="1"/>
  <c r="I196" i="53"/>
  <c r="J196" i="53" s="1"/>
  <c r="I194" i="53"/>
  <c r="J194" i="53" s="1"/>
  <c r="I192" i="53"/>
  <c r="J192" i="53" s="1"/>
  <c r="I190" i="53"/>
  <c r="J190" i="53" s="1"/>
  <c r="I188" i="53"/>
  <c r="J188" i="53" s="1"/>
  <c r="I186" i="53"/>
  <c r="J186" i="53" s="1"/>
  <c r="I184" i="53"/>
  <c r="J184" i="53" s="1"/>
  <c r="I182" i="53"/>
  <c r="J182" i="53" s="1"/>
  <c r="I180" i="53"/>
  <c r="J180" i="53" s="1"/>
  <c r="I178" i="53"/>
  <c r="J178" i="53" s="1"/>
  <c r="I176" i="53"/>
  <c r="J176" i="53" s="1"/>
  <c r="I174" i="53"/>
  <c r="J174" i="53" s="1"/>
  <c r="I172" i="53"/>
  <c r="J172" i="53" s="1"/>
  <c r="I170" i="53"/>
  <c r="J170" i="53" s="1"/>
  <c r="I168" i="53"/>
  <c r="J168" i="53" s="1"/>
  <c r="I166" i="53"/>
  <c r="J166" i="53" s="1"/>
  <c r="I164" i="53"/>
  <c r="J164" i="53" s="1"/>
  <c r="I162" i="53"/>
  <c r="J162" i="53" s="1"/>
  <c r="I160" i="53"/>
  <c r="J160" i="53" s="1"/>
  <c r="I158" i="53"/>
  <c r="J158" i="53" s="1"/>
  <c r="I156" i="53"/>
  <c r="J156" i="53" s="1"/>
  <c r="I206" i="53"/>
  <c r="J206" i="53" s="1"/>
  <c r="I204" i="53"/>
  <c r="J204" i="53" s="1"/>
  <c r="I201" i="53"/>
  <c r="J201" i="53" s="1"/>
  <c r="I200" i="53"/>
  <c r="J200" i="53" s="1"/>
  <c r="I199" i="53"/>
  <c r="J199" i="53" s="1"/>
  <c r="I197" i="53"/>
  <c r="J197" i="53" s="1"/>
  <c r="I195" i="53"/>
  <c r="J195" i="53" s="1"/>
  <c r="I193" i="53"/>
  <c r="J193" i="53" s="1"/>
  <c r="I191" i="53"/>
  <c r="J191" i="53" s="1"/>
  <c r="I189" i="53"/>
  <c r="J189" i="53" s="1"/>
  <c r="I187" i="53"/>
  <c r="J187" i="53" s="1"/>
  <c r="I185" i="53"/>
  <c r="J185" i="53" s="1"/>
  <c r="I183" i="53"/>
  <c r="J183" i="53" s="1"/>
  <c r="I181" i="53"/>
  <c r="J181" i="53" s="1"/>
  <c r="I179" i="53"/>
  <c r="J179" i="53" s="1"/>
  <c r="I177" i="53"/>
  <c r="J177" i="53" s="1"/>
  <c r="I175" i="53"/>
  <c r="J175" i="53" s="1"/>
  <c r="I173" i="53"/>
  <c r="J173" i="53" s="1"/>
  <c r="I171" i="53"/>
  <c r="J171" i="53" s="1"/>
  <c r="I169" i="53"/>
  <c r="J169" i="53" s="1"/>
  <c r="I167" i="53"/>
  <c r="J167" i="53" s="1"/>
  <c r="I165" i="53"/>
  <c r="J165" i="53" s="1"/>
  <c r="I163" i="53"/>
  <c r="J163" i="53" s="1"/>
  <c r="I161" i="53"/>
  <c r="J161" i="53" s="1"/>
  <c r="I159" i="53"/>
  <c r="J159" i="53" s="1"/>
  <c r="I157" i="53"/>
  <c r="J157" i="53" s="1"/>
  <c r="I272" i="53"/>
  <c r="J272" i="53" s="1"/>
  <c r="I270" i="53"/>
  <c r="J270" i="53" s="1"/>
  <c r="I268" i="53"/>
  <c r="J268" i="53" s="1"/>
  <c r="I266" i="53"/>
  <c r="J266" i="53" s="1"/>
  <c r="I264" i="53"/>
  <c r="J264" i="53" s="1"/>
  <c r="I262" i="53"/>
  <c r="J262" i="53" s="1"/>
  <c r="I260" i="53"/>
  <c r="J260" i="53" s="1"/>
  <c r="I258" i="53"/>
  <c r="J258" i="53" s="1"/>
  <c r="I256" i="53"/>
  <c r="J256" i="53" s="1"/>
  <c r="I254" i="53"/>
  <c r="J254" i="53" s="1"/>
  <c r="I253" i="53"/>
  <c r="J253" i="53" s="1"/>
  <c r="I252" i="53"/>
  <c r="J252" i="53" s="1"/>
  <c r="I250" i="53"/>
  <c r="J250" i="53" s="1"/>
  <c r="I248" i="53"/>
  <c r="J248" i="53" s="1"/>
  <c r="I246" i="53"/>
  <c r="J246" i="53" s="1"/>
  <c r="I244" i="53"/>
  <c r="J244" i="53" s="1"/>
  <c r="I242" i="53"/>
  <c r="J242" i="53" s="1"/>
  <c r="I240" i="53"/>
  <c r="J240" i="53" s="1"/>
  <c r="I238" i="53"/>
  <c r="J238" i="53" s="1"/>
  <c r="I236" i="53"/>
  <c r="J236" i="53" s="1"/>
  <c r="I234" i="53"/>
  <c r="J234" i="53" s="1"/>
  <c r="I271" i="53"/>
  <c r="J271" i="53" s="1"/>
  <c r="I269" i="53"/>
  <c r="J269" i="53" s="1"/>
  <c r="I267" i="53"/>
  <c r="J267" i="53" s="1"/>
  <c r="I265" i="53"/>
  <c r="J265" i="53" s="1"/>
  <c r="I263" i="53"/>
  <c r="J263" i="53" s="1"/>
  <c r="I261" i="53"/>
  <c r="J261" i="53" s="1"/>
  <c r="I259" i="53"/>
  <c r="J259" i="53" s="1"/>
  <c r="I257" i="53"/>
  <c r="J257" i="53" s="1"/>
  <c r="I255" i="53"/>
  <c r="J255" i="53" s="1"/>
  <c r="I251" i="53"/>
  <c r="J251" i="53" s="1"/>
  <c r="I233" i="53"/>
  <c r="J233" i="53" s="1"/>
  <c r="I232" i="53"/>
  <c r="J232" i="53" s="1"/>
  <c r="I230" i="53"/>
  <c r="J230" i="53" s="1"/>
  <c r="I228" i="53"/>
  <c r="J228" i="53" s="1"/>
  <c r="I226" i="53"/>
  <c r="J226" i="53" s="1"/>
  <c r="I224" i="53"/>
  <c r="J224" i="53" s="1"/>
  <c r="I222" i="53"/>
  <c r="J222" i="53" s="1"/>
  <c r="I220" i="53"/>
  <c r="J220" i="53" s="1"/>
  <c r="I249" i="53"/>
  <c r="J249" i="53" s="1"/>
  <c r="I247" i="53"/>
  <c r="J247" i="53" s="1"/>
  <c r="I245" i="53"/>
  <c r="J245" i="53" s="1"/>
  <c r="I243" i="53"/>
  <c r="J243" i="53" s="1"/>
  <c r="I241" i="53"/>
  <c r="J241" i="53" s="1"/>
  <c r="I239" i="53"/>
  <c r="J239" i="53" s="1"/>
  <c r="I237" i="53"/>
  <c r="J237" i="53" s="1"/>
  <c r="I235" i="53"/>
  <c r="J235" i="53" s="1"/>
  <c r="I231" i="53"/>
  <c r="J231" i="53" s="1"/>
  <c r="I229" i="53"/>
  <c r="J229" i="53" s="1"/>
  <c r="I227" i="53"/>
  <c r="J227" i="53" s="1"/>
  <c r="I225" i="53"/>
  <c r="J225" i="53" s="1"/>
  <c r="I223" i="53"/>
  <c r="J223" i="53" s="1"/>
  <c r="I221" i="53"/>
  <c r="J221" i="53" s="1"/>
  <c r="I219" i="53"/>
  <c r="J219" i="53" s="1"/>
  <c r="I217" i="53"/>
  <c r="J217" i="53" s="1"/>
  <c r="I215" i="53"/>
  <c r="J215" i="53" s="1"/>
  <c r="I213" i="53"/>
  <c r="J213" i="53" s="1"/>
  <c r="I211" i="53"/>
  <c r="J211" i="53" s="1"/>
  <c r="I209" i="53"/>
  <c r="J209" i="53" s="1"/>
  <c r="I218" i="53"/>
  <c r="J218" i="53" s="1"/>
  <c r="I216" i="53"/>
  <c r="J216" i="53" s="1"/>
  <c r="I214" i="53"/>
  <c r="J214" i="53" s="1"/>
  <c r="I212" i="53"/>
  <c r="J212" i="53" s="1"/>
  <c r="I210" i="53"/>
  <c r="J210" i="53" s="1"/>
  <c r="I208" i="53"/>
  <c r="J208" i="53" s="1"/>
  <c r="I154" i="53"/>
  <c r="J154" i="53" s="1"/>
  <c r="I152" i="53"/>
  <c r="J152" i="53" s="1"/>
  <c r="I150" i="53"/>
  <c r="J150" i="53" s="1"/>
  <c r="I148" i="53"/>
  <c r="J148" i="53" s="1"/>
  <c r="I155" i="53"/>
  <c r="J155" i="53" s="1"/>
  <c r="I153" i="53"/>
  <c r="J153" i="53" s="1"/>
  <c r="I151" i="53"/>
  <c r="J151" i="53" s="1"/>
  <c r="I149" i="53"/>
  <c r="J149" i="53" s="1"/>
  <c r="I147" i="53"/>
  <c r="J147" i="53" s="1"/>
  <c r="I145" i="53"/>
  <c r="J145" i="53" s="1"/>
  <c r="I143" i="53"/>
  <c r="J143" i="53" s="1"/>
  <c r="I141" i="53"/>
  <c r="J141" i="53" s="1"/>
  <c r="I139" i="53"/>
  <c r="J139" i="53" s="1"/>
  <c r="I137" i="53"/>
  <c r="J137" i="53" s="1"/>
  <c r="I135" i="53"/>
  <c r="J135" i="53" s="1"/>
  <c r="I146" i="53"/>
  <c r="J146" i="53" s="1"/>
  <c r="I144" i="53"/>
  <c r="J144" i="53" s="1"/>
  <c r="I142" i="53"/>
  <c r="J142" i="53" s="1"/>
  <c r="I140" i="53"/>
  <c r="J140" i="53" s="1"/>
  <c r="I138" i="53"/>
  <c r="J138" i="53" s="1"/>
  <c r="I136" i="53"/>
  <c r="J136" i="53" s="1"/>
  <c r="I133" i="53"/>
  <c r="J133" i="53" s="1"/>
  <c r="I131" i="53"/>
  <c r="J131" i="53" s="1"/>
  <c r="I129" i="53"/>
  <c r="J129" i="53" s="1"/>
  <c r="I128" i="53"/>
  <c r="J128" i="53" s="1"/>
  <c r="I127" i="53"/>
  <c r="J127" i="53" s="1"/>
  <c r="I125" i="53"/>
  <c r="J125" i="53" s="1"/>
  <c r="I123" i="53"/>
  <c r="J123" i="53" s="1"/>
  <c r="I121" i="53"/>
  <c r="J121" i="53" s="1"/>
  <c r="I119" i="53"/>
  <c r="J119" i="53" s="1"/>
  <c r="I117" i="53"/>
  <c r="J117" i="53" s="1"/>
  <c r="I115" i="53"/>
  <c r="J115" i="53" s="1"/>
  <c r="I113" i="53"/>
  <c r="J113" i="53" s="1"/>
  <c r="I111" i="53"/>
  <c r="J111" i="53" s="1"/>
  <c r="I109" i="53"/>
  <c r="J109" i="53" s="1"/>
  <c r="I107" i="53"/>
  <c r="J107" i="53" s="1"/>
  <c r="I105" i="53"/>
  <c r="J105" i="53" s="1"/>
  <c r="I103" i="53"/>
  <c r="J103" i="53" s="1"/>
  <c r="I101" i="53"/>
  <c r="J101" i="53" s="1"/>
  <c r="I134" i="53"/>
  <c r="J134" i="53" s="1"/>
  <c r="I132" i="53"/>
  <c r="J132" i="53" s="1"/>
  <c r="I130" i="53"/>
  <c r="J130" i="53" s="1"/>
  <c r="I126" i="53"/>
  <c r="J126" i="53" s="1"/>
  <c r="I124" i="53"/>
  <c r="J124" i="53" s="1"/>
  <c r="I122" i="53"/>
  <c r="J122" i="53" s="1"/>
  <c r="I120" i="53"/>
  <c r="J120" i="53" s="1"/>
  <c r="I118" i="53"/>
  <c r="J118" i="53" s="1"/>
  <c r="I116" i="53"/>
  <c r="J116" i="53" s="1"/>
  <c r="I114" i="53"/>
  <c r="J114" i="53" s="1"/>
  <c r="I112" i="53"/>
  <c r="J112" i="53" s="1"/>
  <c r="I110" i="53"/>
  <c r="J110" i="53" s="1"/>
  <c r="I108" i="53"/>
  <c r="J108" i="53" s="1"/>
  <c r="I106" i="53"/>
  <c r="J106" i="53" s="1"/>
  <c r="I104" i="53"/>
  <c r="J104" i="53" s="1"/>
  <c r="I102" i="53"/>
  <c r="J102" i="53" s="1"/>
  <c r="I100" i="53"/>
  <c r="J100" i="53" s="1"/>
  <c r="H273" i="53"/>
  <c r="I154" i="52"/>
  <c r="I152" i="52"/>
  <c r="I150" i="52"/>
  <c r="I148" i="52"/>
  <c r="I146" i="52"/>
  <c r="I144" i="52"/>
  <c r="I142" i="52"/>
  <c r="I155" i="52"/>
  <c r="I153" i="52"/>
  <c r="I151" i="52"/>
  <c r="I149" i="52"/>
  <c r="I147" i="52"/>
  <c r="I145" i="52"/>
  <c r="I143" i="52"/>
  <c r="I141" i="52"/>
  <c r="I139" i="52"/>
  <c r="J139" i="52" s="1"/>
  <c r="I137" i="52"/>
  <c r="J137" i="52" s="1"/>
  <c r="I135" i="52"/>
  <c r="J135" i="52" s="1"/>
  <c r="I133" i="52"/>
  <c r="J133" i="52" s="1"/>
  <c r="I131" i="52"/>
  <c r="J131" i="52" s="1"/>
  <c r="I140" i="52"/>
  <c r="I138" i="52"/>
  <c r="I136" i="52"/>
  <c r="I134" i="52"/>
  <c r="I132" i="52"/>
  <c r="I130" i="52"/>
  <c r="I129" i="52"/>
  <c r="I127" i="52"/>
  <c r="I124" i="52"/>
  <c r="I122" i="52"/>
  <c r="I120" i="52"/>
  <c r="I118" i="52"/>
  <c r="I116" i="52"/>
  <c r="I114" i="52"/>
  <c r="I112" i="52"/>
  <c r="I110" i="52"/>
  <c r="I108" i="52"/>
  <c r="I106" i="52"/>
  <c r="I104" i="52"/>
  <c r="I102" i="52"/>
  <c r="I100" i="52"/>
  <c r="I128" i="52"/>
  <c r="I126" i="52"/>
  <c r="I125" i="52"/>
  <c r="I123" i="52"/>
  <c r="I121" i="52"/>
  <c r="I119" i="52"/>
  <c r="I117" i="52"/>
  <c r="I115" i="52"/>
  <c r="I113" i="52"/>
  <c r="I111" i="52"/>
  <c r="I109" i="52"/>
  <c r="I107" i="52"/>
  <c r="I105" i="52"/>
  <c r="I103" i="52"/>
  <c r="I101" i="52"/>
  <c r="I272" i="52"/>
  <c r="I270" i="52"/>
  <c r="I268" i="52"/>
  <c r="I266" i="52"/>
  <c r="I264" i="52"/>
  <c r="I262" i="52"/>
  <c r="I260" i="52"/>
  <c r="I258" i="52"/>
  <c r="I256" i="52"/>
  <c r="I254" i="52"/>
  <c r="I252" i="52"/>
  <c r="I250" i="52"/>
  <c r="I248" i="52"/>
  <c r="I246" i="52"/>
  <c r="I244" i="52"/>
  <c r="I242" i="52"/>
  <c r="I240" i="52"/>
  <c r="I238" i="52"/>
  <c r="I236" i="52"/>
  <c r="I234" i="52"/>
  <c r="I271" i="52"/>
  <c r="I269" i="52"/>
  <c r="I267" i="52"/>
  <c r="I265" i="52"/>
  <c r="I263" i="52"/>
  <c r="I261" i="52"/>
  <c r="I259" i="52"/>
  <c r="I257" i="52"/>
  <c r="I255" i="52"/>
  <c r="I253" i="52"/>
  <c r="I251" i="52"/>
  <c r="I249" i="52"/>
  <c r="I247" i="52"/>
  <c r="I232" i="52"/>
  <c r="I230" i="52"/>
  <c r="I228" i="52"/>
  <c r="I226" i="52"/>
  <c r="I224" i="52"/>
  <c r="I222" i="52"/>
  <c r="I220" i="52"/>
  <c r="I218" i="52"/>
  <c r="I216" i="52"/>
  <c r="I214" i="52"/>
  <c r="I245" i="52"/>
  <c r="I243" i="52"/>
  <c r="I241" i="52"/>
  <c r="I239" i="52"/>
  <c r="I237" i="52"/>
  <c r="I235" i="52"/>
  <c r="I233" i="52"/>
  <c r="I231" i="52"/>
  <c r="I229" i="52"/>
  <c r="I227" i="52"/>
  <c r="I225" i="52"/>
  <c r="I223" i="52"/>
  <c r="I221" i="52"/>
  <c r="I219" i="52"/>
  <c r="I217" i="52"/>
  <c r="I215" i="52"/>
  <c r="I213" i="52"/>
  <c r="I211" i="52"/>
  <c r="I209" i="52"/>
  <c r="I212" i="52"/>
  <c r="I210" i="52"/>
  <c r="I208" i="52"/>
  <c r="I16" i="52"/>
  <c r="J102" i="52"/>
  <c r="J103" i="52"/>
  <c r="J106" i="52"/>
  <c r="J107" i="52"/>
  <c r="J110" i="52"/>
  <c r="J111" i="52"/>
  <c r="J114" i="52"/>
  <c r="J115" i="52"/>
  <c r="J118" i="52"/>
  <c r="J119" i="52"/>
  <c r="J122" i="52"/>
  <c r="J123" i="52"/>
  <c r="J126" i="52"/>
  <c r="J129" i="52"/>
  <c r="J100" i="52"/>
  <c r="J101" i="52"/>
  <c r="J104" i="52"/>
  <c r="J105" i="52"/>
  <c r="J108" i="52"/>
  <c r="J109" i="52"/>
  <c r="J112" i="52"/>
  <c r="J113" i="52"/>
  <c r="J116" i="52"/>
  <c r="J117" i="52"/>
  <c r="J120" i="52"/>
  <c r="J121" i="52"/>
  <c r="J124" i="52"/>
  <c r="J125" i="52"/>
  <c r="J127" i="52"/>
  <c r="J128" i="52"/>
  <c r="G273" i="52"/>
  <c r="J130" i="52"/>
  <c r="J132" i="52"/>
  <c r="J134" i="52"/>
  <c r="J136" i="52"/>
  <c r="J138" i="52"/>
  <c r="J140" i="52"/>
  <c r="J141" i="52"/>
  <c r="J144" i="52"/>
  <c r="J145" i="52"/>
  <c r="J148" i="52"/>
  <c r="J149" i="52"/>
  <c r="J152" i="52"/>
  <c r="J153" i="52"/>
  <c r="J209" i="52"/>
  <c r="G80" i="52"/>
  <c r="H80" i="52" s="1"/>
  <c r="J142" i="52"/>
  <c r="J143" i="52"/>
  <c r="J146" i="52"/>
  <c r="J147" i="52"/>
  <c r="J150" i="52"/>
  <c r="J151" i="52"/>
  <c r="J154" i="52"/>
  <c r="J155" i="52"/>
  <c r="J211" i="52"/>
  <c r="J213" i="52"/>
  <c r="J216" i="52"/>
  <c r="J217" i="52"/>
  <c r="J220" i="52"/>
  <c r="J221" i="52"/>
  <c r="J224" i="52"/>
  <c r="J225" i="52"/>
  <c r="J228" i="52"/>
  <c r="J229" i="52"/>
  <c r="J232" i="52"/>
  <c r="J236" i="52"/>
  <c r="J240" i="52"/>
  <c r="J244" i="52"/>
  <c r="J208" i="52"/>
  <c r="J210" i="52"/>
  <c r="J212" i="52"/>
  <c r="J214" i="52"/>
  <c r="J215" i="52"/>
  <c r="J218" i="52"/>
  <c r="J219" i="52"/>
  <c r="J222" i="52"/>
  <c r="J223" i="52"/>
  <c r="J226" i="52"/>
  <c r="J227" i="52"/>
  <c r="J230" i="52"/>
  <c r="J231" i="52"/>
  <c r="J234" i="52"/>
  <c r="J238" i="52"/>
  <c r="J242" i="52"/>
  <c r="J247" i="52"/>
  <c r="J248" i="52"/>
  <c r="J251" i="52"/>
  <c r="J252" i="52"/>
  <c r="J255" i="52"/>
  <c r="J256" i="52"/>
  <c r="J259" i="52"/>
  <c r="J260" i="52"/>
  <c r="J263" i="52"/>
  <c r="J264" i="52"/>
  <c r="J267" i="52"/>
  <c r="J268" i="52"/>
  <c r="J271" i="52"/>
  <c r="J272" i="52"/>
  <c r="J233" i="52"/>
  <c r="J235" i="52"/>
  <c r="J237" i="52"/>
  <c r="J239" i="52"/>
  <c r="J241" i="52"/>
  <c r="J243" i="52"/>
  <c r="J245" i="52"/>
  <c r="J246" i="52"/>
  <c r="J249" i="52"/>
  <c r="J250" i="52"/>
  <c r="J253" i="52"/>
  <c r="J254" i="52"/>
  <c r="J257" i="52"/>
  <c r="J258" i="52"/>
  <c r="J261" i="52"/>
  <c r="J262" i="52"/>
  <c r="J265" i="52"/>
  <c r="J266" i="52"/>
  <c r="J269" i="52"/>
  <c r="J270" i="52"/>
  <c r="I22" i="53" l="1"/>
  <c r="I10" i="53"/>
  <c r="H273" i="52"/>
  <c r="I207" i="52"/>
  <c r="J207" i="52" s="1"/>
  <c r="I205" i="52"/>
  <c r="J205" i="52" s="1"/>
  <c r="I202" i="52"/>
  <c r="J202" i="52" s="1"/>
  <c r="I200" i="52"/>
  <c r="J200" i="52" s="1"/>
  <c r="I198" i="52"/>
  <c r="J198" i="52" s="1"/>
  <c r="I196" i="52"/>
  <c r="J196" i="52" s="1"/>
  <c r="I194" i="52"/>
  <c r="J194" i="52" s="1"/>
  <c r="I192" i="52"/>
  <c r="J192" i="52" s="1"/>
  <c r="I190" i="52"/>
  <c r="J190" i="52" s="1"/>
  <c r="I188" i="52"/>
  <c r="J188" i="52" s="1"/>
  <c r="I186" i="52"/>
  <c r="J186" i="52" s="1"/>
  <c r="I184" i="52"/>
  <c r="J184" i="52" s="1"/>
  <c r="I182" i="52"/>
  <c r="J182" i="52" s="1"/>
  <c r="I180" i="52"/>
  <c r="J180" i="52" s="1"/>
  <c r="I178" i="52"/>
  <c r="J178" i="52" s="1"/>
  <c r="I176" i="52"/>
  <c r="J176" i="52" s="1"/>
  <c r="I174" i="52"/>
  <c r="J174" i="52" s="1"/>
  <c r="I172" i="52"/>
  <c r="J172" i="52" s="1"/>
  <c r="I170" i="52"/>
  <c r="J170" i="52" s="1"/>
  <c r="I168" i="52"/>
  <c r="J168" i="52" s="1"/>
  <c r="I166" i="52"/>
  <c r="J166" i="52" s="1"/>
  <c r="I164" i="52"/>
  <c r="J164" i="52" s="1"/>
  <c r="I162" i="52"/>
  <c r="J162" i="52" s="1"/>
  <c r="I160" i="52"/>
  <c r="J160" i="52" s="1"/>
  <c r="I158" i="52"/>
  <c r="J158" i="52" s="1"/>
  <c r="I156" i="52"/>
  <c r="J156" i="52" s="1"/>
  <c r="I206" i="52"/>
  <c r="J206" i="52" s="1"/>
  <c r="I204" i="52"/>
  <c r="J204" i="52" s="1"/>
  <c r="I203" i="52"/>
  <c r="J203" i="52" s="1"/>
  <c r="I201" i="52"/>
  <c r="J201" i="52" s="1"/>
  <c r="I199" i="52"/>
  <c r="J199" i="52" s="1"/>
  <c r="I197" i="52"/>
  <c r="J197" i="52" s="1"/>
  <c r="I195" i="52"/>
  <c r="J195" i="52" s="1"/>
  <c r="I193" i="52"/>
  <c r="J193" i="52" s="1"/>
  <c r="I191" i="52"/>
  <c r="J191" i="52" s="1"/>
  <c r="I189" i="52"/>
  <c r="J189" i="52" s="1"/>
  <c r="I187" i="52"/>
  <c r="J187" i="52" s="1"/>
  <c r="I185" i="52"/>
  <c r="J185" i="52" s="1"/>
  <c r="I183" i="52"/>
  <c r="J183" i="52" s="1"/>
  <c r="I181" i="52"/>
  <c r="J181" i="52" s="1"/>
  <c r="I179" i="52"/>
  <c r="J179" i="52" s="1"/>
  <c r="I177" i="52"/>
  <c r="J177" i="52" s="1"/>
  <c r="I175" i="52"/>
  <c r="J175" i="52" s="1"/>
  <c r="I173" i="52"/>
  <c r="J173" i="52" s="1"/>
  <c r="I171" i="52"/>
  <c r="J171" i="52" s="1"/>
  <c r="I169" i="52"/>
  <c r="J169" i="52" s="1"/>
  <c r="I167" i="52"/>
  <c r="J167" i="52" s="1"/>
  <c r="I165" i="52"/>
  <c r="J165" i="52" s="1"/>
  <c r="I163" i="52"/>
  <c r="J163" i="52" s="1"/>
  <c r="I161" i="52"/>
  <c r="J161" i="52" s="1"/>
  <c r="I159" i="52"/>
  <c r="J159" i="52" s="1"/>
  <c r="I157" i="52"/>
  <c r="J157" i="52" s="1"/>
  <c r="I9" i="52"/>
  <c r="I99" i="53" l="1"/>
  <c r="J99" i="53" s="1"/>
  <c r="I97" i="53"/>
  <c r="J97" i="53" s="1"/>
  <c r="I95" i="53"/>
  <c r="J95" i="53" s="1"/>
  <c r="I93" i="53"/>
  <c r="J93" i="53" s="1"/>
  <c r="I91" i="53"/>
  <c r="J91" i="53" s="1"/>
  <c r="I89" i="53"/>
  <c r="J89" i="53" s="1"/>
  <c r="I87" i="53"/>
  <c r="J87" i="53" s="1"/>
  <c r="I85" i="53"/>
  <c r="J85" i="53" s="1"/>
  <c r="I83" i="53"/>
  <c r="J83" i="53" s="1"/>
  <c r="I81" i="53"/>
  <c r="J81" i="53" s="1"/>
  <c r="I79" i="53"/>
  <c r="J79" i="53" s="1"/>
  <c r="I77" i="53"/>
  <c r="J77" i="53" s="1"/>
  <c r="I75" i="53"/>
  <c r="J75" i="53" s="1"/>
  <c r="I73" i="53"/>
  <c r="J73" i="53" s="1"/>
  <c r="I71" i="53"/>
  <c r="J71" i="53" s="1"/>
  <c r="I69" i="53"/>
  <c r="J69" i="53" s="1"/>
  <c r="I63" i="53"/>
  <c r="J63" i="53" s="1"/>
  <c r="I59" i="53"/>
  <c r="J59" i="53" s="1"/>
  <c r="I55" i="53"/>
  <c r="J55" i="53" s="1"/>
  <c r="I49" i="53"/>
  <c r="J49" i="53" s="1"/>
  <c r="I47" i="53"/>
  <c r="J47" i="53" s="1"/>
  <c r="I45" i="53"/>
  <c r="J45" i="53" s="1"/>
  <c r="I41" i="53"/>
  <c r="J41" i="53" s="1"/>
  <c r="I98" i="53"/>
  <c r="J98" i="53" s="1"/>
  <c r="I96" i="53"/>
  <c r="J96" i="53" s="1"/>
  <c r="I94" i="53"/>
  <c r="J94" i="53" s="1"/>
  <c r="I92" i="53"/>
  <c r="J92" i="53" s="1"/>
  <c r="I90" i="53"/>
  <c r="J90" i="53" s="1"/>
  <c r="I88" i="53"/>
  <c r="J88" i="53" s="1"/>
  <c r="I86" i="53"/>
  <c r="J86" i="53" s="1"/>
  <c r="I84" i="53"/>
  <c r="J84" i="53" s="1"/>
  <c r="I82" i="53"/>
  <c r="J82" i="53" s="1"/>
  <c r="I80" i="53"/>
  <c r="J80" i="53" s="1"/>
  <c r="I78" i="53"/>
  <c r="J78" i="53" s="1"/>
  <c r="I76" i="53"/>
  <c r="J76" i="53" s="1"/>
  <c r="I74" i="53"/>
  <c r="J74" i="53" s="1"/>
  <c r="I72" i="53"/>
  <c r="J72" i="53" s="1"/>
  <c r="I70" i="53"/>
  <c r="J70" i="53" s="1"/>
  <c r="I68" i="53"/>
  <c r="J68" i="53" s="1"/>
  <c r="I66" i="53"/>
  <c r="J66" i="53" s="1"/>
  <c r="I64" i="53"/>
  <c r="J64" i="53" s="1"/>
  <c r="I62" i="53"/>
  <c r="J62" i="53" s="1"/>
  <c r="I60" i="53"/>
  <c r="J60" i="53" s="1"/>
  <c r="I58" i="53"/>
  <c r="J58" i="53" s="1"/>
  <c r="I56" i="53"/>
  <c r="J56" i="53" s="1"/>
  <c r="I54" i="53"/>
  <c r="J54" i="53" s="1"/>
  <c r="I52" i="53"/>
  <c r="J52" i="53" s="1"/>
  <c r="I50" i="53"/>
  <c r="J50" i="53" s="1"/>
  <c r="I48" i="53"/>
  <c r="J48" i="53" s="1"/>
  <c r="I46" i="53"/>
  <c r="J46" i="53" s="1"/>
  <c r="I44" i="53"/>
  <c r="J44" i="53" s="1"/>
  <c r="I42" i="53"/>
  <c r="J42" i="53" s="1"/>
  <c r="I40" i="53"/>
  <c r="J40" i="53" s="1"/>
  <c r="I38" i="53"/>
  <c r="J38" i="53" s="1"/>
  <c r="I36" i="53"/>
  <c r="J36" i="53" s="1"/>
  <c r="I34" i="53"/>
  <c r="J34" i="53" s="1"/>
  <c r="I33" i="53"/>
  <c r="I32" i="53"/>
  <c r="I31" i="53"/>
  <c r="I30" i="53"/>
  <c r="I29" i="53"/>
  <c r="I28" i="53"/>
  <c r="I27" i="53"/>
  <c r="I26" i="53"/>
  <c r="I23" i="53"/>
  <c r="I67" i="53"/>
  <c r="J67" i="53" s="1"/>
  <c r="I65" i="53"/>
  <c r="J65" i="53" s="1"/>
  <c r="I61" i="53"/>
  <c r="J61" i="53" s="1"/>
  <c r="I57" i="53"/>
  <c r="J57" i="53" s="1"/>
  <c r="I53" i="53"/>
  <c r="J53" i="53" s="1"/>
  <c r="I51" i="53"/>
  <c r="J51" i="53" s="1"/>
  <c r="I43" i="53"/>
  <c r="J43" i="53" s="1"/>
  <c r="I39" i="53"/>
  <c r="J39" i="53" s="1"/>
  <c r="I37" i="53"/>
  <c r="J37" i="53" s="1"/>
  <c r="I35" i="53"/>
  <c r="J35" i="53" s="1"/>
  <c r="I10" i="52"/>
  <c r="I22" i="52"/>
  <c r="J32" i="53" l="1"/>
  <c r="I273" i="53"/>
  <c r="J26" i="53"/>
  <c r="J28" i="53"/>
  <c r="J30" i="53"/>
  <c r="J27" i="53"/>
  <c r="J29" i="53"/>
  <c r="J31" i="53"/>
  <c r="J33" i="53"/>
  <c r="I98" i="52"/>
  <c r="J98" i="52" s="1"/>
  <c r="I96" i="52"/>
  <c r="J96" i="52" s="1"/>
  <c r="I94" i="52"/>
  <c r="J94" i="52" s="1"/>
  <c r="I92" i="52"/>
  <c r="J92" i="52" s="1"/>
  <c r="I90" i="52"/>
  <c r="J90" i="52" s="1"/>
  <c r="I88" i="52"/>
  <c r="J88" i="52" s="1"/>
  <c r="I86" i="52"/>
  <c r="J86" i="52" s="1"/>
  <c r="I84" i="52"/>
  <c r="J84" i="52" s="1"/>
  <c r="I82" i="52"/>
  <c r="J82" i="52" s="1"/>
  <c r="I80" i="52"/>
  <c r="J80" i="52" s="1"/>
  <c r="I78" i="52"/>
  <c r="J78" i="52" s="1"/>
  <c r="I76" i="52"/>
  <c r="J76" i="52" s="1"/>
  <c r="I74" i="52"/>
  <c r="J74" i="52" s="1"/>
  <c r="I72" i="52"/>
  <c r="J72" i="52" s="1"/>
  <c r="I70" i="52"/>
  <c r="J70" i="52" s="1"/>
  <c r="I68" i="52"/>
  <c r="J68" i="52" s="1"/>
  <c r="I66" i="52"/>
  <c r="J66" i="52" s="1"/>
  <c r="I64" i="52"/>
  <c r="J64" i="52" s="1"/>
  <c r="I62" i="52"/>
  <c r="J62" i="52" s="1"/>
  <c r="I60" i="52"/>
  <c r="J60" i="52" s="1"/>
  <c r="I58" i="52"/>
  <c r="J58" i="52" s="1"/>
  <c r="I56" i="52"/>
  <c r="J56" i="52" s="1"/>
  <c r="I54" i="52"/>
  <c r="J54" i="52" s="1"/>
  <c r="I52" i="52"/>
  <c r="J52" i="52" s="1"/>
  <c r="I50" i="52"/>
  <c r="J50" i="52" s="1"/>
  <c r="I48" i="52"/>
  <c r="J48" i="52" s="1"/>
  <c r="I99" i="52"/>
  <c r="J99" i="52" s="1"/>
  <c r="I97" i="52"/>
  <c r="J97" i="52" s="1"/>
  <c r="I95" i="52"/>
  <c r="J95" i="52" s="1"/>
  <c r="I93" i="52"/>
  <c r="J93" i="52" s="1"/>
  <c r="I91" i="52"/>
  <c r="J91" i="52" s="1"/>
  <c r="I89" i="52"/>
  <c r="J89" i="52" s="1"/>
  <c r="I87" i="52"/>
  <c r="J87" i="52" s="1"/>
  <c r="I85" i="52"/>
  <c r="J85" i="52" s="1"/>
  <c r="I83" i="52"/>
  <c r="J83" i="52" s="1"/>
  <c r="I81" i="52"/>
  <c r="J81" i="52" s="1"/>
  <c r="I79" i="52"/>
  <c r="J79" i="52" s="1"/>
  <c r="I77" i="52"/>
  <c r="J77" i="52" s="1"/>
  <c r="I75" i="52"/>
  <c r="J75" i="52" s="1"/>
  <c r="I73" i="52"/>
  <c r="J73" i="52" s="1"/>
  <c r="I71" i="52"/>
  <c r="J71" i="52" s="1"/>
  <c r="I69" i="52"/>
  <c r="J69" i="52" s="1"/>
  <c r="I67" i="52"/>
  <c r="J67" i="52" s="1"/>
  <c r="I65" i="52"/>
  <c r="J65" i="52" s="1"/>
  <c r="I63" i="52"/>
  <c r="J63" i="52" s="1"/>
  <c r="I61" i="52"/>
  <c r="J61" i="52" s="1"/>
  <c r="I59" i="52"/>
  <c r="J59" i="52" s="1"/>
  <c r="I57" i="52"/>
  <c r="J57" i="52" s="1"/>
  <c r="I55" i="52"/>
  <c r="J55" i="52" s="1"/>
  <c r="I53" i="52"/>
  <c r="J53" i="52" s="1"/>
  <c r="I51" i="52"/>
  <c r="J51" i="52" s="1"/>
  <c r="I49" i="52"/>
  <c r="J49" i="52" s="1"/>
  <c r="I47" i="52"/>
  <c r="J47" i="52" s="1"/>
  <c r="I45" i="52"/>
  <c r="J45" i="52" s="1"/>
  <c r="I43" i="52"/>
  <c r="J43" i="52" s="1"/>
  <c r="I41" i="52"/>
  <c r="J41" i="52" s="1"/>
  <c r="I39" i="52"/>
  <c r="J39" i="52" s="1"/>
  <c r="I37" i="52"/>
  <c r="J37" i="52" s="1"/>
  <c r="I46" i="52"/>
  <c r="J46" i="52" s="1"/>
  <c r="I44" i="52"/>
  <c r="J44" i="52" s="1"/>
  <c r="I42" i="52"/>
  <c r="J42" i="52" s="1"/>
  <c r="I40" i="52"/>
  <c r="J40" i="52" s="1"/>
  <c r="I38" i="52"/>
  <c r="J38" i="52" s="1"/>
  <c r="I33" i="52"/>
  <c r="J33" i="52" s="1"/>
  <c r="I27" i="52"/>
  <c r="J27" i="52" s="1"/>
  <c r="I36" i="52"/>
  <c r="J36" i="52" s="1"/>
  <c r="I34" i="52"/>
  <c r="J34" i="52" s="1"/>
  <c r="I32" i="52"/>
  <c r="J32" i="52" s="1"/>
  <c r="I30" i="52"/>
  <c r="J30" i="52" s="1"/>
  <c r="I28" i="52"/>
  <c r="J28" i="52" s="1"/>
  <c r="I26" i="52"/>
  <c r="I23" i="52"/>
  <c r="I35" i="52"/>
  <c r="J35" i="52" s="1"/>
  <c r="I31" i="52"/>
  <c r="J31" i="52" s="1"/>
  <c r="I29" i="52"/>
  <c r="J29" i="52" s="1"/>
  <c r="J273" i="53" l="1"/>
  <c r="I273" i="52"/>
  <c r="J26" i="52"/>
  <c r="J273" i="52" l="1"/>
  <c r="E293" i="51" l="1"/>
  <c r="D293" i="51"/>
  <c r="C293" i="51"/>
  <c r="F292" i="51"/>
  <c r="F291" i="51"/>
  <c r="F290" i="51"/>
  <c r="F289" i="51"/>
  <c r="F288" i="51"/>
  <c r="F287" i="51"/>
  <c r="F286" i="51"/>
  <c r="F285" i="51"/>
  <c r="F284" i="51"/>
  <c r="F283" i="51"/>
  <c r="F282" i="51"/>
  <c r="F281" i="51"/>
  <c r="F280" i="51"/>
  <c r="F279" i="51"/>
  <c r="F278" i="51"/>
  <c r="C273" i="51"/>
  <c r="F272" i="51"/>
  <c r="G272" i="51" s="1"/>
  <c r="F271" i="51"/>
  <c r="G271" i="51" s="1"/>
  <c r="G270" i="51"/>
  <c r="F270" i="51"/>
  <c r="F269" i="51"/>
  <c r="G269" i="51" s="1"/>
  <c r="F268" i="51"/>
  <c r="G268" i="51" s="1"/>
  <c r="F267" i="51"/>
  <c r="G267" i="51" s="1"/>
  <c r="G266" i="51"/>
  <c r="F266" i="51"/>
  <c r="F265" i="51"/>
  <c r="G265" i="51" s="1"/>
  <c r="F264" i="51"/>
  <c r="G264" i="51" s="1"/>
  <c r="F263" i="51"/>
  <c r="G263" i="51" s="1"/>
  <c r="G262" i="51"/>
  <c r="F262" i="51"/>
  <c r="F261" i="51"/>
  <c r="G261" i="51" s="1"/>
  <c r="F260" i="51"/>
  <c r="G260" i="51" s="1"/>
  <c r="F259" i="51"/>
  <c r="G259" i="51" s="1"/>
  <c r="G258" i="51"/>
  <c r="F258" i="51"/>
  <c r="F257" i="51"/>
  <c r="G257" i="51" s="1"/>
  <c r="F256" i="51"/>
  <c r="G256" i="51" s="1"/>
  <c r="F255" i="51"/>
  <c r="G255" i="51" s="1"/>
  <c r="G254" i="51"/>
  <c r="F254" i="51"/>
  <c r="F253" i="51"/>
  <c r="G253" i="51" s="1"/>
  <c r="F252" i="51"/>
  <c r="G252" i="51" s="1"/>
  <c r="F251" i="51"/>
  <c r="G251" i="51" s="1"/>
  <c r="G250" i="51"/>
  <c r="F250" i="51"/>
  <c r="F249" i="51"/>
  <c r="G249" i="51" s="1"/>
  <c r="F248" i="51"/>
  <c r="G248" i="51" s="1"/>
  <c r="F247" i="51"/>
  <c r="G247" i="51" s="1"/>
  <c r="G246" i="51"/>
  <c r="F246" i="51"/>
  <c r="F245" i="51"/>
  <c r="G245" i="51" s="1"/>
  <c r="F244" i="51"/>
  <c r="G244" i="51" s="1"/>
  <c r="F243" i="51"/>
  <c r="G243" i="51" s="1"/>
  <c r="G242" i="51"/>
  <c r="F242" i="51"/>
  <c r="F241" i="51"/>
  <c r="G241" i="51" s="1"/>
  <c r="F240" i="51"/>
  <c r="G240" i="51" s="1"/>
  <c r="F239" i="51"/>
  <c r="G239" i="51" s="1"/>
  <c r="G238" i="51"/>
  <c r="F238" i="51"/>
  <c r="F237" i="51"/>
  <c r="G237" i="51" s="1"/>
  <c r="F236" i="51"/>
  <c r="G236" i="51" s="1"/>
  <c r="F235" i="51"/>
  <c r="G235" i="51" s="1"/>
  <c r="G234" i="51"/>
  <c r="D234" i="51"/>
  <c r="F234" i="51" s="1"/>
  <c r="F233" i="51"/>
  <c r="G233" i="51" s="1"/>
  <c r="D233" i="51"/>
  <c r="F232" i="51"/>
  <c r="G232" i="51" s="1"/>
  <c r="F231" i="51"/>
  <c r="G231" i="51" s="1"/>
  <c r="F230" i="51"/>
  <c r="G230" i="51" s="1"/>
  <c r="G229" i="51"/>
  <c r="F229" i="51"/>
  <c r="F228" i="51"/>
  <c r="G228" i="51" s="1"/>
  <c r="D227" i="51"/>
  <c r="F227" i="51" s="1"/>
  <c r="G227" i="51" s="1"/>
  <c r="G226" i="51"/>
  <c r="F226" i="51"/>
  <c r="F225" i="51"/>
  <c r="G225" i="51" s="1"/>
  <c r="F224" i="51"/>
  <c r="G224" i="51" s="1"/>
  <c r="F223" i="51"/>
  <c r="G223" i="51" s="1"/>
  <c r="G222" i="51"/>
  <c r="F222" i="51"/>
  <c r="F221" i="51"/>
  <c r="G221" i="51" s="1"/>
  <c r="F220" i="51"/>
  <c r="G220" i="51" s="1"/>
  <c r="F219" i="51"/>
  <c r="G219" i="51" s="1"/>
  <c r="G218" i="51"/>
  <c r="F218" i="51"/>
  <c r="F217" i="51"/>
  <c r="G217" i="51" s="1"/>
  <c r="F216" i="51"/>
  <c r="G216" i="51" s="1"/>
  <c r="F215" i="51"/>
  <c r="G215" i="51" s="1"/>
  <c r="G214" i="51"/>
  <c r="F214" i="51"/>
  <c r="F213" i="51"/>
  <c r="G213" i="51" s="1"/>
  <c r="F212" i="51"/>
  <c r="G212" i="51" s="1"/>
  <c r="F211" i="51"/>
  <c r="G211" i="51" s="1"/>
  <c r="G210" i="51"/>
  <c r="F210" i="51"/>
  <c r="F209" i="51"/>
  <c r="G209" i="51" s="1"/>
  <c r="F208" i="51"/>
  <c r="G208" i="51" s="1"/>
  <c r="H18" i="51" s="1"/>
  <c r="F207" i="51"/>
  <c r="G207" i="51" s="1"/>
  <c r="G206" i="51"/>
  <c r="F206" i="51"/>
  <c r="F205" i="51"/>
  <c r="G205" i="51" s="1"/>
  <c r="F204" i="51"/>
  <c r="G204" i="51" s="1"/>
  <c r="F203" i="51"/>
  <c r="G203" i="51" s="1"/>
  <c r="G202" i="51"/>
  <c r="F202" i="51"/>
  <c r="F201" i="51"/>
  <c r="G201" i="51" s="1"/>
  <c r="F200" i="51"/>
  <c r="G200" i="51" s="1"/>
  <c r="F199" i="51"/>
  <c r="G199" i="51" s="1"/>
  <c r="G198" i="51"/>
  <c r="F198" i="51"/>
  <c r="F197" i="51"/>
  <c r="G197" i="51" s="1"/>
  <c r="F196" i="51"/>
  <c r="G196" i="51" s="1"/>
  <c r="F195" i="51"/>
  <c r="G195" i="51" s="1"/>
  <c r="G194" i="51"/>
  <c r="F194" i="51"/>
  <c r="F193" i="51"/>
  <c r="G193" i="51" s="1"/>
  <c r="F192" i="51"/>
  <c r="G192" i="51" s="1"/>
  <c r="F191" i="51"/>
  <c r="G191" i="51" s="1"/>
  <c r="G190" i="51"/>
  <c r="F190" i="51"/>
  <c r="F189" i="51"/>
  <c r="G189" i="51" s="1"/>
  <c r="F188" i="51"/>
  <c r="G188" i="51" s="1"/>
  <c r="F187" i="51"/>
  <c r="G187" i="51" s="1"/>
  <c r="G186" i="51"/>
  <c r="F186" i="51"/>
  <c r="F185" i="51"/>
  <c r="G185" i="51" s="1"/>
  <c r="F184" i="51"/>
  <c r="G184" i="51" s="1"/>
  <c r="F183" i="51"/>
  <c r="G183" i="51" s="1"/>
  <c r="G182" i="51"/>
  <c r="F182" i="51"/>
  <c r="F181" i="51"/>
  <c r="G181" i="51" s="1"/>
  <c r="F180" i="51"/>
  <c r="G180" i="51" s="1"/>
  <c r="F179" i="51"/>
  <c r="G179" i="51" s="1"/>
  <c r="G178" i="51"/>
  <c r="F178" i="51"/>
  <c r="F177" i="51"/>
  <c r="G177" i="51" s="1"/>
  <c r="F176" i="51"/>
  <c r="G176" i="51" s="1"/>
  <c r="F175" i="51"/>
  <c r="G175" i="51" s="1"/>
  <c r="G174" i="51"/>
  <c r="F174" i="51"/>
  <c r="F173" i="51"/>
  <c r="G173" i="51" s="1"/>
  <c r="F172" i="51"/>
  <c r="G172" i="51" s="1"/>
  <c r="F171" i="51"/>
  <c r="G171" i="51" s="1"/>
  <c r="G170" i="51"/>
  <c r="F170" i="51"/>
  <c r="F169" i="51"/>
  <c r="G169" i="51" s="1"/>
  <c r="F168" i="51"/>
  <c r="G168" i="51" s="1"/>
  <c r="F167" i="51"/>
  <c r="G167" i="51" s="1"/>
  <c r="G166" i="51"/>
  <c r="F166" i="51"/>
  <c r="F165" i="51"/>
  <c r="G165" i="51" s="1"/>
  <c r="F164" i="51"/>
  <c r="G164" i="51" s="1"/>
  <c r="F163" i="51"/>
  <c r="G163" i="51" s="1"/>
  <c r="G162" i="51"/>
  <c r="F162" i="51"/>
  <c r="F161" i="51"/>
  <c r="G161" i="51" s="1"/>
  <c r="F160" i="51"/>
  <c r="G160" i="51" s="1"/>
  <c r="F159" i="51"/>
  <c r="G159" i="51" s="1"/>
  <c r="G158" i="51"/>
  <c r="F158" i="51"/>
  <c r="F157" i="51"/>
  <c r="G157" i="51" s="1"/>
  <c r="F156" i="51"/>
  <c r="G156" i="51" s="1"/>
  <c r="F155" i="51"/>
  <c r="G155" i="51" s="1"/>
  <c r="G154" i="51"/>
  <c r="F154" i="51"/>
  <c r="F153" i="51"/>
  <c r="G153" i="51" s="1"/>
  <c r="F152" i="51"/>
  <c r="G152" i="51" s="1"/>
  <c r="F151" i="51"/>
  <c r="G151" i="51" s="1"/>
  <c r="G150" i="51"/>
  <c r="F150" i="51"/>
  <c r="F149" i="51"/>
  <c r="G149" i="51" s="1"/>
  <c r="F148" i="51"/>
  <c r="G148" i="51" s="1"/>
  <c r="F147" i="51"/>
  <c r="G147" i="51" s="1"/>
  <c r="F146" i="51"/>
  <c r="G146" i="51" s="1"/>
  <c r="F145" i="51"/>
  <c r="G145" i="51" s="1"/>
  <c r="F144" i="51"/>
  <c r="G144" i="51" s="1"/>
  <c r="G143" i="51"/>
  <c r="F143" i="51"/>
  <c r="F142" i="51"/>
  <c r="G142" i="51" s="1"/>
  <c r="F141" i="51"/>
  <c r="G141" i="51" s="1"/>
  <c r="F140" i="51"/>
  <c r="G140" i="51" s="1"/>
  <c r="G139" i="51"/>
  <c r="F139" i="51"/>
  <c r="F138" i="51"/>
  <c r="G138" i="51" s="1"/>
  <c r="F137" i="51"/>
  <c r="G137" i="51" s="1"/>
  <c r="F136" i="51"/>
  <c r="G136" i="51" s="1"/>
  <c r="D135" i="51"/>
  <c r="F135" i="51" s="1"/>
  <c r="G135" i="51" s="1"/>
  <c r="D134" i="51"/>
  <c r="F134" i="51" s="1"/>
  <c r="G134" i="51" s="1"/>
  <c r="G133" i="51"/>
  <c r="F133" i="51"/>
  <c r="F132" i="51"/>
  <c r="G132" i="51" s="1"/>
  <c r="F131" i="51"/>
  <c r="G131" i="51" s="1"/>
  <c r="F130" i="51"/>
  <c r="G130" i="51" s="1"/>
  <c r="F129" i="51"/>
  <c r="G129" i="51" s="1"/>
  <c r="D129" i="51"/>
  <c r="F128" i="51"/>
  <c r="G128" i="51" s="1"/>
  <c r="F127" i="51"/>
  <c r="G127" i="51" s="1"/>
  <c r="F126" i="51"/>
  <c r="G126" i="51" s="1"/>
  <c r="G125" i="51"/>
  <c r="F125" i="51"/>
  <c r="F124" i="51"/>
  <c r="G124" i="51" s="1"/>
  <c r="F123" i="51"/>
  <c r="G123" i="51" s="1"/>
  <c r="F122" i="51"/>
  <c r="G122" i="51" s="1"/>
  <c r="G121" i="51"/>
  <c r="F121" i="51"/>
  <c r="F120" i="51"/>
  <c r="G120" i="51" s="1"/>
  <c r="F119" i="51"/>
  <c r="G119" i="51" s="1"/>
  <c r="F118" i="51"/>
  <c r="G118" i="51" s="1"/>
  <c r="G117" i="51"/>
  <c r="F117" i="51"/>
  <c r="F116" i="51"/>
  <c r="G116" i="51" s="1"/>
  <c r="F115" i="51"/>
  <c r="G115" i="51" s="1"/>
  <c r="F114" i="51"/>
  <c r="G114" i="51" s="1"/>
  <c r="G113" i="51"/>
  <c r="F113" i="51"/>
  <c r="F112" i="51"/>
  <c r="G112" i="51" s="1"/>
  <c r="F111" i="51"/>
  <c r="G111" i="51" s="1"/>
  <c r="F110" i="51"/>
  <c r="G110" i="51" s="1"/>
  <c r="G109" i="51"/>
  <c r="F109" i="51"/>
  <c r="F108" i="51"/>
  <c r="G108" i="51" s="1"/>
  <c r="F107" i="51"/>
  <c r="G107" i="51" s="1"/>
  <c r="F106" i="51"/>
  <c r="G106" i="51" s="1"/>
  <c r="G105" i="51"/>
  <c r="F105" i="51"/>
  <c r="F104" i="51"/>
  <c r="G104" i="51" s="1"/>
  <c r="F103" i="51"/>
  <c r="G103" i="51" s="1"/>
  <c r="H12" i="51" s="1"/>
  <c r="F102" i="51"/>
  <c r="G102" i="51" s="1"/>
  <c r="G101" i="51"/>
  <c r="F101" i="51"/>
  <c r="F100" i="51"/>
  <c r="G100" i="51" s="1"/>
  <c r="F99" i="51"/>
  <c r="G99" i="51" s="1"/>
  <c r="F98" i="51"/>
  <c r="G98" i="51" s="1"/>
  <c r="G97" i="51"/>
  <c r="F97" i="51"/>
  <c r="F96" i="51"/>
  <c r="G96" i="51" s="1"/>
  <c r="F95" i="51"/>
  <c r="G95" i="51" s="1"/>
  <c r="F94" i="51"/>
  <c r="G94" i="51" s="1"/>
  <c r="G93" i="51"/>
  <c r="F93" i="51"/>
  <c r="F92" i="51"/>
  <c r="G92" i="51" s="1"/>
  <c r="F91" i="51"/>
  <c r="G91" i="51" s="1"/>
  <c r="F90" i="51"/>
  <c r="G90" i="51" s="1"/>
  <c r="G89" i="51"/>
  <c r="F89" i="51"/>
  <c r="F88" i="51"/>
  <c r="G88" i="51" s="1"/>
  <c r="F87" i="51"/>
  <c r="G87" i="51" s="1"/>
  <c r="F86" i="51"/>
  <c r="G86" i="51" s="1"/>
  <c r="G85" i="51"/>
  <c r="F85" i="51"/>
  <c r="F84" i="51"/>
  <c r="G84" i="51" s="1"/>
  <c r="F83" i="51"/>
  <c r="G83" i="51" s="1"/>
  <c r="F82" i="51"/>
  <c r="G82" i="51" s="1"/>
  <c r="G81" i="51"/>
  <c r="F81" i="51"/>
  <c r="E80" i="51"/>
  <c r="E273" i="51" s="1"/>
  <c r="D80" i="51"/>
  <c r="D273" i="51" s="1"/>
  <c r="G79" i="51"/>
  <c r="F79" i="51"/>
  <c r="F78" i="51"/>
  <c r="G78" i="51" s="1"/>
  <c r="F77" i="51"/>
  <c r="G77" i="51" s="1"/>
  <c r="F76" i="51"/>
  <c r="G76" i="51" s="1"/>
  <c r="G75" i="51"/>
  <c r="F75" i="51"/>
  <c r="F74" i="51"/>
  <c r="G74" i="51" s="1"/>
  <c r="F73" i="51"/>
  <c r="G73" i="51" s="1"/>
  <c r="F72" i="51"/>
  <c r="G72" i="51" s="1"/>
  <c r="G71" i="51"/>
  <c r="F71" i="51"/>
  <c r="F70" i="51"/>
  <c r="G70" i="51" s="1"/>
  <c r="F69" i="51"/>
  <c r="G69" i="51" s="1"/>
  <c r="F68" i="51"/>
  <c r="G68" i="51" s="1"/>
  <c r="G67" i="51"/>
  <c r="F67" i="51"/>
  <c r="F66" i="51"/>
  <c r="G66" i="51" s="1"/>
  <c r="F65" i="51"/>
  <c r="G65" i="51" s="1"/>
  <c r="F64" i="51"/>
  <c r="G64" i="51" s="1"/>
  <c r="G63" i="51"/>
  <c r="F63" i="51"/>
  <c r="F62" i="51"/>
  <c r="G62" i="51" s="1"/>
  <c r="F61" i="51"/>
  <c r="G61" i="51" s="1"/>
  <c r="F60" i="51"/>
  <c r="G60" i="51" s="1"/>
  <c r="G59" i="51"/>
  <c r="F59" i="51"/>
  <c r="F58" i="51"/>
  <c r="G58" i="51" s="1"/>
  <c r="F57" i="51"/>
  <c r="G57" i="51" s="1"/>
  <c r="F56" i="51"/>
  <c r="G56" i="51" s="1"/>
  <c r="G55" i="51"/>
  <c r="F55" i="51"/>
  <c r="F54" i="51"/>
  <c r="G54" i="51" s="1"/>
  <c r="F53" i="51"/>
  <c r="G53" i="51" s="1"/>
  <c r="F52" i="51"/>
  <c r="G52" i="51" s="1"/>
  <c r="G51" i="51"/>
  <c r="F51" i="51"/>
  <c r="F50" i="51"/>
  <c r="G50" i="51" s="1"/>
  <c r="F49" i="51"/>
  <c r="G49" i="51" s="1"/>
  <c r="F48" i="51"/>
  <c r="G48" i="51" s="1"/>
  <c r="G47" i="51"/>
  <c r="F47" i="51"/>
  <c r="F46" i="51"/>
  <c r="G46" i="51" s="1"/>
  <c r="F45" i="51"/>
  <c r="G45" i="51" s="1"/>
  <c r="F44" i="51"/>
  <c r="G44" i="51" s="1"/>
  <c r="G43" i="51"/>
  <c r="F43" i="51"/>
  <c r="F42" i="51"/>
  <c r="G42" i="51" s="1"/>
  <c r="F41" i="51"/>
  <c r="G41" i="51" s="1"/>
  <c r="F40" i="51"/>
  <c r="G40" i="51" s="1"/>
  <c r="G39" i="51"/>
  <c r="F39" i="51"/>
  <c r="F38" i="51"/>
  <c r="G38" i="51" s="1"/>
  <c r="F37" i="51"/>
  <c r="G37" i="51" s="1"/>
  <c r="F36" i="51"/>
  <c r="G36" i="51" s="1"/>
  <c r="G35" i="51"/>
  <c r="F35" i="51"/>
  <c r="F34" i="51"/>
  <c r="G34" i="51" s="1"/>
  <c r="F33" i="51"/>
  <c r="G33" i="51" s="1"/>
  <c r="F32" i="51"/>
  <c r="G32" i="51" s="1"/>
  <c r="G31" i="51"/>
  <c r="F31" i="51"/>
  <c r="F30" i="51"/>
  <c r="G30" i="51" s="1"/>
  <c r="F29" i="51"/>
  <c r="G29" i="51" s="1"/>
  <c r="F28" i="51"/>
  <c r="G28" i="51" s="1"/>
  <c r="G27" i="51"/>
  <c r="F27" i="51"/>
  <c r="F26" i="51"/>
  <c r="G26" i="51" s="1"/>
  <c r="H20" i="51"/>
  <c r="H15" i="51" l="1"/>
  <c r="F293" i="51"/>
  <c r="H16" i="51"/>
  <c r="H19" i="51"/>
  <c r="H13" i="51"/>
  <c r="F80" i="51"/>
  <c r="G80" i="51" s="1"/>
  <c r="F273" i="51"/>
  <c r="H206" i="51" l="1"/>
  <c r="I206" i="51" s="1"/>
  <c r="H204" i="51"/>
  <c r="I204" i="51" s="1"/>
  <c r="H202" i="51"/>
  <c r="I202" i="51" s="1"/>
  <c r="H200" i="51"/>
  <c r="I200" i="51" s="1"/>
  <c r="H198" i="51"/>
  <c r="I198" i="51" s="1"/>
  <c r="H196" i="51"/>
  <c r="I196" i="51" s="1"/>
  <c r="H194" i="51"/>
  <c r="I194" i="51" s="1"/>
  <c r="H192" i="51"/>
  <c r="I192" i="51" s="1"/>
  <c r="H190" i="51"/>
  <c r="I190" i="51" s="1"/>
  <c r="H188" i="51"/>
  <c r="I188" i="51" s="1"/>
  <c r="H186" i="51"/>
  <c r="I186" i="51" s="1"/>
  <c r="H184" i="51"/>
  <c r="I184" i="51" s="1"/>
  <c r="H182" i="51"/>
  <c r="I182" i="51" s="1"/>
  <c r="H180" i="51"/>
  <c r="I180" i="51" s="1"/>
  <c r="H178" i="51"/>
  <c r="I178" i="51" s="1"/>
  <c r="H176" i="51"/>
  <c r="I176" i="51" s="1"/>
  <c r="H174" i="51"/>
  <c r="I174" i="51" s="1"/>
  <c r="H172" i="51"/>
  <c r="I172" i="51" s="1"/>
  <c r="H170" i="51"/>
  <c r="I170" i="51" s="1"/>
  <c r="H168" i="51"/>
  <c r="I168" i="51" s="1"/>
  <c r="H166" i="51"/>
  <c r="I166" i="51" s="1"/>
  <c r="H164" i="51"/>
  <c r="I164" i="51" s="1"/>
  <c r="H162" i="51"/>
  <c r="I162" i="51" s="1"/>
  <c r="H160" i="51"/>
  <c r="I160" i="51" s="1"/>
  <c r="H158" i="51"/>
  <c r="I158" i="51" s="1"/>
  <c r="H156" i="51"/>
  <c r="I156" i="51" s="1"/>
  <c r="H207" i="51"/>
  <c r="I207" i="51" s="1"/>
  <c r="H205" i="51"/>
  <c r="I205" i="51" s="1"/>
  <c r="H203" i="51"/>
  <c r="I203" i="51" s="1"/>
  <c r="H201" i="51"/>
  <c r="I201" i="51" s="1"/>
  <c r="H199" i="51"/>
  <c r="I199" i="51" s="1"/>
  <c r="H197" i="51"/>
  <c r="I197" i="51" s="1"/>
  <c r="H195" i="51"/>
  <c r="I195" i="51" s="1"/>
  <c r="H193" i="51"/>
  <c r="I193" i="51" s="1"/>
  <c r="H191" i="51"/>
  <c r="I191" i="51" s="1"/>
  <c r="H189" i="51"/>
  <c r="I189" i="51" s="1"/>
  <c r="H187" i="51"/>
  <c r="I187" i="51" s="1"/>
  <c r="H185" i="51"/>
  <c r="I185" i="51" s="1"/>
  <c r="H183" i="51"/>
  <c r="I183" i="51" s="1"/>
  <c r="H181" i="51"/>
  <c r="I181" i="51" s="1"/>
  <c r="H179" i="51"/>
  <c r="I179" i="51" s="1"/>
  <c r="H177" i="51"/>
  <c r="I177" i="51" s="1"/>
  <c r="H175" i="51"/>
  <c r="I175" i="51" s="1"/>
  <c r="H173" i="51"/>
  <c r="I173" i="51" s="1"/>
  <c r="H171" i="51"/>
  <c r="I171" i="51" s="1"/>
  <c r="H169" i="51"/>
  <c r="I169" i="51" s="1"/>
  <c r="H167" i="51"/>
  <c r="I167" i="51" s="1"/>
  <c r="H165" i="51"/>
  <c r="I165" i="51" s="1"/>
  <c r="H163" i="51"/>
  <c r="I163" i="51" s="1"/>
  <c r="H161" i="51"/>
  <c r="I161" i="51" s="1"/>
  <c r="H159" i="51"/>
  <c r="I159" i="51" s="1"/>
  <c r="H157" i="51"/>
  <c r="I157" i="51" s="1"/>
  <c r="H9" i="51"/>
  <c r="G273" i="51"/>
  <c r="H154" i="51"/>
  <c r="I154" i="51" s="1"/>
  <c r="H152" i="51"/>
  <c r="I152" i="51" s="1"/>
  <c r="H150" i="51"/>
  <c r="I150" i="51" s="1"/>
  <c r="H148" i="51"/>
  <c r="I148" i="51" s="1"/>
  <c r="H145" i="51"/>
  <c r="I145" i="51" s="1"/>
  <c r="H143" i="51"/>
  <c r="I143" i="51" s="1"/>
  <c r="H141" i="51"/>
  <c r="I141" i="51" s="1"/>
  <c r="H139" i="51"/>
  <c r="I139" i="51" s="1"/>
  <c r="H137" i="51"/>
  <c r="I137" i="51" s="1"/>
  <c r="H135" i="51"/>
  <c r="I135" i="51" s="1"/>
  <c r="H134" i="51"/>
  <c r="I134" i="51" s="1"/>
  <c r="H133" i="51"/>
  <c r="I133" i="51" s="1"/>
  <c r="H131" i="51"/>
  <c r="I131" i="51" s="1"/>
  <c r="H127" i="51"/>
  <c r="I127" i="51" s="1"/>
  <c r="H125" i="51"/>
  <c r="I125" i="51" s="1"/>
  <c r="H123" i="51"/>
  <c r="I123" i="51" s="1"/>
  <c r="H121" i="51"/>
  <c r="I121" i="51" s="1"/>
  <c r="H119" i="51"/>
  <c r="I119" i="51" s="1"/>
  <c r="H117" i="51"/>
  <c r="I117" i="51" s="1"/>
  <c r="H115" i="51"/>
  <c r="I115" i="51" s="1"/>
  <c r="H113" i="51"/>
  <c r="I113" i="51" s="1"/>
  <c r="H111" i="51"/>
  <c r="I111" i="51" s="1"/>
  <c r="H109" i="51"/>
  <c r="I109" i="51" s="1"/>
  <c r="H107" i="51"/>
  <c r="I107" i="51" s="1"/>
  <c r="H105" i="51"/>
  <c r="I105" i="51" s="1"/>
  <c r="H103" i="51"/>
  <c r="I103" i="51" s="1"/>
  <c r="H101" i="51"/>
  <c r="I101" i="51" s="1"/>
  <c r="H155" i="51"/>
  <c r="I155" i="51" s="1"/>
  <c r="H153" i="51"/>
  <c r="I153" i="51" s="1"/>
  <c r="H151" i="51"/>
  <c r="I151" i="51" s="1"/>
  <c r="H149" i="51"/>
  <c r="I149" i="51" s="1"/>
  <c r="H147" i="51"/>
  <c r="I147" i="51" s="1"/>
  <c r="H146" i="51"/>
  <c r="I146" i="51" s="1"/>
  <c r="H144" i="51"/>
  <c r="I144" i="51" s="1"/>
  <c r="H142" i="51"/>
  <c r="I142" i="51" s="1"/>
  <c r="H140" i="51"/>
  <c r="I140" i="51" s="1"/>
  <c r="H138" i="51"/>
  <c r="I138" i="51" s="1"/>
  <c r="H136" i="51"/>
  <c r="I136" i="51" s="1"/>
  <c r="H132" i="51"/>
  <c r="I132" i="51" s="1"/>
  <c r="H130" i="51"/>
  <c r="I130" i="51" s="1"/>
  <c r="H129" i="51"/>
  <c r="I129" i="51" s="1"/>
  <c r="H128" i="51"/>
  <c r="I128" i="51" s="1"/>
  <c r="H126" i="51"/>
  <c r="I126" i="51" s="1"/>
  <c r="H124" i="51"/>
  <c r="I124" i="51" s="1"/>
  <c r="H122" i="51"/>
  <c r="I122" i="51" s="1"/>
  <c r="H120" i="51"/>
  <c r="I120" i="51" s="1"/>
  <c r="H118" i="51"/>
  <c r="I118" i="51" s="1"/>
  <c r="H116" i="51"/>
  <c r="I116" i="51" s="1"/>
  <c r="H114" i="51"/>
  <c r="I114" i="51" s="1"/>
  <c r="H112" i="51"/>
  <c r="I112" i="51" s="1"/>
  <c r="H110" i="51"/>
  <c r="I110" i="51" s="1"/>
  <c r="H108" i="51"/>
  <c r="I108" i="51" s="1"/>
  <c r="H106" i="51"/>
  <c r="I106" i="51" s="1"/>
  <c r="H104" i="51"/>
  <c r="I104" i="51" s="1"/>
  <c r="H102" i="51"/>
  <c r="I102" i="51" s="1"/>
  <c r="H100" i="51"/>
  <c r="I100" i="51" s="1"/>
  <c r="H272" i="51"/>
  <c r="I272" i="51" s="1"/>
  <c r="H270" i="51"/>
  <c r="I270" i="51" s="1"/>
  <c r="H268" i="51"/>
  <c r="I268" i="51" s="1"/>
  <c r="H266" i="51"/>
  <c r="I266" i="51" s="1"/>
  <c r="H264" i="51"/>
  <c r="I264" i="51" s="1"/>
  <c r="H262" i="51"/>
  <c r="I262" i="51" s="1"/>
  <c r="H260" i="51"/>
  <c r="I260" i="51" s="1"/>
  <c r="H258" i="51"/>
  <c r="I258" i="51" s="1"/>
  <c r="H256" i="51"/>
  <c r="I256" i="51" s="1"/>
  <c r="H254" i="51"/>
  <c r="I254" i="51" s="1"/>
  <c r="H252" i="51"/>
  <c r="I252" i="51" s="1"/>
  <c r="H250" i="51"/>
  <c r="I250" i="51" s="1"/>
  <c r="H248" i="51"/>
  <c r="I248" i="51" s="1"/>
  <c r="H246" i="51"/>
  <c r="I246" i="51" s="1"/>
  <c r="H244" i="51"/>
  <c r="I244" i="51" s="1"/>
  <c r="H242" i="51"/>
  <c r="I242" i="51" s="1"/>
  <c r="H240" i="51"/>
  <c r="I240" i="51" s="1"/>
  <c r="H238" i="51"/>
  <c r="I238" i="51" s="1"/>
  <c r="H236" i="51"/>
  <c r="I236" i="51" s="1"/>
  <c r="H234" i="51"/>
  <c r="I234" i="51" s="1"/>
  <c r="H233" i="51"/>
  <c r="I233" i="51" s="1"/>
  <c r="H271" i="51"/>
  <c r="I271" i="51" s="1"/>
  <c r="H269" i="51"/>
  <c r="I269" i="51" s="1"/>
  <c r="H267" i="51"/>
  <c r="I267" i="51" s="1"/>
  <c r="H265" i="51"/>
  <c r="I265" i="51" s="1"/>
  <c r="H263" i="51"/>
  <c r="I263" i="51" s="1"/>
  <c r="H261" i="51"/>
  <c r="I261" i="51" s="1"/>
  <c r="H259" i="51"/>
  <c r="I259" i="51" s="1"/>
  <c r="H257" i="51"/>
  <c r="I257" i="51" s="1"/>
  <c r="H255" i="51"/>
  <c r="I255" i="51" s="1"/>
  <c r="H253" i="51"/>
  <c r="I253" i="51" s="1"/>
  <c r="H251" i="51"/>
  <c r="I251" i="51" s="1"/>
  <c r="H249" i="51"/>
  <c r="I249" i="51" s="1"/>
  <c r="H247" i="51"/>
  <c r="I247" i="51" s="1"/>
  <c r="H245" i="51"/>
  <c r="I245" i="51" s="1"/>
  <c r="H243" i="51"/>
  <c r="I243" i="51" s="1"/>
  <c r="H241" i="51"/>
  <c r="I241" i="51" s="1"/>
  <c r="H239" i="51"/>
  <c r="I239" i="51" s="1"/>
  <c r="H237" i="51"/>
  <c r="I237" i="51" s="1"/>
  <c r="H235" i="51"/>
  <c r="I235" i="51" s="1"/>
  <c r="H231" i="51"/>
  <c r="I231" i="51" s="1"/>
  <c r="H229" i="51"/>
  <c r="I229" i="51" s="1"/>
  <c r="H227" i="51"/>
  <c r="I227" i="51" s="1"/>
  <c r="H226" i="51"/>
  <c r="I226" i="51" s="1"/>
  <c r="H224" i="51"/>
  <c r="I224" i="51" s="1"/>
  <c r="H222" i="51"/>
  <c r="I222" i="51" s="1"/>
  <c r="H220" i="51"/>
  <c r="I220" i="51" s="1"/>
  <c r="H218" i="51"/>
  <c r="I218" i="51" s="1"/>
  <c r="H216" i="51"/>
  <c r="I216" i="51" s="1"/>
  <c r="H214" i="51"/>
  <c r="I214" i="51" s="1"/>
  <c r="H212" i="51"/>
  <c r="I212" i="51" s="1"/>
  <c r="H225" i="51"/>
  <c r="I225" i="51" s="1"/>
  <c r="H223" i="51"/>
  <c r="I223" i="51" s="1"/>
  <c r="H221" i="51"/>
  <c r="I221" i="51" s="1"/>
  <c r="H219" i="51"/>
  <c r="I219" i="51" s="1"/>
  <c r="H217" i="51"/>
  <c r="I217" i="51" s="1"/>
  <c r="H215" i="51"/>
  <c r="I215" i="51" s="1"/>
  <c r="H213" i="51"/>
  <c r="I213" i="51" s="1"/>
  <c r="H211" i="51"/>
  <c r="I211" i="51" s="1"/>
  <c r="H210" i="51"/>
  <c r="I210" i="51" s="1"/>
  <c r="H208" i="51"/>
  <c r="I208" i="51" s="1"/>
  <c r="H232" i="51"/>
  <c r="I232" i="51" s="1"/>
  <c r="H230" i="51"/>
  <c r="I230" i="51" s="1"/>
  <c r="H228" i="51"/>
  <c r="I228" i="51" s="1"/>
  <c r="H209" i="51"/>
  <c r="I209" i="51" s="1"/>
  <c r="H22" i="51" l="1"/>
  <c r="H10" i="51"/>
  <c r="H99" i="51" l="1"/>
  <c r="I99" i="51" s="1"/>
  <c r="H97" i="51"/>
  <c r="I97" i="51" s="1"/>
  <c r="H95" i="51"/>
  <c r="I95" i="51" s="1"/>
  <c r="H93" i="51"/>
  <c r="I93" i="51" s="1"/>
  <c r="H91" i="51"/>
  <c r="I91" i="51" s="1"/>
  <c r="H89" i="51"/>
  <c r="I89" i="51" s="1"/>
  <c r="H87" i="51"/>
  <c r="I87" i="51" s="1"/>
  <c r="H85" i="51"/>
  <c r="I85" i="51" s="1"/>
  <c r="H83" i="51"/>
  <c r="I83" i="51" s="1"/>
  <c r="H81" i="51"/>
  <c r="I81" i="51" s="1"/>
  <c r="H79" i="51"/>
  <c r="I79" i="51" s="1"/>
  <c r="H77" i="51"/>
  <c r="I77" i="51" s="1"/>
  <c r="H75" i="51"/>
  <c r="I75" i="51" s="1"/>
  <c r="H73" i="51"/>
  <c r="I73" i="51" s="1"/>
  <c r="H71" i="51"/>
  <c r="I71" i="51" s="1"/>
  <c r="H69" i="51"/>
  <c r="I69" i="51" s="1"/>
  <c r="H67" i="51"/>
  <c r="I67" i="51" s="1"/>
  <c r="H65" i="51"/>
  <c r="I65" i="51" s="1"/>
  <c r="H63" i="51"/>
  <c r="I63" i="51" s="1"/>
  <c r="H61" i="51"/>
  <c r="I61" i="51" s="1"/>
  <c r="H59" i="51"/>
  <c r="I59" i="51" s="1"/>
  <c r="H57" i="51"/>
  <c r="I57" i="51" s="1"/>
  <c r="H55" i="51"/>
  <c r="I55" i="51" s="1"/>
  <c r="H98" i="51"/>
  <c r="I98" i="51" s="1"/>
  <c r="H96" i="51"/>
  <c r="I96" i="51" s="1"/>
  <c r="H94" i="51"/>
  <c r="I94" i="51" s="1"/>
  <c r="H92" i="51"/>
  <c r="I92" i="51" s="1"/>
  <c r="H90" i="51"/>
  <c r="I90" i="51" s="1"/>
  <c r="H88" i="51"/>
  <c r="I88" i="51" s="1"/>
  <c r="H86" i="51"/>
  <c r="I86" i="51" s="1"/>
  <c r="H84" i="51"/>
  <c r="I84" i="51" s="1"/>
  <c r="H82" i="51"/>
  <c r="I82" i="51" s="1"/>
  <c r="H80" i="51"/>
  <c r="I80" i="51" s="1"/>
  <c r="H78" i="51"/>
  <c r="I78" i="51" s="1"/>
  <c r="H76" i="51"/>
  <c r="I76" i="51" s="1"/>
  <c r="H74" i="51"/>
  <c r="I74" i="51" s="1"/>
  <c r="H72" i="51"/>
  <c r="I72" i="51" s="1"/>
  <c r="H70" i="51"/>
  <c r="I70" i="51" s="1"/>
  <c r="H68" i="51"/>
  <c r="I68" i="51" s="1"/>
  <c r="H54" i="51"/>
  <c r="I54" i="51" s="1"/>
  <c r="H52" i="51"/>
  <c r="I52" i="51" s="1"/>
  <c r="H50" i="51"/>
  <c r="I50" i="51" s="1"/>
  <c r="H48" i="51"/>
  <c r="I48" i="51" s="1"/>
  <c r="H46" i="51"/>
  <c r="I46" i="51" s="1"/>
  <c r="H44" i="51"/>
  <c r="I44" i="51" s="1"/>
  <c r="H42" i="51"/>
  <c r="I42" i="51" s="1"/>
  <c r="H40" i="51"/>
  <c r="I40" i="51" s="1"/>
  <c r="H38" i="51"/>
  <c r="I38" i="51" s="1"/>
  <c r="H36" i="51"/>
  <c r="I36" i="51" s="1"/>
  <c r="H34" i="51"/>
  <c r="I34" i="51" s="1"/>
  <c r="H32" i="51"/>
  <c r="I32" i="51" s="1"/>
  <c r="H30" i="51"/>
  <c r="I30" i="51" s="1"/>
  <c r="H28" i="51"/>
  <c r="I28" i="51" s="1"/>
  <c r="H26" i="51"/>
  <c r="H23" i="51"/>
  <c r="H66" i="51"/>
  <c r="I66" i="51" s="1"/>
  <c r="H64" i="51"/>
  <c r="I64" i="51" s="1"/>
  <c r="H62" i="51"/>
  <c r="I62" i="51" s="1"/>
  <c r="H60" i="51"/>
  <c r="I60" i="51" s="1"/>
  <c r="H58" i="51"/>
  <c r="I58" i="51" s="1"/>
  <c r="H56" i="51"/>
  <c r="I56" i="51" s="1"/>
  <c r="H53" i="51"/>
  <c r="I53" i="51" s="1"/>
  <c r="H51" i="51"/>
  <c r="I51" i="51" s="1"/>
  <c r="H49" i="51"/>
  <c r="I49" i="51" s="1"/>
  <c r="H47" i="51"/>
  <c r="I47" i="51" s="1"/>
  <c r="H45" i="51"/>
  <c r="I45" i="51" s="1"/>
  <c r="H43" i="51"/>
  <c r="I43" i="51" s="1"/>
  <c r="H41" i="51"/>
  <c r="I41" i="51" s="1"/>
  <c r="H39" i="51"/>
  <c r="I39" i="51" s="1"/>
  <c r="H37" i="51"/>
  <c r="I37" i="51" s="1"/>
  <c r="H35" i="51"/>
  <c r="I35" i="51" s="1"/>
  <c r="H33" i="51"/>
  <c r="I33" i="51" s="1"/>
  <c r="H31" i="51"/>
  <c r="I31" i="51" s="1"/>
  <c r="H29" i="51"/>
  <c r="I29" i="51" s="1"/>
  <c r="H27" i="51"/>
  <c r="I27" i="51" s="1"/>
  <c r="H273" i="51" l="1"/>
  <c r="I26" i="51"/>
  <c r="I273" i="51" l="1"/>
  <c r="E293" i="50" l="1"/>
  <c r="D293" i="50"/>
  <c r="C293" i="50"/>
  <c r="F292" i="50"/>
  <c r="F291" i="50"/>
  <c r="F290" i="50"/>
  <c r="F289" i="50"/>
  <c r="F288" i="50"/>
  <c r="F287" i="50"/>
  <c r="F286" i="50"/>
  <c r="F285" i="50"/>
  <c r="F284" i="50"/>
  <c r="F283" i="50"/>
  <c r="F282" i="50"/>
  <c r="F281" i="50"/>
  <c r="F280" i="50"/>
  <c r="F279" i="50"/>
  <c r="F278" i="50"/>
  <c r="C273" i="50"/>
  <c r="F272" i="50"/>
  <c r="G272" i="50" s="1"/>
  <c r="F271" i="50"/>
  <c r="G271" i="50" s="1"/>
  <c r="G270" i="50"/>
  <c r="F270" i="50"/>
  <c r="F269" i="50"/>
  <c r="G269" i="50" s="1"/>
  <c r="F268" i="50"/>
  <c r="G268" i="50" s="1"/>
  <c r="F267" i="50"/>
  <c r="G267" i="50" s="1"/>
  <c r="G266" i="50"/>
  <c r="F266" i="50"/>
  <c r="F265" i="50"/>
  <c r="G265" i="50" s="1"/>
  <c r="F264" i="50"/>
  <c r="G264" i="50" s="1"/>
  <c r="F263" i="50"/>
  <c r="G263" i="50" s="1"/>
  <c r="G262" i="50"/>
  <c r="F262" i="50"/>
  <c r="F261" i="50"/>
  <c r="G261" i="50" s="1"/>
  <c r="F260" i="50"/>
  <c r="G260" i="50" s="1"/>
  <c r="F259" i="50"/>
  <c r="G259" i="50" s="1"/>
  <c r="G258" i="50"/>
  <c r="F258" i="50"/>
  <c r="F257" i="50"/>
  <c r="G257" i="50" s="1"/>
  <c r="F256" i="50"/>
  <c r="G256" i="50" s="1"/>
  <c r="F255" i="50"/>
  <c r="G255" i="50" s="1"/>
  <c r="G254" i="50"/>
  <c r="F254" i="50"/>
  <c r="F253" i="50"/>
  <c r="G253" i="50" s="1"/>
  <c r="F252" i="50"/>
  <c r="G252" i="50" s="1"/>
  <c r="F251" i="50"/>
  <c r="G251" i="50" s="1"/>
  <c r="G250" i="50"/>
  <c r="F250" i="50"/>
  <c r="F249" i="50"/>
  <c r="G249" i="50" s="1"/>
  <c r="F248" i="50"/>
  <c r="G248" i="50" s="1"/>
  <c r="F247" i="50"/>
  <c r="G247" i="50" s="1"/>
  <c r="F246" i="50"/>
  <c r="G246" i="50" s="1"/>
  <c r="F245" i="50"/>
  <c r="G245" i="50" s="1"/>
  <c r="F244" i="50"/>
  <c r="G244" i="50" s="1"/>
  <c r="F243" i="50"/>
  <c r="G243" i="50" s="1"/>
  <c r="F242" i="50"/>
  <c r="G242" i="50" s="1"/>
  <c r="F241" i="50"/>
  <c r="G241" i="50" s="1"/>
  <c r="F240" i="50"/>
  <c r="G240" i="50" s="1"/>
  <c r="F239" i="50"/>
  <c r="G239" i="50" s="1"/>
  <c r="F238" i="50"/>
  <c r="G238" i="50" s="1"/>
  <c r="F237" i="50"/>
  <c r="G237" i="50" s="1"/>
  <c r="F236" i="50"/>
  <c r="G236" i="50" s="1"/>
  <c r="F235" i="50"/>
  <c r="G235" i="50" s="1"/>
  <c r="E234" i="50"/>
  <c r="F234" i="50" s="1"/>
  <c r="G234" i="50" s="1"/>
  <c r="E233" i="50"/>
  <c r="F233" i="50" s="1"/>
  <c r="G233" i="50" s="1"/>
  <c r="F232" i="50"/>
  <c r="G232" i="50" s="1"/>
  <c r="G231" i="50"/>
  <c r="F231" i="50"/>
  <c r="F230" i="50"/>
  <c r="G230" i="50" s="1"/>
  <c r="F229" i="50"/>
  <c r="G229" i="50" s="1"/>
  <c r="F228" i="50"/>
  <c r="G228" i="50" s="1"/>
  <c r="E227" i="50"/>
  <c r="F227" i="50" s="1"/>
  <c r="G227" i="50" s="1"/>
  <c r="D227" i="50"/>
  <c r="F226" i="50"/>
  <c r="G226" i="50" s="1"/>
  <c r="F225" i="50"/>
  <c r="G225" i="50" s="1"/>
  <c r="F224" i="50"/>
  <c r="G224" i="50" s="1"/>
  <c r="G223" i="50"/>
  <c r="F223" i="50"/>
  <c r="F222" i="50"/>
  <c r="G222" i="50" s="1"/>
  <c r="F221" i="50"/>
  <c r="G221" i="50" s="1"/>
  <c r="F220" i="50"/>
  <c r="G220" i="50" s="1"/>
  <c r="G219" i="50"/>
  <c r="F219" i="50"/>
  <c r="F218" i="50"/>
  <c r="G218" i="50" s="1"/>
  <c r="F217" i="50"/>
  <c r="G217" i="50" s="1"/>
  <c r="F216" i="50"/>
  <c r="G216" i="50" s="1"/>
  <c r="G215" i="50"/>
  <c r="F215" i="50"/>
  <c r="F214" i="50"/>
  <c r="G214" i="50" s="1"/>
  <c r="F213" i="50"/>
  <c r="G213" i="50" s="1"/>
  <c r="F212" i="50"/>
  <c r="G212" i="50" s="1"/>
  <c r="G211" i="50"/>
  <c r="F211" i="50"/>
  <c r="F210" i="50"/>
  <c r="G210" i="50" s="1"/>
  <c r="F209" i="50"/>
  <c r="G209" i="50" s="1"/>
  <c r="F208" i="50"/>
  <c r="G208" i="50" s="1"/>
  <c r="G207" i="50"/>
  <c r="F207" i="50"/>
  <c r="F206" i="50"/>
  <c r="G206" i="50" s="1"/>
  <c r="F205" i="50"/>
  <c r="G205" i="50" s="1"/>
  <c r="F204" i="50"/>
  <c r="G204" i="50" s="1"/>
  <c r="G203" i="50"/>
  <c r="F203" i="50"/>
  <c r="F202" i="50"/>
  <c r="G202" i="50" s="1"/>
  <c r="D201" i="50"/>
  <c r="F201" i="50" s="1"/>
  <c r="G201" i="50" s="1"/>
  <c r="D200" i="50"/>
  <c r="G199" i="50"/>
  <c r="F199" i="50"/>
  <c r="F198" i="50"/>
  <c r="G198" i="50" s="1"/>
  <c r="F197" i="50"/>
  <c r="G197" i="50" s="1"/>
  <c r="F196" i="50"/>
  <c r="G196" i="50" s="1"/>
  <c r="G195" i="50"/>
  <c r="F195" i="50"/>
  <c r="F194" i="50"/>
  <c r="G194" i="50" s="1"/>
  <c r="F193" i="50"/>
  <c r="G193" i="50" s="1"/>
  <c r="F192" i="50"/>
  <c r="G192" i="50" s="1"/>
  <c r="G191" i="50"/>
  <c r="F191" i="50"/>
  <c r="F190" i="50"/>
  <c r="G190" i="50" s="1"/>
  <c r="F189" i="50"/>
  <c r="G189" i="50" s="1"/>
  <c r="F188" i="50"/>
  <c r="G188" i="50" s="1"/>
  <c r="G187" i="50"/>
  <c r="F187" i="50"/>
  <c r="F186" i="50"/>
  <c r="G186" i="50" s="1"/>
  <c r="F185" i="50"/>
  <c r="G185" i="50" s="1"/>
  <c r="F184" i="50"/>
  <c r="G184" i="50" s="1"/>
  <c r="G183" i="50"/>
  <c r="F183" i="50"/>
  <c r="F182" i="50"/>
  <c r="G182" i="50" s="1"/>
  <c r="F181" i="50"/>
  <c r="G181" i="50" s="1"/>
  <c r="F180" i="50"/>
  <c r="G180" i="50" s="1"/>
  <c r="G179" i="50"/>
  <c r="F179" i="50"/>
  <c r="F178" i="50"/>
  <c r="G178" i="50" s="1"/>
  <c r="F177" i="50"/>
  <c r="G177" i="50" s="1"/>
  <c r="F176" i="50"/>
  <c r="G176" i="50" s="1"/>
  <c r="G175" i="50"/>
  <c r="F175" i="50"/>
  <c r="F174" i="50"/>
  <c r="G174" i="50" s="1"/>
  <c r="F173" i="50"/>
  <c r="G173" i="50" s="1"/>
  <c r="F172" i="50"/>
  <c r="G172" i="50" s="1"/>
  <c r="G171" i="50"/>
  <c r="F171" i="50"/>
  <c r="G170" i="50"/>
  <c r="F170" i="50"/>
  <c r="F169" i="50"/>
  <c r="G169" i="50" s="1"/>
  <c r="F168" i="50"/>
  <c r="G168" i="50" s="1"/>
  <c r="F167" i="50"/>
  <c r="G167" i="50" s="1"/>
  <c r="G166" i="50"/>
  <c r="F166" i="50"/>
  <c r="F165" i="50"/>
  <c r="G165" i="50" s="1"/>
  <c r="F164" i="50"/>
  <c r="G164" i="50" s="1"/>
  <c r="F163" i="50"/>
  <c r="G163" i="50" s="1"/>
  <c r="G162" i="50"/>
  <c r="F162" i="50"/>
  <c r="F161" i="50"/>
  <c r="G161" i="50" s="1"/>
  <c r="F160" i="50"/>
  <c r="G160" i="50" s="1"/>
  <c r="F159" i="50"/>
  <c r="G159" i="50" s="1"/>
  <c r="G158" i="50"/>
  <c r="F158" i="50"/>
  <c r="F157" i="50"/>
  <c r="G157" i="50" s="1"/>
  <c r="F156" i="50"/>
  <c r="G156" i="50" s="1"/>
  <c r="F155" i="50"/>
  <c r="G155" i="50" s="1"/>
  <c r="G154" i="50"/>
  <c r="F154" i="50"/>
  <c r="F153" i="50"/>
  <c r="G153" i="50" s="1"/>
  <c r="F152" i="50"/>
  <c r="G152" i="50" s="1"/>
  <c r="F151" i="50"/>
  <c r="G151" i="50" s="1"/>
  <c r="G150" i="50"/>
  <c r="F150" i="50"/>
  <c r="F149" i="50"/>
  <c r="G149" i="50" s="1"/>
  <c r="F148" i="50"/>
  <c r="G148" i="50" s="1"/>
  <c r="F147" i="50"/>
  <c r="G147" i="50" s="1"/>
  <c r="G146" i="50"/>
  <c r="F146" i="50"/>
  <c r="F145" i="50"/>
  <c r="G145" i="50" s="1"/>
  <c r="F144" i="50"/>
  <c r="G144" i="50" s="1"/>
  <c r="F143" i="50"/>
  <c r="G143" i="50" s="1"/>
  <c r="G142" i="50"/>
  <c r="F142" i="50"/>
  <c r="F141" i="50"/>
  <c r="G141" i="50" s="1"/>
  <c r="F140" i="50"/>
  <c r="G140" i="50" s="1"/>
  <c r="F139" i="50"/>
  <c r="G139" i="50" s="1"/>
  <c r="G138" i="50"/>
  <c r="F138" i="50"/>
  <c r="F137" i="50"/>
  <c r="G137" i="50" s="1"/>
  <c r="F136" i="50"/>
  <c r="G136" i="50" s="1"/>
  <c r="E135" i="50"/>
  <c r="F135" i="50" s="1"/>
  <c r="G135" i="50" s="1"/>
  <c r="E134" i="50"/>
  <c r="F134" i="50" s="1"/>
  <c r="G134" i="50" s="1"/>
  <c r="F133" i="50"/>
  <c r="G133" i="50" s="1"/>
  <c r="G132" i="50"/>
  <c r="F132" i="50"/>
  <c r="F131" i="50"/>
  <c r="G131" i="50" s="1"/>
  <c r="F130" i="50"/>
  <c r="G130" i="50" s="1"/>
  <c r="E129" i="50"/>
  <c r="F129" i="50" s="1"/>
  <c r="G129" i="50" s="1"/>
  <c r="G128" i="50"/>
  <c r="F128" i="50"/>
  <c r="F127" i="50"/>
  <c r="G127" i="50" s="1"/>
  <c r="F126" i="50"/>
  <c r="G126" i="50" s="1"/>
  <c r="F125" i="50"/>
  <c r="G125" i="50" s="1"/>
  <c r="G124" i="50"/>
  <c r="F124" i="50"/>
  <c r="F123" i="50"/>
  <c r="G123" i="50" s="1"/>
  <c r="F122" i="50"/>
  <c r="G122" i="50" s="1"/>
  <c r="F121" i="50"/>
  <c r="G121" i="50" s="1"/>
  <c r="G120" i="50"/>
  <c r="F120" i="50"/>
  <c r="F119" i="50"/>
  <c r="G119" i="50" s="1"/>
  <c r="F118" i="50"/>
  <c r="G118" i="50" s="1"/>
  <c r="F117" i="50"/>
  <c r="G117" i="50" s="1"/>
  <c r="G116" i="50"/>
  <c r="F116" i="50"/>
  <c r="F115" i="50"/>
  <c r="G115" i="50" s="1"/>
  <c r="F114" i="50"/>
  <c r="G114" i="50" s="1"/>
  <c r="F113" i="50"/>
  <c r="G113" i="50" s="1"/>
  <c r="G112" i="50"/>
  <c r="F112" i="50"/>
  <c r="F111" i="50"/>
  <c r="G111" i="50" s="1"/>
  <c r="F110" i="50"/>
  <c r="G110" i="50" s="1"/>
  <c r="F109" i="50"/>
  <c r="G109" i="50" s="1"/>
  <c r="G108" i="50"/>
  <c r="F108" i="50"/>
  <c r="F107" i="50"/>
  <c r="G107" i="50" s="1"/>
  <c r="F106" i="50"/>
  <c r="G106" i="50" s="1"/>
  <c r="F105" i="50"/>
  <c r="G105" i="50" s="1"/>
  <c r="G104" i="50"/>
  <c r="F104" i="50"/>
  <c r="F103" i="50"/>
  <c r="G103" i="50" s="1"/>
  <c r="F102" i="50"/>
  <c r="G102" i="50" s="1"/>
  <c r="F101" i="50"/>
  <c r="G101" i="50" s="1"/>
  <c r="G100" i="50"/>
  <c r="F100" i="50"/>
  <c r="F99" i="50"/>
  <c r="G99" i="50" s="1"/>
  <c r="F98" i="50"/>
  <c r="G98" i="50" s="1"/>
  <c r="F97" i="50"/>
  <c r="G97" i="50" s="1"/>
  <c r="G96" i="50"/>
  <c r="F96" i="50"/>
  <c r="F95" i="50"/>
  <c r="G95" i="50" s="1"/>
  <c r="F94" i="50"/>
  <c r="G94" i="50" s="1"/>
  <c r="F93" i="50"/>
  <c r="G93" i="50" s="1"/>
  <c r="G92" i="50"/>
  <c r="F92" i="50"/>
  <c r="F91" i="50"/>
  <c r="G91" i="50" s="1"/>
  <c r="F90" i="50"/>
  <c r="G90" i="50" s="1"/>
  <c r="F89" i="50"/>
  <c r="G89" i="50" s="1"/>
  <c r="G88" i="50"/>
  <c r="F88" i="50"/>
  <c r="F87" i="50"/>
  <c r="G87" i="50" s="1"/>
  <c r="F86" i="50"/>
  <c r="G86" i="50" s="1"/>
  <c r="F85" i="50"/>
  <c r="G85" i="50" s="1"/>
  <c r="G84" i="50"/>
  <c r="F84" i="50"/>
  <c r="F83" i="50"/>
  <c r="G83" i="50" s="1"/>
  <c r="F82" i="50"/>
  <c r="G82" i="50" s="1"/>
  <c r="F81" i="50"/>
  <c r="G81" i="50" s="1"/>
  <c r="E80" i="50"/>
  <c r="E273" i="50" s="1"/>
  <c r="F79" i="50"/>
  <c r="G79" i="50" s="1"/>
  <c r="G78" i="50"/>
  <c r="F78" i="50"/>
  <c r="F77" i="50"/>
  <c r="G77" i="50" s="1"/>
  <c r="F76" i="50"/>
  <c r="G76" i="50" s="1"/>
  <c r="F75" i="50"/>
  <c r="G75" i="50" s="1"/>
  <c r="G74" i="50"/>
  <c r="F74" i="50"/>
  <c r="F73" i="50"/>
  <c r="G73" i="50" s="1"/>
  <c r="F72" i="50"/>
  <c r="G72" i="50" s="1"/>
  <c r="F71" i="50"/>
  <c r="G71" i="50" s="1"/>
  <c r="G70" i="50"/>
  <c r="F70" i="50"/>
  <c r="F69" i="50"/>
  <c r="G69" i="50" s="1"/>
  <c r="F68" i="50"/>
  <c r="G68" i="50" s="1"/>
  <c r="F67" i="50"/>
  <c r="G67" i="50" s="1"/>
  <c r="G66" i="50"/>
  <c r="F66" i="50"/>
  <c r="F65" i="50"/>
  <c r="G65" i="50" s="1"/>
  <c r="F64" i="50"/>
  <c r="G64" i="50" s="1"/>
  <c r="F63" i="50"/>
  <c r="G63" i="50" s="1"/>
  <c r="G62" i="50"/>
  <c r="F62" i="50"/>
  <c r="F61" i="50"/>
  <c r="G61" i="50" s="1"/>
  <c r="F60" i="50"/>
  <c r="G60" i="50" s="1"/>
  <c r="F59" i="50"/>
  <c r="G59" i="50" s="1"/>
  <c r="G58" i="50"/>
  <c r="F58" i="50"/>
  <c r="F57" i="50"/>
  <c r="G57" i="50" s="1"/>
  <c r="F56" i="50"/>
  <c r="G56" i="50" s="1"/>
  <c r="F55" i="50"/>
  <c r="G55" i="50" s="1"/>
  <c r="G54" i="50"/>
  <c r="F54" i="50"/>
  <c r="F53" i="50"/>
  <c r="G53" i="50" s="1"/>
  <c r="F52" i="50"/>
  <c r="G52" i="50" s="1"/>
  <c r="F51" i="50"/>
  <c r="G51" i="50" s="1"/>
  <c r="G50" i="50"/>
  <c r="F50" i="50"/>
  <c r="F49" i="50"/>
  <c r="G49" i="50" s="1"/>
  <c r="F48" i="50"/>
  <c r="G48" i="50" s="1"/>
  <c r="F47" i="50"/>
  <c r="G47" i="50" s="1"/>
  <c r="G46" i="50"/>
  <c r="F46" i="50"/>
  <c r="F45" i="50"/>
  <c r="G45" i="50" s="1"/>
  <c r="F44" i="50"/>
  <c r="G44" i="50" s="1"/>
  <c r="F43" i="50"/>
  <c r="G43" i="50" s="1"/>
  <c r="G42" i="50"/>
  <c r="F42" i="50"/>
  <c r="F41" i="50"/>
  <c r="G41" i="50" s="1"/>
  <c r="F40" i="50"/>
  <c r="G40" i="50" s="1"/>
  <c r="F39" i="50"/>
  <c r="G39" i="50" s="1"/>
  <c r="G38" i="50"/>
  <c r="F38" i="50"/>
  <c r="F37" i="50"/>
  <c r="G37" i="50" s="1"/>
  <c r="F36" i="50"/>
  <c r="G36" i="50" s="1"/>
  <c r="F35" i="50"/>
  <c r="G35" i="50" s="1"/>
  <c r="G34" i="50"/>
  <c r="F34" i="50"/>
  <c r="F33" i="50"/>
  <c r="G33" i="50" s="1"/>
  <c r="F32" i="50"/>
  <c r="G32" i="50" s="1"/>
  <c r="F31" i="50"/>
  <c r="G31" i="50" s="1"/>
  <c r="G30" i="50"/>
  <c r="F30" i="50"/>
  <c r="F29" i="50"/>
  <c r="G29" i="50" s="1"/>
  <c r="F28" i="50"/>
  <c r="G28" i="50" s="1"/>
  <c r="F27" i="50"/>
  <c r="G27" i="50" s="1"/>
  <c r="G26" i="50"/>
  <c r="F26" i="50"/>
  <c r="H20" i="50"/>
  <c r="E293" i="49"/>
  <c r="D293" i="49"/>
  <c r="C293" i="49"/>
  <c r="F292" i="49"/>
  <c r="F291" i="49"/>
  <c r="F290" i="49"/>
  <c r="F289" i="49"/>
  <c r="F288" i="49"/>
  <c r="F287" i="49"/>
  <c r="F286" i="49"/>
  <c r="F285" i="49"/>
  <c r="F284" i="49"/>
  <c r="F283" i="49"/>
  <c r="F282" i="49"/>
  <c r="F281" i="49"/>
  <c r="F280" i="49"/>
  <c r="F279" i="49"/>
  <c r="F278" i="49"/>
  <c r="C273" i="49"/>
  <c r="F272" i="49"/>
  <c r="G272" i="49" s="1"/>
  <c r="F271" i="49"/>
  <c r="G271" i="49" s="1"/>
  <c r="G270" i="49"/>
  <c r="F270" i="49"/>
  <c r="F269" i="49"/>
  <c r="G269" i="49" s="1"/>
  <c r="F268" i="49"/>
  <c r="G268" i="49" s="1"/>
  <c r="F267" i="49"/>
  <c r="G267" i="49" s="1"/>
  <c r="G266" i="49"/>
  <c r="F266" i="49"/>
  <c r="F265" i="49"/>
  <c r="G265" i="49" s="1"/>
  <c r="F264" i="49"/>
  <c r="G264" i="49" s="1"/>
  <c r="F263" i="49"/>
  <c r="G263" i="49" s="1"/>
  <c r="G262" i="49"/>
  <c r="F262" i="49"/>
  <c r="F261" i="49"/>
  <c r="G261" i="49" s="1"/>
  <c r="F260" i="49"/>
  <c r="G260" i="49" s="1"/>
  <c r="F259" i="49"/>
  <c r="G259" i="49" s="1"/>
  <c r="G258" i="49"/>
  <c r="F258" i="49"/>
  <c r="F257" i="49"/>
  <c r="G257" i="49" s="1"/>
  <c r="F256" i="49"/>
  <c r="G256" i="49" s="1"/>
  <c r="F255" i="49"/>
  <c r="G255" i="49" s="1"/>
  <c r="G254" i="49"/>
  <c r="F254" i="49"/>
  <c r="F253" i="49"/>
  <c r="G253" i="49" s="1"/>
  <c r="F252" i="49"/>
  <c r="G252" i="49" s="1"/>
  <c r="F251" i="49"/>
  <c r="G251" i="49" s="1"/>
  <c r="G250" i="49"/>
  <c r="F250" i="49"/>
  <c r="F249" i="49"/>
  <c r="G249" i="49" s="1"/>
  <c r="F248" i="49"/>
  <c r="G248" i="49" s="1"/>
  <c r="F247" i="49"/>
  <c r="G247" i="49" s="1"/>
  <c r="G246" i="49"/>
  <c r="F246" i="49"/>
  <c r="F245" i="49"/>
  <c r="G245" i="49" s="1"/>
  <c r="F244" i="49"/>
  <c r="G244" i="49" s="1"/>
  <c r="F243" i="49"/>
  <c r="G243" i="49" s="1"/>
  <c r="G242" i="49"/>
  <c r="F242" i="49"/>
  <c r="F241" i="49"/>
  <c r="G241" i="49" s="1"/>
  <c r="F240" i="49"/>
  <c r="G240" i="49" s="1"/>
  <c r="F239" i="49"/>
  <c r="G239" i="49" s="1"/>
  <c r="G238" i="49"/>
  <c r="F238" i="49"/>
  <c r="F237" i="49"/>
  <c r="G237" i="49" s="1"/>
  <c r="F236" i="49"/>
  <c r="G236" i="49" s="1"/>
  <c r="F235" i="49"/>
  <c r="G235" i="49" s="1"/>
  <c r="G234" i="49"/>
  <c r="F234" i="49"/>
  <c r="F233" i="49"/>
  <c r="G233" i="49" s="1"/>
  <c r="F232" i="49"/>
  <c r="G232" i="49" s="1"/>
  <c r="F231" i="49"/>
  <c r="G231" i="49" s="1"/>
  <c r="G230" i="49"/>
  <c r="F230" i="49"/>
  <c r="F229" i="49"/>
  <c r="G229" i="49" s="1"/>
  <c r="F228" i="49"/>
  <c r="G228" i="49" s="1"/>
  <c r="E227" i="49"/>
  <c r="D227" i="49"/>
  <c r="F227" i="49" s="1"/>
  <c r="G227" i="49" s="1"/>
  <c r="F226" i="49"/>
  <c r="G226" i="49" s="1"/>
  <c r="F225" i="49"/>
  <c r="G225" i="49" s="1"/>
  <c r="G224" i="49"/>
  <c r="F224" i="49"/>
  <c r="F223" i="49"/>
  <c r="G223" i="49" s="1"/>
  <c r="F222" i="49"/>
  <c r="G222" i="49" s="1"/>
  <c r="F221" i="49"/>
  <c r="G221" i="49" s="1"/>
  <c r="G220" i="49"/>
  <c r="F220" i="49"/>
  <c r="F219" i="49"/>
  <c r="G219" i="49" s="1"/>
  <c r="F218" i="49"/>
  <c r="G218" i="49" s="1"/>
  <c r="F217" i="49"/>
  <c r="G217" i="49" s="1"/>
  <c r="G216" i="49"/>
  <c r="F216" i="49"/>
  <c r="F215" i="49"/>
  <c r="G215" i="49" s="1"/>
  <c r="F214" i="49"/>
  <c r="G214" i="49" s="1"/>
  <c r="F213" i="49"/>
  <c r="G213" i="49" s="1"/>
  <c r="G212" i="49"/>
  <c r="F212" i="49"/>
  <c r="F211" i="49"/>
  <c r="G211" i="49" s="1"/>
  <c r="F210" i="49"/>
  <c r="G210" i="49" s="1"/>
  <c r="F209" i="49"/>
  <c r="G209" i="49" s="1"/>
  <c r="G208" i="49"/>
  <c r="F208" i="49"/>
  <c r="F207" i="49"/>
  <c r="G207" i="49" s="1"/>
  <c r="F206" i="49"/>
  <c r="G206" i="49" s="1"/>
  <c r="F205" i="49"/>
  <c r="G205" i="49" s="1"/>
  <c r="G204" i="49"/>
  <c r="F204" i="49"/>
  <c r="F203" i="49"/>
  <c r="G203" i="49" s="1"/>
  <c r="F202" i="49"/>
  <c r="G202" i="49" s="1"/>
  <c r="E201" i="49"/>
  <c r="F201" i="49" s="1"/>
  <c r="G201" i="49" s="1"/>
  <c r="E200" i="49"/>
  <c r="E273" i="49" s="1"/>
  <c r="F199" i="49"/>
  <c r="G199" i="49" s="1"/>
  <c r="G198" i="49"/>
  <c r="F198" i="49"/>
  <c r="F197" i="49"/>
  <c r="G197" i="49" s="1"/>
  <c r="F196" i="49"/>
  <c r="G196" i="49" s="1"/>
  <c r="F195" i="49"/>
  <c r="G195" i="49" s="1"/>
  <c r="G194" i="49"/>
  <c r="F194" i="49"/>
  <c r="F193" i="49"/>
  <c r="G193" i="49" s="1"/>
  <c r="F192" i="49"/>
  <c r="G192" i="49" s="1"/>
  <c r="F191" i="49"/>
  <c r="G191" i="49" s="1"/>
  <c r="G190" i="49"/>
  <c r="F190" i="49"/>
  <c r="F189" i="49"/>
  <c r="G189" i="49" s="1"/>
  <c r="F188" i="49"/>
  <c r="G188" i="49" s="1"/>
  <c r="F187" i="49"/>
  <c r="G187" i="49" s="1"/>
  <c r="G186" i="49"/>
  <c r="F186" i="49"/>
  <c r="F185" i="49"/>
  <c r="G185" i="49" s="1"/>
  <c r="F184" i="49"/>
  <c r="G184" i="49" s="1"/>
  <c r="F183" i="49"/>
  <c r="G183" i="49" s="1"/>
  <c r="G182" i="49"/>
  <c r="F182" i="49"/>
  <c r="F181" i="49"/>
  <c r="G181" i="49" s="1"/>
  <c r="F180" i="49"/>
  <c r="G180" i="49" s="1"/>
  <c r="F179" i="49"/>
  <c r="G179" i="49" s="1"/>
  <c r="G178" i="49"/>
  <c r="F178" i="49"/>
  <c r="F177" i="49"/>
  <c r="G177" i="49" s="1"/>
  <c r="F176" i="49"/>
  <c r="G176" i="49" s="1"/>
  <c r="F175" i="49"/>
  <c r="G175" i="49" s="1"/>
  <c r="G174" i="49"/>
  <c r="F174" i="49"/>
  <c r="F173" i="49"/>
  <c r="G173" i="49" s="1"/>
  <c r="F172" i="49"/>
  <c r="G172" i="49" s="1"/>
  <c r="F171" i="49"/>
  <c r="G171" i="49" s="1"/>
  <c r="G170" i="49"/>
  <c r="F170" i="49"/>
  <c r="F169" i="49"/>
  <c r="G169" i="49" s="1"/>
  <c r="F168" i="49"/>
  <c r="G168" i="49" s="1"/>
  <c r="F167" i="49"/>
  <c r="G167" i="49" s="1"/>
  <c r="G166" i="49"/>
  <c r="F166" i="49"/>
  <c r="F165" i="49"/>
  <c r="G165" i="49" s="1"/>
  <c r="F164" i="49"/>
  <c r="G164" i="49" s="1"/>
  <c r="F163" i="49"/>
  <c r="G163" i="49" s="1"/>
  <c r="G162" i="49"/>
  <c r="F162" i="49"/>
  <c r="F161" i="49"/>
  <c r="G161" i="49" s="1"/>
  <c r="F160" i="49"/>
  <c r="G160" i="49" s="1"/>
  <c r="F159" i="49"/>
  <c r="G159" i="49" s="1"/>
  <c r="G158" i="49"/>
  <c r="F158" i="49"/>
  <c r="F157" i="49"/>
  <c r="G157" i="49" s="1"/>
  <c r="F156" i="49"/>
  <c r="G156" i="49" s="1"/>
  <c r="F155" i="49"/>
  <c r="G155" i="49" s="1"/>
  <c r="G154" i="49"/>
  <c r="F154" i="49"/>
  <c r="F153" i="49"/>
  <c r="G153" i="49" s="1"/>
  <c r="F152" i="49"/>
  <c r="G152" i="49" s="1"/>
  <c r="F151" i="49"/>
  <c r="G151" i="49" s="1"/>
  <c r="G150" i="49"/>
  <c r="F150" i="49"/>
  <c r="F149" i="49"/>
  <c r="G149" i="49" s="1"/>
  <c r="F148" i="49"/>
  <c r="G148" i="49" s="1"/>
  <c r="F147" i="49"/>
  <c r="G147" i="49" s="1"/>
  <c r="G146" i="49"/>
  <c r="F146" i="49"/>
  <c r="F145" i="49"/>
  <c r="G145" i="49" s="1"/>
  <c r="F144" i="49"/>
  <c r="G144" i="49" s="1"/>
  <c r="F143" i="49"/>
  <c r="G143" i="49" s="1"/>
  <c r="G142" i="49"/>
  <c r="F142" i="49"/>
  <c r="F141" i="49"/>
  <c r="G141" i="49" s="1"/>
  <c r="F140" i="49"/>
  <c r="G140" i="49" s="1"/>
  <c r="F139" i="49"/>
  <c r="G139" i="49" s="1"/>
  <c r="G138" i="49"/>
  <c r="F138" i="49"/>
  <c r="F137" i="49"/>
  <c r="G137" i="49" s="1"/>
  <c r="F136" i="49"/>
  <c r="G136" i="49" s="1"/>
  <c r="D135" i="49"/>
  <c r="F135" i="49" s="1"/>
  <c r="G135" i="49" s="1"/>
  <c r="D134" i="49"/>
  <c r="F134" i="49" s="1"/>
  <c r="G134" i="49" s="1"/>
  <c r="F133" i="49"/>
  <c r="G133" i="49" s="1"/>
  <c r="G132" i="49"/>
  <c r="F132" i="49"/>
  <c r="F131" i="49"/>
  <c r="G131" i="49" s="1"/>
  <c r="F130" i="49"/>
  <c r="G130" i="49" s="1"/>
  <c r="D129" i="49"/>
  <c r="F129" i="49" s="1"/>
  <c r="G129" i="49" s="1"/>
  <c r="D128" i="49"/>
  <c r="F128" i="49" s="1"/>
  <c r="G128" i="49" s="1"/>
  <c r="G127" i="49"/>
  <c r="F127" i="49"/>
  <c r="F126" i="49"/>
  <c r="G126" i="49" s="1"/>
  <c r="F125" i="49"/>
  <c r="G125" i="49" s="1"/>
  <c r="F124" i="49"/>
  <c r="G124" i="49" s="1"/>
  <c r="G123" i="49"/>
  <c r="F123" i="49"/>
  <c r="F122" i="49"/>
  <c r="G122" i="49" s="1"/>
  <c r="F121" i="49"/>
  <c r="G121" i="49" s="1"/>
  <c r="F120" i="49"/>
  <c r="G120" i="49" s="1"/>
  <c r="G119" i="49"/>
  <c r="F119" i="49"/>
  <c r="F118" i="49"/>
  <c r="G118" i="49" s="1"/>
  <c r="F117" i="49"/>
  <c r="G117" i="49" s="1"/>
  <c r="F116" i="49"/>
  <c r="G116" i="49" s="1"/>
  <c r="G115" i="49"/>
  <c r="F115" i="49"/>
  <c r="F114" i="49"/>
  <c r="G114" i="49" s="1"/>
  <c r="F113" i="49"/>
  <c r="G113" i="49" s="1"/>
  <c r="F112" i="49"/>
  <c r="G112" i="49" s="1"/>
  <c r="G111" i="49"/>
  <c r="F111" i="49"/>
  <c r="F110" i="49"/>
  <c r="G110" i="49" s="1"/>
  <c r="F109" i="49"/>
  <c r="G109" i="49" s="1"/>
  <c r="F108" i="49"/>
  <c r="G108" i="49" s="1"/>
  <c r="G107" i="49"/>
  <c r="F107" i="49"/>
  <c r="F106" i="49"/>
  <c r="G106" i="49" s="1"/>
  <c r="F105" i="49"/>
  <c r="G105" i="49" s="1"/>
  <c r="F104" i="49"/>
  <c r="G104" i="49" s="1"/>
  <c r="G103" i="49"/>
  <c r="F103" i="49"/>
  <c r="F102" i="49"/>
  <c r="G102" i="49" s="1"/>
  <c r="F101" i="49"/>
  <c r="G101" i="49" s="1"/>
  <c r="F100" i="49"/>
  <c r="G100" i="49" s="1"/>
  <c r="G99" i="49"/>
  <c r="F99" i="49"/>
  <c r="F98" i="49"/>
  <c r="G98" i="49" s="1"/>
  <c r="F97" i="49"/>
  <c r="G97" i="49" s="1"/>
  <c r="F96" i="49"/>
  <c r="G96" i="49" s="1"/>
  <c r="G95" i="49"/>
  <c r="F95" i="49"/>
  <c r="F94" i="49"/>
  <c r="G94" i="49" s="1"/>
  <c r="F93" i="49"/>
  <c r="G93" i="49" s="1"/>
  <c r="F92" i="49"/>
  <c r="G92" i="49" s="1"/>
  <c r="G91" i="49"/>
  <c r="F91" i="49"/>
  <c r="F90" i="49"/>
  <c r="G90" i="49" s="1"/>
  <c r="F89" i="49"/>
  <c r="G89" i="49" s="1"/>
  <c r="F88" i="49"/>
  <c r="G88" i="49" s="1"/>
  <c r="G87" i="49"/>
  <c r="F87" i="49"/>
  <c r="F86" i="49"/>
  <c r="G86" i="49" s="1"/>
  <c r="F85" i="49"/>
  <c r="G85" i="49" s="1"/>
  <c r="D84" i="49"/>
  <c r="F84" i="49" s="1"/>
  <c r="G84" i="49" s="1"/>
  <c r="F83" i="49"/>
  <c r="G83" i="49" s="1"/>
  <c r="G82" i="49"/>
  <c r="F82" i="49"/>
  <c r="F81" i="49"/>
  <c r="G81" i="49" s="1"/>
  <c r="D80" i="49"/>
  <c r="G79" i="49"/>
  <c r="F79" i="49"/>
  <c r="F78" i="49"/>
  <c r="G78" i="49" s="1"/>
  <c r="F77" i="49"/>
  <c r="G77" i="49" s="1"/>
  <c r="F76" i="49"/>
  <c r="G76" i="49" s="1"/>
  <c r="G75" i="49"/>
  <c r="F75" i="49"/>
  <c r="F74" i="49"/>
  <c r="G74" i="49" s="1"/>
  <c r="F73" i="49"/>
  <c r="G73" i="49" s="1"/>
  <c r="F72" i="49"/>
  <c r="G72" i="49" s="1"/>
  <c r="G71" i="49"/>
  <c r="F71" i="49"/>
  <c r="F70" i="49"/>
  <c r="G70" i="49" s="1"/>
  <c r="F69" i="49"/>
  <c r="G69" i="49" s="1"/>
  <c r="F68" i="49"/>
  <c r="G68" i="49" s="1"/>
  <c r="G67" i="49"/>
  <c r="F67" i="49"/>
  <c r="F66" i="49"/>
  <c r="G66" i="49" s="1"/>
  <c r="F65" i="49"/>
  <c r="G65" i="49" s="1"/>
  <c r="F64" i="49"/>
  <c r="G64" i="49" s="1"/>
  <c r="G63" i="49"/>
  <c r="F63" i="49"/>
  <c r="F62" i="49"/>
  <c r="G62" i="49" s="1"/>
  <c r="F61" i="49"/>
  <c r="G61" i="49" s="1"/>
  <c r="F60" i="49"/>
  <c r="G60" i="49" s="1"/>
  <c r="G59" i="49"/>
  <c r="F59" i="49"/>
  <c r="F58" i="49"/>
  <c r="G58" i="49" s="1"/>
  <c r="F57" i="49"/>
  <c r="G57" i="49" s="1"/>
  <c r="F56" i="49"/>
  <c r="G56" i="49" s="1"/>
  <c r="G55" i="49"/>
  <c r="F55" i="49"/>
  <c r="F54" i="49"/>
  <c r="G54" i="49" s="1"/>
  <c r="F53" i="49"/>
  <c r="G53" i="49" s="1"/>
  <c r="F52" i="49"/>
  <c r="G52" i="49" s="1"/>
  <c r="G51" i="49"/>
  <c r="F51" i="49"/>
  <c r="F50" i="49"/>
  <c r="G50" i="49" s="1"/>
  <c r="F49" i="49"/>
  <c r="G49" i="49" s="1"/>
  <c r="F48" i="49"/>
  <c r="G48" i="49" s="1"/>
  <c r="G47" i="49"/>
  <c r="F47" i="49"/>
  <c r="F46" i="49"/>
  <c r="G46" i="49" s="1"/>
  <c r="F45" i="49"/>
  <c r="G45" i="49" s="1"/>
  <c r="F44" i="49"/>
  <c r="G44" i="49" s="1"/>
  <c r="G43" i="49"/>
  <c r="F43" i="49"/>
  <c r="F42" i="49"/>
  <c r="G42" i="49" s="1"/>
  <c r="F41" i="49"/>
  <c r="G41" i="49" s="1"/>
  <c r="F40" i="49"/>
  <c r="G40" i="49" s="1"/>
  <c r="G39" i="49"/>
  <c r="F39" i="49"/>
  <c r="F38" i="49"/>
  <c r="G38" i="49" s="1"/>
  <c r="F37" i="49"/>
  <c r="G37" i="49" s="1"/>
  <c r="F36" i="49"/>
  <c r="G36" i="49" s="1"/>
  <c r="G35" i="49"/>
  <c r="F35" i="49"/>
  <c r="F34" i="49"/>
  <c r="G34" i="49" s="1"/>
  <c r="F33" i="49"/>
  <c r="G33" i="49" s="1"/>
  <c r="F32" i="49"/>
  <c r="G32" i="49" s="1"/>
  <c r="G31" i="49"/>
  <c r="F31" i="49"/>
  <c r="F30" i="49"/>
  <c r="G30" i="49" s="1"/>
  <c r="F29" i="49"/>
  <c r="G29" i="49" s="1"/>
  <c r="F28" i="49"/>
  <c r="G28" i="49" s="1"/>
  <c r="G27" i="49"/>
  <c r="F27" i="49"/>
  <c r="F26" i="49"/>
  <c r="G26" i="49" s="1"/>
  <c r="H20" i="49"/>
  <c r="H18" i="50" l="1"/>
  <c r="F80" i="50"/>
  <c r="G80" i="50" s="1"/>
  <c r="F293" i="50"/>
  <c r="H18" i="49"/>
  <c r="D273" i="49"/>
  <c r="F200" i="49"/>
  <c r="G200" i="49" s="1"/>
  <c r="H15" i="49" s="1"/>
  <c r="H12" i="49"/>
  <c r="F80" i="49"/>
  <c r="G80" i="49" s="1"/>
  <c r="F273" i="49"/>
  <c r="H12" i="50"/>
  <c r="F293" i="49"/>
  <c r="H9" i="50"/>
  <c r="H19" i="50"/>
  <c r="D273" i="50"/>
  <c r="F273" i="50" s="1"/>
  <c r="F200" i="50"/>
  <c r="G200" i="50" s="1"/>
  <c r="H16" i="49" l="1"/>
  <c r="H19" i="49"/>
  <c r="H272" i="50"/>
  <c r="I272" i="50" s="1"/>
  <c r="H270" i="50"/>
  <c r="I270" i="50" s="1"/>
  <c r="H268" i="50"/>
  <c r="I268" i="50" s="1"/>
  <c r="H266" i="50"/>
  <c r="I266" i="50" s="1"/>
  <c r="H264" i="50"/>
  <c r="I264" i="50" s="1"/>
  <c r="H262" i="50"/>
  <c r="I262" i="50" s="1"/>
  <c r="H260" i="50"/>
  <c r="I260" i="50" s="1"/>
  <c r="H258" i="50"/>
  <c r="I258" i="50" s="1"/>
  <c r="H256" i="50"/>
  <c r="I256" i="50" s="1"/>
  <c r="H254" i="50"/>
  <c r="I254" i="50" s="1"/>
  <c r="H252" i="50"/>
  <c r="I252" i="50" s="1"/>
  <c r="H250" i="50"/>
  <c r="I250" i="50" s="1"/>
  <c r="H248" i="50"/>
  <c r="I248" i="50" s="1"/>
  <c r="H246" i="50"/>
  <c r="I246" i="50" s="1"/>
  <c r="H244" i="50"/>
  <c r="I244" i="50" s="1"/>
  <c r="H242" i="50"/>
  <c r="I242" i="50" s="1"/>
  <c r="H240" i="50"/>
  <c r="I240" i="50" s="1"/>
  <c r="H238" i="50"/>
  <c r="I238" i="50" s="1"/>
  <c r="H236" i="50"/>
  <c r="I236" i="50" s="1"/>
  <c r="H234" i="50"/>
  <c r="I234" i="50" s="1"/>
  <c r="H233" i="50"/>
  <c r="I233" i="50" s="1"/>
  <c r="H271" i="50"/>
  <c r="I271" i="50" s="1"/>
  <c r="H269" i="50"/>
  <c r="I269" i="50" s="1"/>
  <c r="H267" i="50"/>
  <c r="I267" i="50" s="1"/>
  <c r="H265" i="50"/>
  <c r="I265" i="50" s="1"/>
  <c r="H263" i="50"/>
  <c r="I263" i="50" s="1"/>
  <c r="H261" i="50"/>
  <c r="I261" i="50" s="1"/>
  <c r="H259" i="50"/>
  <c r="I259" i="50" s="1"/>
  <c r="H257" i="50"/>
  <c r="I257" i="50" s="1"/>
  <c r="H255" i="50"/>
  <c r="I255" i="50" s="1"/>
  <c r="H253" i="50"/>
  <c r="I253" i="50" s="1"/>
  <c r="H251" i="50"/>
  <c r="I251" i="50" s="1"/>
  <c r="H249" i="50"/>
  <c r="I249" i="50" s="1"/>
  <c r="H247" i="50"/>
  <c r="I247" i="50" s="1"/>
  <c r="H245" i="50"/>
  <c r="I245" i="50" s="1"/>
  <c r="H243" i="50"/>
  <c r="I243" i="50" s="1"/>
  <c r="H241" i="50"/>
  <c r="I241" i="50" s="1"/>
  <c r="H239" i="50"/>
  <c r="I239" i="50" s="1"/>
  <c r="H237" i="50"/>
  <c r="I237" i="50" s="1"/>
  <c r="H235" i="50"/>
  <c r="I235" i="50" s="1"/>
  <c r="H231" i="50"/>
  <c r="I231" i="50" s="1"/>
  <c r="H229" i="50"/>
  <c r="I229" i="50" s="1"/>
  <c r="H227" i="50"/>
  <c r="I227" i="50" s="1"/>
  <c r="H225" i="50"/>
  <c r="I225" i="50" s="1"/>
  <c r="H223" i="50"/>
  <c r="I223" i="50" s="1"/>
  <c r="H221" i="50"/>
  <c r="I221" i="50" s="1"/>
  <c r="H219" i="50"/>
  <c r="I219" i="50" s="1"/>
  <c r="H217" i="50"/>
  <c r="I217" i="50" s="1"/>
  <c r="H215" i="50"/>
  <c r="I215" i="50" s="1"/>
  <c r="H213" i="50"/>
  <c r="I213" i="50" s="1"/>
  <c r="H211" i="50"/>
  <c r="I211" i="50" s="1"/>
  <c r="H209" i="50"/>
  <c r="I209" i="50" s="1"/>
  <c r="H226" i="50"/>
  <c r="I226" i="50" s="1"/>
  <c r="H224" i="50"/>
  <c r="I224" i="50" s="1"/>
  <c r="H222" i="50"/>
  <c r="I222" i="50" s="1"/>
  <c r="H220" i="50"/>
  <c r="I220" i="50" s="1"/>
  <c r="H218" i="50"/>
  <c r="I218" i="50" s="1"/>
  <c r="H216" i="50"/>
  <c r="I216" i="50" s="1"/>
  <c r="H214" i="50"/>
  <c r="I214" i="50" s="1"/>
  <c r="H212" i="50"/>
  <c r="I212" i="50" s="1"/>
  <c r="H210" i="50"/>
  <c r="I210" i="50" s="1"/>
  <c r="H208" i="50"/>
  <c r="I208" i="50" s="1"/>
  <c r="H232" i="50"/>
  <c r="I232" i="50" s="1"/>
  <c r="H230" i="50"/>
  <c r="I230" i="50" s="1"/>
  <c r="H228" i="50"/>
  <c r="I228" i="50" s="1"/>
  <c r="H15" i="50"/>
  <c r="H22" i="50" s="1"/>
  <c r="G273" i="50"/>
  <c r="H10" i="50"/>
  <c r="H13" i="50"/>
  <c r="H9" i="49"/>
  <c r="G273" i="49"/>
  <c r="H13" i="49"/>
  <c r="H270" i="49" l="1"/>
  <c r="I270" i="49" s="1"/>
  <c r="H266" i="49"/>
  <c r="I266" i="49" s="1"/>
  <c r="H262" i="49"/>
  <c r="I262" i="49" s="1"/>
  <c r="H258" i="49"/>
  <c r="I258" i="49" s="1"/>
  <c r="H254" i="49"/>
  <c r="I254" i="49" s="1"/>
  <c r="H250" i="49"/>
  <c r="I250" i="49" s="1"/>
  <c r="H246" i="49"/>
  <c r="I246" i="49" s="1"/>
  <c r="H242" i="49"/>
  <c r="I242" i="49" s="1"/>
  <c r="H238" i="49"/>
  <c r="I238" i="49" s="1"/>
  <c r="H234" i="49"/>
  <c r="I234" i="49" s="1"/>
  <c r="H230" i="49"/>
  <c r="I230" i="49" s="1"/>
  <c r="H226" i="49"/>
  <c r="I226" i="49" s="1"/>
  <c r="H222" i="49"/>
  <c r="I222" i="49" s="1"/>
  <c r="H218" i="49"/>
  <c r="I218" i="49" s="1"/>
  <c r="H214" i="49"/>
  <c r="I214" i="49" s="1"/>
  <c r="H210" i="49"/>
  <c r="I210" i="49" s="1"/>
  <c r="H271" i="49"/>
  <c r="I271" i="49" s="1"/>
  <c r="H267" i="49"/>
  <c r="I267" i="49" s="1"/>
  <c r="H263" i="49"/>
  <c r="I263" i="49" s="1"/>
  <c r="H272" i="49"/>
  <c r="I272" i="49" s="1"/>
  <c r="H268" i="49"/>
  <c r="I268" i="49" s="1"/>
  <c r="H264" i="49"/>
  <c r="I264" i="49" s="1"/>
  <c r="H260" i="49"/>
  <c r="I260" i="49" s="1"/>
  <c r="H256" i="49"/>
  <c r="I256" i="49" s="1"/>
  <c r="H252" i="49"/>
  <c r="I252" i="49" s="1"/>
  <c r="H248" i="49"/>
  <c r="I248" i="49" s="1"/>
  <c r="H244" i="49"/>
  <c r="I244" i="49" s="1"/>
  <c r="H240" i="49"/>
  <c r="I240" i="49" s="1"/>
  <c r="H236" i="49"/>
  <c r="I236" i="49" s="1"/>
  <c r="H232" i="49"/>
  <c r="I232" i="49" s="1"/>
  <c r="H228" i="49"/>
  <c r="I228" i="49" s="1"/>
  <c r="H224" i="49"/>
  <c r="I224" i="49" s="1"/>
  <c r="H220" i="49"/>
  <c r="I220" i="49" s="1"/>
  <c r="H216" i="49"/>
  <c r="I216" i="49" s="1"/>
  <c r="H212" i="49"/>
  <c r="I212" i="49" s="1"/>
  <c r="H208" i="49"/>
  <c r="I208" i="49" s="1"/>
  <c r="H269" i="49"/>
  <c r="I269" i="49" s="1"/>
  <c r="H265" i="49"/>
  <c r="I265" i="49" s="1"/>
  <c r="H261" i="49"/>
  <c r="I261" i="49" s="1"/>
  <c r="H257" i="49"/>
  <c r="I257" i="49" s="1"/>
  <c r="H253" i="49"/>
  <c r="I253" i="49" s="1"/>
  <c r="H249" i="49"/>
  <c r="I249" i="49" s="1"/>
  <c r="H245" i="49"/>
  <c r="I245" i="49" s="1"/>
  <c r="H241" i="49"/>
  <c r="I241" i="49" s="1"/>
  <c r="H237" i="49"/>
  <c r="I237" i="49" s="1"/>
  <c r="H233" i="49"/>
  <c r="I233" i="49" s="1"/>
  <c r="H229" i="49"/>
  <c r="I229" i="49" s="1"/>
  <c r="H225" i="49"/>
  <c r="I225" i="49" s="1"/>
  <c r="H221" i="49"/>
  <c r="I221" i="49" s="1"/>
  <c r="H217" i="49"/>
  <c r="I217" i="49" s="1"/>
  <c r="H213" i="49"/>
  <c r="I213" i="49" s="1"/>
  <c r="H209" i="49"/>
  <c r="I209" i="49" s="1"/>
  <c r="H255" i="49"/>
  <c r="I255" i="49" s="1"/>
  <c r="H247" i="49"/>
  <c r="I247" i="49" s="1"/>
  <c r="H239" i="49"/>
  <c r="I239" i="49" s="1"/>
  <c r="H231" i="49"/>
  <c r="I231" i="49" s="1"/>
  <c r="H223" i="49"/>
  <c r="I223" i="49" s="1"/>
  <c r="H215" i="49"/>
  <c r="I215" i="49" s="1"/>
  <c r="H259" i="49"/>
  <c r="I259" i="49" s="1"/>
  <c r="H251" i="49"/>
  <c r="I251" i="49" s="1"/>
  <c r="H243" i="49"/>
  <c r="I243" i="49" s="1"/>
  <c r="H235" i="49"/>
  <c r="I235" i="49" s="1"/>
  <c r="H227" i="49"/>
  <c r="I227" i="49" s="1"/>
  <c r="H219" i="49"/>
  <c r="I219" i="49" s="1"/>
  <c r="H211" i="49"/>
  <c r="I211" i="49" s="1"/>
  <c r="H206" i="49"/>
  <c r="I206" i="49" s="1"/>
  <c r="H202" i="49"/>
  <c r="I202" i="49" s="1"/>
  <c r="H196" i="49"/>
  <c r="I196" i="49" s="1"/>
  <c r="H192" i="49"/>
  <c r="I192" i="49" s="1"/>
  <c r="H188" i="49"/>
  <c r="I188" i="49" s="1"/>
  <c r="H184" i="49"/>
  <c r="I184" i="49" s="1"/>
  <c r="H180" i="49"/>
  <c r="I180" i="49" s="1"/>
  <c r="H176" i="49"/>
  <c r="I176" i="49" s="1"/>
  <c r="H172" i="49"/>
  <c r="I172" i="49" s="1"/>
  <c r="H168" i="49"/>
  <c r="I168" i="49" s="1"/>
  <c r="H164" i="49"/>
  <c r="I164" i="49" s="1"/>
  <c r="H160" i="49"/>
  <c r="I160" i="49" s="1"/>
  <c r="H156" i="49"/>
  <c r="I156" i="49" s="1"/>
  <c r="H205" i="49"/>
  <c r="I205" i="49" s="1"/>
  <c r="H201" i="49"/>
  <c r="I201" i="49" s="1"/>
  <c r="H199" i="49"/>
  <c r="I199" i="49" s="1"/>
  <c r="H195" i="49"/>
  <c r="I195" i="49" s="1"/>
  <c r="H191" i="49"/>
  <c r="I191" i="49" s="1"/>
  <c r="H187" i="49"/>
  <c r="I187" i="49" s="1"/>
  <c r="H183" i="49"/>
  <c r="I183" i="49" s="1"/>
  <c r="H179" i="49"/>
  <c r="I179" i="49" s="1"/>
  <c r="H175" i="49"/>
  <c r="I175" i="49" s="1"/>
  <c r="H171" i="49"/>
  <c r="I171" i="49" s="1"/>
  <c r="H167" i="49"/>
  <c r="I167" i="49" s="1"/>
  <c r="H163" i="49"/>
  <c r="I163" i="49" s="1"/>
  <c r="H159" i="49"/>
  <c r="I159" i="49" s="1"/>
  <c r="H204" i="49"/>
  <c r="I204" i="49" s="1"/>
  <c r="H198" i="49"/>
  <c r="I198" i="49" s="1"/>
  <c r="H194" i="49"/>
  <c r="I194" i="49" s="1"/>
  <c r="H190" i="49"/>
  <c r="I190" i="49" s="1"/>
  <c r="H186" i="49"/>
  <c r="I186" i="49" s="1"/>
  <c r="H182" i="49"/>
  <c r="I182" i="49" s="1"/>
  <c r="H178" i="49"/>
  <c r="I178" i="49" s="1"/>
  <c r="H174" i="49"/>
  <c r="I174" i="49" s="1"/>
  <c r="H170" i="49"/>
  <c r="I170" i="49" s="1"/>
  <c r="H166" i="49"/>
  <c r="I166" i="49" s="1"/>
  <c r="H162" i="49"/>
  <c r="I162" i="49" s="1"/>
  <c r="H158" i="49"/>
  <c r="I158" i="49" s="1"/>
  <c r="H207" i="49"/>
  <c r="I207" i="49" s="1"/>
  <c r="H203" i="49"/>
  <c r="I203" i="49" s="1"/>
  <c r="H200" i="49"/>
  <c r="I200" i="49" s="1"/>
  <c r="H197" i="49"/>
  <c r="I197" i="49" s="1"/>
  <c r="H193" i="49"/>
  <c r="I193" i="49" s="1"/>
  <c r="H189" i="49"/>
  <c r="I189" i="49" s="1"/>
  <c r="H185" i="49"/>
  <c r="I185" i="49" s="1"/>
  <c r="H181" i="49"/>
  <c r="I181" i="49" s="1"/>
  <c r="H177" i="49"/>
  <c r="I177" i="49" s="1"/>
  <c r="H173" i="49"/>
  <c r="I173" i="49" s="1"/>
  <c r="H169" i="49"/>
  <c r="I169" i="49" s="1"/>
  <c r="H165" i="49"/>
  <c r="I165" i="49" s="1"/>
  <c r="H161" i="49"/>
  <c r="I161" i="49" s="1"/>
  <c r="H157" i="49"/>
  <c r="I157" i="49" s="1"/>
  <c r="H154" i="49"/>
  <c r="I154" i="49" s="1"/>
  <c r="H152" i="49"/>
  <c r="I152" i="49" s="1"/>
  <c r="H150" i="49"/>
  <c r="I150" i="49" s="1"/>
  <c r="H148" i="49"/>
  <c r="I148" i="49" s="1"/>
  <c r="H146" i="49"/>
  <c r="I146" i="49" s="1"/>
  <c r="H144" i="49"/>
  <c r="I144" i="49" s="1"/>
  <c r="H142" i="49"/>
  <c r="I142" i="49" s="1"/>
  <c r="H140" i="49"/>
  <c r="I140" i="49" s="1"/>
  <c r="H138" i="49"/>
  <c r="I138" i="49" s="1"/>
  <c r="H136" i="49"/>
  <c r="I136" i="49" s="1"/>
  <c r="H132" i="49"/>
  <c r="I132" i="49" s="1"/>
  <c r="H130" i="49"/>
  <c r="I130" i="49" s="1"/>
  <c r="H129" i="49"/>
  <c r="I129" i="49" s="1"/>
  <c r="H128" i="49"/>
  <c r="I128" i="49" s="1"/>
  <c r="H127" i="49"/>
  <c r="I127" i="49" s="1"/>
  <c r="H125" i="49"/>
  <c r="I125" i="49" s="1"/>
  <c r="H123" i="49"/>
  <c r="I123" i="49" s="1"/>
  <c r="H121" i="49"/>
  <c r="I121" i="49" s="1"/>
  <c r="H119" i="49"/>
  <c r="I119" i="49" s="1"/>
  <c r="H117" i="49"/>
  <c r="I117" i="49" s="1"/>
  <c r="H115" i="49"/>
  <c r="I115" i="49" s="1"/>
  <c r="H113" i="49"/>
  <c r="I113" i="49" s="1"/>
  <c r="H111" i="49"/>
  <c r="I111" i="49" s="1"/>
  <c r="H109" i="49"/>
  <c r="I109" i="49" s="1"/>
  <c r="H107" i="49"/>
  <c r="I107" i="49" s="1"/>
  <c r="H105" i="49"/>
  <c r="I105" i="49" s="1"/>
  <c r="H103" i="49"/>
  <c r="I103" i="49" s="1"/>
  <c r="H101" i="49"/>
  <c r="I101" i="49" s="1"/>
  <c r="H155" i="49"/>
  <c r="I155" i="49" s="1"/>
  <c r="H153" i="49"/>
  <c r="I153" i="49" s="1"/>
  <c r="H151" i="49"/>
  <c r="I151" i="49" s="1"/>
  <c r="H149" i="49"/>
  <c r="I149" i="49" s="1"/>
  <c r="H147" i="49"/>
  <c r="I147" i="49" s="1"/>
  <c r="H145" i="49"/>
  <c r="I145" i="49" s="1"/>
  <c r="H143" i="49"/>
  <c r="I143" i="49" s="1"/>
  <c r="H141" i="49"/>
  <c r="I141" i="49" s="1"/>
  <c r="H139" i="49"/>
  <c r="I139" i="49" s="1"/>
  <c r="H137" i="49"/>
  <c r="I137" i="49" s="1"/>
  <c r="H135" i="49"/>
  <c r="I135" i="49" s="1"/>
  <c r="H134" i="49"/>
  <c r="I134" i="49" s="1"/>
  <c r="H133" i="49"/>
  <c r="I133" i="49" s="1"/>
  <c r="H131" i="49"/>
  <c r="I131" i="49" s="1"/>
  <c r="H126" i="49"/>
  <c r="I126" i="49" s="1"/>
  <c r="H124" i="49"/>
  <c r="I124" i="49" s="1"/>
  <c r="H122" i="49"/>
  <c r="I122" i="49" s="1"/>
  <c r="H120" i="49"/>
  <c r="I120" i="49" s="1"/>
  <c r="H118" i="49"/>
  <c r="I118" i="49" s="1"/>
  <c r="H116" i="49"/>
  <c r="I116" i="49" s="1"/>
  <c r="H114" i="49"/>
  <c r="I114" i="49" s="1"/>
  <c r="H112" i="49"/>
  <c r="I112" i="49" s="1"/>
  <c r="H110" i="49"/>
  <c r="I110" i="49" s="1"/>
  <c r="H108" i="49"/>
  <c r="I108" i="49" s="1"/>
  <c r="H106" i="49"/>
  <c r="I106" i="49" s="1"/>
  <c r="H104" i="49"/>
  <c r="I104" i="49" s="1"/>
  <c r="H102" i="49"/>
  <c r="I102" i="49" s="1"/>
  <c r="H100" i="49"/>
  <c r="I100" i="49" s="1"/>
  <c r="H10" i="49"/>
  <c r="H22" i="49"/>
  <c r="H154" i="50"/>
  <c r="I154" i="50" s="1"/>
  <c r="H152" i="50"/>
  <c r="I152" i="50" s="1"/>
  <c r="H150" i="50"/>
  <c r="I150" i="50" s="1"/>
  <c r="H148" i="50"/>
  <c r="I148" i="50" s="1"/>
  <c r="H146" i="50"/>
  <c r="I146" i="50" s="1"/>
  <c r="H144" i="50"/>
  <c r="I144" i="50" s="1"/>
  <c r="H142" i="50"/>
  <c r="I142" i="50" s="1"/>
  <c r="H140" i="50"/>
  <c r="I140" i="50" s="1"/>
  <c r="H138" i="50"/>
  <c r="I138" i="50" s="1"/>
  <c r="H136" i="50"/>
  <c r="I136" i="50" s="1"/>
  <c r="H132" i="50"/>
  <c r="I132" i="50" s="1"/>
  <c r="H130" i="50"/>
  <c r="I130" i="50" s="1"/>
  <c r="H129" i="50"/>
  <c r="I129" i="50" s="1"/>
  <c r="H128" i="50"/>
  <c r="I128" i="50" s="1"/>
  <c r="H126" i="50"/>
  <c r="I126" i="50" s="1"/>
  <c r="H124" i="50"/>
  <c r="I124" i="50" s="1"/>
  <c r="H122" i="50"/>
  <c r="I122" i="50" s="1"/>
  <c r="H120" i="50"/>
  <c r="I120" i="50" s="1"/>
  <c r="H118" i="50"/>
  <c r="I118" i="50" s="1"/>
  <c r="H116" i="50"/>
  <c r="I116" i="50" s="1"/>
  <c r="H114" i="50"/>
  <c r="I114" i="50" s="1"/>
  <c r="H112" i="50"/>
  <c r="I112" i="50" s="1"/>
  <c r="H110" i="50"/>
  <c r="I110" i="50" s="1"/>
  <c r="H108" i="50"/>
  <c r="I108" i="50" s="1"/>
  <c r="H106" i="50"/>
  <c r="I106" i="50" s="1"/>
  <c r="H104" i="50"/>
  <c r="I104" i="50" s="1"/>
  <c r="H102" i="50"/>
  <c r="I102" i="50" s="1"/>
  <c r="H100" i="50"/>
  <c r="I100" i="50" s="1"/>
  <c r="H127" i="50"/>
  <c r="I127" i="50" s="1"/>
  <c r="H125" i="50"/>
  <c r="I125" i="50" s="1"/>
  <c r="H123" i="50"/>
  <c r="I123" i="50" s="1"/>
  <c r="H121" i="50"/>
  <c r="I121" i="50" s="1"/>
  <c r="H119" i="50"/>
  <c r="I119" i="50" s="1"/>
  <c r="H117" i="50"/>
  <c r="I117" i="50" s="1"/>
  <c r="H115" i="50"/>
  <c r="I115" i="50" s="1"/>
  <c r="H113" i="50"/>
  <c r="I113" i="50" s="1"/>
  <c r="H111" i="50"/>
  <c r="I111" i="50" s="1"/>
  <c r="H109" i="50"/>
  <c r="I109" i="50" s="1"/>
  <c r="H107" i="50"/>
  <c r="I107" i="50" s="1"/>
  <c r="H105" i="50"/>
  <c r="I105" i="50" s="1"/>
  <c r="H103" i="50"/>
  <c r="I103" i="50" s="1"/>
  <c r="H101" i="50"/>
  <c r="I101" i="50" s="1"/>
  <c r="H155" i="50"/>
  <c r="I155" i="50" s="1"/>
  <c r="H153" i="50"/>
  <c r="I153" i="50" s="1"/>
  <c r="H151" i="50"/>
  <c r="I151" i="50" s="1"/>
  <c r="H149" i="50"/>
  <c r="I149" i="50" s="1"/>
  <c r="H147" i="50"/>
  <c r="I147" i="50" s="1"/>
  <c r="H145" i="50"/>
  <c r="I145" i="50" s="1"/>
  <c r="H143" i="50"/>
  <c r="I143" i="50" s="1"/>
  <c r="H141" i="50"/>
  <c r="I141" i="50" s="1"/>
  <c r="H139" i="50"/>
  <c r="I139" i="50" s="1"/>
  <c r="H137" i="50"/>
  <c r="I137" i="50" s="1"/>
  <c r="H135" i="50"/>
  <c r="I135" i="50" s="1"/>
  <c r="H134" i="50"/>
  <c r="I134" i="50" s="1"/>
  <c r="H133" i="50"/>
  <c r="I133" i="50" s="1"/>
  <c r="H131" i="50"/>
  <c r="I131" i="50" s="1"/>
  <c r="H98" i="50"/>
  <c r="I98" i="50" s="1"/>
  <c r="H96" i="50"/>
  <c r="I96" i="50" s="1"/>
  <c r="H94" i="50"/>
  <c r="I94" i="50" s="1"/>
  <c r="H92" i="50"/>
  <c r="I92" i="50" s="1"/>
  <c r="H90" i="50"/>
  <c r="I90" i="50" s="1"/>
  <c r="H88" i="50"/>
  <c r="I88" i="50" s="1"/>
  <c r="H86" i="50"/>
  <c r="I86" i="50" s="1"/>
  <c r="H84" i="50"/>
  <c r="I84" i="50" s="1"/>
  <c r="H82" i="50"/>
  <c r="I82" i="50" s="1"/>
  <c r="H99" i="50"/>
  <c r="I99" i="50" s="1"/>
  <c r="H97" i="50"/>
  <c r="I97" i="50" s="1"/>
  <c r="H95" i="50"/>
  <c r="I95" i="50" s="1"/>
  <c r="H93" i="50"/>
  <c r="I93" i="50" s="1"/>
  <c r="H91" i="50"/>
  <c r="I91" i="50" s="1"/>
  <c r="H89" i="50"/>
  <c r="I89" i="50" s="1"/>
  <c r="H87" i="50"/>
  <c r="I87" i="50" s="1"/>
  <c r="H85" i="50"/>
  <c r="I85" i="50" s="1"/>
  <c r="H83" i="50"/>
  <c r="I83" i="50" s="1"/>
  <c r="H81" i="50"/>
  <c r="I81" i="50" s="1"/>
  <c r="H78" i="50"/>
  <c r="I78" i="50" s="1"/>
  <c r="H76" i="50"/>
  <c r="I76" i="50" s="1"/>
  <c r="H74" i="50"/>
  <c r="I74" i="50" s="1"/>
  <c r="H72" i="50"/>
  <c r="I72" i="50" s="1"/>
  <c r="H70" i="50"/>
  <c r="I70" i="50" s="1"/>
  <c r="H68" i="50"/>
  <c r="I68" i="50" s="1"/>
  <c r="H66" i="50"/>
  <c r="I66" i="50" s="1"/>
  <c r="H64" i="50"/>
  <c r="I64" i="50" s="1"/>
  <c r="H62" i="50"/>
  <c r="I62" i="50" s="1"/>
  <c r="H60" i="50"/>
  <c r="I60" i="50" s="1"/>
  <c r="H58" i="50"/>
  <c r="I58" i="50" s="1"/>
  <c r="H56" i="50"/>
  <c r="I56" i="50" s="1"/>
  <c r="H54" i="50"/>
  <c r="I54" i="50" s="1"/>
  <c r="H52" i="50"/>
  <c r="I52" i="50" s="1"/>
  <c r="H50" i="50"/>
  <c r="I50" i="50" s="1"/>
  <c r="H48" i="50"/>
  <c r="I48" i="50" s="1"/>
  <c r="H46" i="50"/>
  <c r="I46" i="50" s="1"/>
  <c r="H44" i="50"/>
  <c r="I44" i="50" s="1"/>
  <c r="H42" i="50"/>
  <c r="I42" i="50" s="1"/>
  <c r="H40" i="50"/>
  <c r="I40" i="50" s="1"/>
  <c r="H38" i="50"/>
  <c r="I38" i="50" s="1"/>
  <c r="H36" i="50"/>
  <c r="I36" i="50" s="1"/>
  <c r="H34" i="50"/>
  <c r="I34" i="50" s="1"/>
  <c r="H32" i="50"/>
  <c r="I32" i="50" s="1"/>
  <c r="H30" i="50"/>
  <c r="I30" i="50" s="1"/>
  <c r="H28" i="50"/>
  <c r="I28" i="50" s="1"/>
  <c r="H26" i="50"/>
  <c r="H80" i="50"/>
  <c r="I80" i="50" s="1"/>
  <c r="H79" i="50"/>
  <c r="I79" i="50" s="1"/>
  <c r="H77" i="50"/>
  <c r="I77" i="50" s="1"/>
  <c r="H75" i="50"/>
  <c r="I75" i="50" s="1"/>
  <c r="H73" i="50"/>
  <c r="I73" i="50" s="1"/>
  <c r="H71" i="50"/>
  <c r="I71" i="50" s="1"/>
  <c r="H69" i="50"/>
  <c r="I69" i="50" s="1"/>
  <c r="H67" i="50"/>
  <c r="I67" i="50" s="1"/>
  <c r="H65" i="50"/>
  <c r="I65" i="50" s="1"/>
  <c r="H63" i="50"/>
  <c r="I63" i="50" s="1"/>
  <c r="H61" i="50"/>
  <c r="I61" i="50" s="1"/>
  <c r="H59" i="50"/>
  <c r="I59" i="50" s="1"/>
  <c r="H57" i="50"/>
  <c r="I57" i="50" s="1"/>
  <c r="H55" i="50"/>
  <c r="I55" i="50" s="1"/>
  <c r="H53" i="50"/>
  <c r="I53" i="50" s="1"/>
  <c r="H51" i="50"/>
  <c r="I51" i="50" s="1"/>
  <c r="H49" i="50"/>
  <c r="I49" i="50" s="1"/>
  <c r="H47" i="50"/>
  <c r="I47" i="50" s="1"/>
  <c r="H45" i="50"/>
  <c r="I45" i="50" s="1"/>
  <c r="H43" i="50"/>
  <c r="I43" i="50" s="1"/>
  <c r="H41" i="50"/>
  <c r="I41" i="50" s="1"/>
  <c r="H39" i="50"/>
  <c r="I39" i="50" s="1"/>
  <c r="H37" i="50"/>
  <c r="I37" i="50" s="1"/>
  <c r="H35" i="50"/>
  <c r="I35" i="50" s="1"/>
  <c r="H33" i="50"/>
  <c r="I33" i="50" s="1"/>
  <c r="H31" i="50"/>
  <c r="I31" i="50" s="1"/>
  <c r="H29" i="50"/>
  <c r="I29" i="50" s="1"/>
  <c r="H27" i="50"/>
  <c r="I27" i="50" s="1"/>
  <c r="H16" i="50"/>
  <c r="H23" i="50" s="1"/>
  <c r="H99" i="49" l="1"/>
  <c r="I99" i="49" s="1"/>
  <c r="H97" i="49"/>
  <c r="I97" i="49" s="1"/>
  <c r="H95" i="49"/>
  <c r="I95" i="49" s="1"/>
  <c r="H93" i="49"/>
  <c r="I93" i="49" s="1"/>
  <c r="H91" i="49"/>
  <c r="I91" i="49" s="1"/>
  <c r="H89" i="49"/>
  <c r="I89" i="49" s="1"/>
  <c r="H87" i="49"/>
  <c r="I87" i="49" s="1"/>
  <c r="H85" i="49"/>
  <c r="I85" i="49" s="1"/>
  <c r="H82" i="49"/>
  <c r="I82" i="49" s="1"/>
  <c r="H98" i="49"/>
  <c r="I98" i="49" s="1"/>
  <c r="H96" i="49"/>
  <c r="I96" i="49" s="1"/>
  <c r="H94" i="49"/>
  <c r="I94" i="49" s="1"/>
  <c r="H92" i="49"/>
  <c r="I92" i="49" s="1"/>
  <c r="H90" i="49"/>
  <c r="I90" i="49" s="1"/>
  <c r="H88" i="49"/>
  <c r="I88" i="49" s="1"/>
  <c r="H86" i="49"/>
  <c r="I86" i="49" s="1"/>
  <c r="H84" i="49"/>
  <c r="I84" i="49" s="1"/>
  <c r="H83" i="49"/>
  <c r="I83" i="49" s="1"/>
  <c r="H80" i="49"/>
  <c r="I80" i="49" s="1"/>
  <c r="H79" i="49"/>
  <c r="I79" i="49" s="1"/>
  <c r="H77" i="49"/>
  <c r="I77" i="49" s="1"/>
  <c r="H75" i="49"/>
  <c r="I75" i="49" s="1"/>
  <c r="H73" i="49"/>
  <c r="I73" i="49" s="1"/>
  <c r="H71" i="49"/>
  <c r="I71" i="49" s="1"/>
  <c r="H69" i="49"/>
  <c r="I69" i="49" s="1"/>
  <c r="H67" i="49"/>
  <c r="I67" i="49" s="1"/>
  <c r="H65" i="49"/>
  <c r="I65" i="49" s="1"/>
  <c r="H63" i="49"/>
  <c r="I63" i="49" s="1"/>
  <c r="H61" i="49"/>
  <c r="I61" i="49" s="1"/>
  <c r="H59" i="49"/>
  <c r="I59" i="49" s="1"/>
  <c r="H57" i="49"/>
  <c r="I57" i="49" s="1"/>
  <c r="H55" i="49"/>
  <c r="I55" i="49" s="1"/>
  <c r="H53" i="49"/>
  <c r="I53" i="49" s="1"/>
  <c r="H51" i="49"/>
  <c r="I51" i="49" s="1"/>
  <c r="H49" i="49"/>
  <c r="I49" i="49" s="1"/>
  <c r="H47" i="49"/>
  <c r="I47" i="49" s="1"/>
  <c r="H45" i="49"/>
  <c r="I45" i="49" s="1"/>
  <c r="H43" i="49"/>
  <c r="I43" i="49" s="1"/>
  <c r="H41" i="49"/>
  <c r="I41" i="49" s="1"/>
  <c r="H39" i="49"/>
  <c r="I39" i="49" s="1"/>
  <c r="H37" i="49"/>
  <c r="I37" i="49" s="1"/>
  <c r="H35" i="49"/>
  <c r="I35" i="49" s="1"/>
  <c r="H33" i="49"/>
  <c r="I33" i="49" s="1"/>
  <c r="H31" i="49"/>
  <c r="I31" i="49" s="1"/>
  <c r="H29" i="49"/>
  <c r="I29" i="49" s="1"/>
  <c r="H27" i="49"/>
  <c r="I27" i="49" s="1"/>
  <c r="H81" i="49"/>
  <c r="I81" i="49" s="1"/>
  <c r="H72" i="49"/>
  <c r="I72" i="49" s="1"/>
  <c r="H70" i="49"/>
  <c r="I70" i="49" s="1"/>
  <c r="H68" i="49"/>
  <c r="I68" i="49" s="1"/>
  <c r="H66" i="49"/>
  <c r="I66" i="49" s="1"/>
  <c r="H64" i="49"/>
  <c r="I64" i="49" s="1"/>
  <c r="H62" i="49"/>
  <c r="I62" i="49" s="1"/>
  <c r="H60" i="49"/>
  <c r="I60" i="49" s="1"/>
  <c r="H58" i="49"/>
  <c r="I58" i="49" s="1"/>
  <c r="H54" i="49"/>
  <c r="I54" i="49" s="1"/>
  <c r="H52" i="49"/>
  <c r="I52" i="49" s="1"/>
  <c r="H50" i="49"/>
  <c r="I50" i="49" s="1"/>
  <c r="H48" i="49"/>
  <c r="I48" i="49" s="1"/>
  <c r="H46" i="49"/>
  <c r="I46" i="49" s="1"/>
  <c r="H44" i="49"/>
  <c r="I44" i="49" s="1"/>
  <c r="H42" i="49"/>
  <c r="I42" i="49" s="1"/>
  <c r="H40" i="49"/>
  <c r="I40" i="49" s="1"/>
  <c r="H38" i="49"/>
  <c r="I38" i="49" s="1"/>
  <c r="H36" i="49"/>
  <c r="I36" i="49" s="1"/>
  <c r="H34" i="49"/>
  <c r="I34" i="49" s="1"/>
  <c r="H32" i="49"/>
  <c r="I32" i="49" s="1"/>
  <c r="H28" i="49"/>
  <c r="I28" i="49" s="1"/>
  <c r="H26" i="49"/>
  <c r="H78" i="49"/>
  <c r="I78" i="49" s="1"/>
  <c r="H76" i="49"/>
  <c r="I76" i="49" s="1"/>
  <c r="H74" i="49"/>
  <c r="I74" i="49" s="1"/>
  <c r="H56" i="49"/>
  <c r="I56" i="49" s="1"/>
  <c r="H30" i="49"/>
  <c r="I30" i="49" s="1"/>
  <c r="H23" i="49"/>
  <c r="H207" i="50"/>
  <c r="I207" i="50" s="1"/>
  <c r="H205" i="50"/>
  <c r="I205" i="50" s="1"/>
  <c r="H203" i="50"/>
  <c r="I203" i="50" s="1"/>
  <c r="H201" i="50"/>
  <c r="I201" i="50" s="1"/>
  <c r="H200" i="50"/>
  <c r="I200" i="50" s="1"/>
  <c r="H199" i="50"/>
  <c r="I199" i="50" s="1"/>
  <c r="H197" i="50"/>
  <c r="I197" i="50" s="1"/>
  <c r="H195" i="50"/>
  <c r="I195" i="50" s="1"/>
  <c r="H193" i="50"/>
  <c r="I193" i="50" s="1"/>
  <c r="H191" i="50"/>
  <c r="I191" i="50" s="1"/>
  <c r="H189" i="50"/>
  <c r="I189" i="50" s="1"/>
  <c r="H187" i="50"/>
  <c r="I187" i="50" s="1"/>
  <c r="H185" i="50"/>
  <c r="I185" i="50" s="1"/>
  <c r="H183" i="50"/>
  <c r="I183" i="50" s="1"/>
  <c r="H181" i="50"/>
  <c r="I181" i="50" s="1"/>
  <c r="H179" i="50"/>
  <c r="I179" i="50" s="1"/>
  <c r="H177" i="50"/>
  <c r="I177" i="50" s="1"/>
  <c r="H175" i="50"/>
  <c r="I175" i="50" s="1"/>
  <c r="H173" i="50"/>
  <c r="I173" i="50" s="1"/>
  <c r="H171" i="50"/>
  <c r="I171" i="50" s="1"/>
  <c r="H206" i="50"/>
  <c r="I206" i="50" s="1"/>
  <c r="H204" i="50"/>
  <c r="I204" i="50" s="1"/>
  <c r="H202" i="50"/>
  <c r="I202" i="50" s="1"/>
  <c r="H198" i="50"/>
  <c r="I198" i="50" s="1"/>
  <c r="H196" i="50"/>
  <c r="I196" i="50" s="1"/>
  <c r="H194" i="50"/>
  <c r="I194" i="50" s="1"/>
  <c r="H192" i="50"/>
  <c r="I192" i="50" s="1"/>
  <c r="H190" i="50"/>
  <c r="I190" i="50" s="1"/>
  <c r="H188" i="50"/>
  <c r="I188" i="50" s="1"/>
  <c r="H186" i="50"/>
  <c r="I186" i="50" s="1"/>
  <c r="H184" i="50"/>
  <c r="I184" i="50" s="1"/>
  <c r="H182" i="50"/>
  <c r="I182" i="50" s="1"/>
  <c r="H180" i="50"/>
  <c r="I180" i="50" s="1"/>
  <c r="H178" i="50"/>
  <c r="I178" i="50" s="1"/>
  <c r="H176" i="50"/>
  <c r="I176" i="50" s="1"/>
  <c r="H174" i="50"/>
  <c r="I174" i="50" s="1"/>
  <c r="H172" i="50"/>
  <c r="I172" i="50" s="1"/>
  <c r="H170" i="50"/>
  <c r="I170" i="50" s="1"/>
  <c r="H168" i="50"/>
  <c r="I168" i="50" s="1"/>
  <c r="H166" i="50"/>
  <c r="I166" i="50" s="1"/>
  <c r="H164" i="50"/>
  <c r="I164" i="50" s="1"/>
  <c r="H162" i="50"/>
  <c r="I162" i="50" s="1"/>
  <c r="H160" i="50"/>
  <c r="I160" i="50" s="1"/>
  <c r="H158" i="50"/>
  <c r="I158" i="50" s="1"/>
  <c r="H156" i="50"/>
  <c r="I156" i="50" s="1"/>
  <c r="H169" i="50"/>
  <c r="I169" i="50" s="1"/>
  <c r="H167" i="50"/>
  <c r="I167" i="50" s="1"/>
  <c r="H165" i="50"/>
  <c r="I165" i="50" s="1"/>
  <c r="H163" i="50"/>
  <c r="I163" i="50" s="1"/>
  <c r="H161" i="50"/>
  <c r="I161" i="50" s="1"/>
  <c r="H159" i="50"/>
  <c r="I159" i="50" s="1"/>
  <c r="H157" i="50"/>
  <c r="I157" i="50" s="1"/>
  <c r="H273" i="50"/>
  <c r="I26" i="50"/>
  <c r="I273" i="50" l="1"/>
  <c r="H273" i="49"/>
  <c r="I26" i="49"/>
  <c r="I273" i="49" s="1"/>
  <c r="E293" i="48" l="1"/>
  <c r="D293" i="48"/>
  <c r="C293" i="48"/>
  <c r="F292" i="48"/>
  <c r="F291" i="48"/>
  <c r="F290" i="48"/>
  <c r="F289" i="48"/>
  <c r="F288" i="48"/>
  <c r="F287" i="48"/>
  <c r="F286" i="48"/>
  <c r="F285" i="48"/>
  <c r="F284" i="48"/>
  <c r="F283" i="48"/>
  <c r="F282" i="48"/>
  <c r="F281" i="48"/>
  <c r="F280" i="48"/>
  <c r="F279" i="48"/>
  <c r="F278" i="48"/>
  <c r="C273" i="48"/>
  <c r="F272" i="48"/>
  <c r="G272" i="48" s="1"/>
  <c r="F271" i="48"/>
  <c r="G271" i="48" s="1"/>
  <c r="G270" i="48"/>
  <c r="F270" i="48"/>
  <c r="F269" i="48"/>
  <c r="G269" i="48" s="1"/>
  <c r="F268" i="48"/>
  <c r="G268" i="48" s="1"/>
  <c r="F267" i="48"/>
  <c r="G267" i="48" s="1"/>
  <c r="G266" i="48"/>
  <c r="F266" i="48"/>
  <c r="F265" i="48"/>
  <c r="G265" i="48" s="1"/>
  <c r="F264" i="48"/>
  <c r="G264" i="48" s="1"/>
  <c r="F263" i="48"/>
  <c r="G263" i="48" s="1"/>
  <c r="G262" i="48"/>
  <c r="F262" i="48"/>
  <c r="F261" i="48"/>
  <c r="G261" i="48" s="1"/>
  <c r="F260" i="48"/>
  <c r="G260" i="48" s="1"/>
  <c r="F259" i="48"/>
  <c r="G259" i="48" s="1"/>
  <c r="G258" i="48"/>
  <c r="F258" i="48"/>
  <c r="F257" i="48"/>
  <c r="G257" i="48" s="1"/>
  <c r="F256" i="48"/>
  <c r="G256" i="48" s="1"/>
  <c r="F255" i="48"/>
  <c r="G255" i="48" s="1"/>
  <c r="G254" i="48"/>
  <c r="F254" i="48"/>
  <c r="F253" i="48"/>
  <c r="G253" i="48" s="1"/>
  <c r="F252" i="48"/>
  <c r="G252" i="48" s="1"/>
  <c r="F251" i="48"/>
  <c r="G251" i="48" s="1"/>
  <c r="G250" i="48"/>
  <c r="F250" i="48"/>
  <c r="F249" i="48"/>
  <c r="G249" i="48" s="1"/>
  <c r="F248" i="48"/>
  <c r="G248" i="48" s="1"/>
  <c r="F247" i="48"/>
  <c r="G247" i="48" s="1"/>
  <c r="G246" i="48"/>
  <c r="F246" i="48"/>
  <c r="F245" i="48"/>
  <c r="G245" i="48" s="1"/>
  <c r="F244" i="48"/>
  <c r="G244" i="48" s="1"/>
  <c r="F243" i="48"/>
  <c r="G243" i="48" s="1"/>
  <c r="G242" i="48"/>
  <c r="F242" i="48"/>
  <c r="F241" i="48"/>
  <c r="G241" i="48" s="1"/>
  <c r="F240" i="48"/>
  <c r="G240" i="48" s="1"/>
  <c r="F239" i="48"/>
  <c r="G239" i="48" s="1"/>
  <c r="G238" i="48"/>
  <c r="F238" i="48"/>
  <c r="F237" i="48"/>
  <c r="G237" i="48" s="1"/>
  <c r="F236" i="48"/>
  <c r="G236" i="48" s="1"/>
  <c r="F235" i="48"/>
  <c r="G235" i="48" s="1"/>
  <c r="G234" i="48"/>
  <c r="F234" i="48"/>
  <c r="F233" i="48"/>
  <c r="G233" i="48" s="1"/>
  <c r="F232" i="48"/>
  <c r="G232" i="48" s="1"/>
  <c r="F231" i="48"/>
  <c r="G231" i="48" s="1"/>
  <c r="G230" i="48"/>
  <c r="F230" i="48"/>
  <c r="F229" i="48"/>
  <c r="G229" i="48" s="1"/>
  <c r="F228" i="48"/>
  <c r="G228" i="48" s="1"/>
  <c r="E227" i="48"/>
  <c r="D227" i="48"/>
  <c r="F227" i="48" s="1"/>
  <c r="G227" i="48" s="1"/>
  <c r="F226" i="48"/>
  <c r="G226" i="48" s="1"/>
  <c r="F225" i="48"/>
  <c r="G225" i="48" s="1"/>
  <c r="G224" i="48"/>
  <c r="F224" i="48"/>
  <c r="F223" i="48"/>
  <c r="G223" i="48" s="1"/>
  <c r="F222" i="48"/>
  <c r="G222" i="48" s="1"/>
  <c r="F221" i="48"/>
  <c r="G221" i="48" s="1"/>
  <c r="G220" i="48"/>
  <c r="F220" i="48"/>
  <c r="F219" i="48"/>
  <c r="G219" i="48" s="1"/>
  <c r="F218" i="48"/>
  <c r="G218" i="48" s="1"/>
  <c r="F217" i="48"/>
  <c r="G217" i="48" s="1"/>
  <c r="G216" i="48"/>
  <c r="F216" i="48"/>
  <c r="F215" i="48"/>
  <c r="G215" i="48" s="1"/>
  <c r="F214" i="48"/>
  <c r="G214" i="48" s="1"/>
  <c r="F213" i="48"/>
  <c r="G213" i="48" s="1"/>
  <c r="G212" i="48"/>
  <c r="F212" i="48"/>
  <c r="F211" i="48"/>
  <c r="G211" i="48" s="1"/>
  <c r="F210" i="48"/>
  <c r="G210" i="48" s="1"/>
  <c r="F209" i="48"/>
  <c r="G209" i="48" s="1"/>
  <c r="G208" i="48"/>
  <c r="F208" i="48"/>
  <c r="F207" i="48"/>
  <c r="G207" i="48" s="1"/>
  <c r="F206" i="48"/>
  <c r="G206" i="48" s="1"/>
  <c r="F205" i="48"/>
  <c r="G205" i="48" s="1"/>
  <c r="G204" i="48"/>
  <c r="F204" i="48"/>
  <c r="G203" i="48"/>
  <c r="F203" i="48"/>
  <c r="F202" i="48"/>
  <c r="G202" i="48" s="1"/>
  <c r="D202" i="48"/>
  <c r="F201" i="48"/>
  <c r="G201" i="48" s="1"/>
  <c r="D201" i="48"/>
  <c r="F200" i="48"/>
  <c r="G200" i="48" s="1"/>
  <c r="D200" i="48"/>
  <c r="F199" i="48"/>
  <c r="G199" i="48" s="1"/>
  <c r="F198" i="48"/>
  <c r="G198" i="48" s="1"/>
  <c r="F197" i="48"/>
  <c r="G197" i="48" s="1"/>
  <c r="G196" i="48"/>
  <c r="F196" i="48"/>
  <c r="F195" i="48"/>
  <c r="G195" i="48" s="1"/>
  <c r="F194" i="48"/>
  <c r="G194" i="48" s="1"/>
  <c r="F193" i="48"/>
  <c r="G193" i="48" s="1"/>
  <c r="G192" i="48"/>
  <c r="F192" i="48"/>
  <c r="F191" i="48"/>
  <c r="G191" i="48" s="1"/>
  <c r="F190" i="48"/>
  <c r="G190" i="48" s="1"/>
  <c r="F189" i="48"/>
  <c r="G189" i="48" s="1"/>
  <c r="G188" i="48"/>
  <c r="F188" i="48"/>
  <c r="F187" i="48"/>
  <c r="G187" i="48" s="1"/>
  <c r="F186" i="48"/>
  <c r="G186" i="48" s="1"/>
  <c r="F185" i="48"/>
  <c r="G185" i="48" s="1"/>
  <c r="G184" i="48"/>
  <c r="F184" i="48"/>
  <c r="F183" i="48"/>
  <c r="G183" i="48" s="1"/>
  <c r="F182" i="48"/>
  <c r="G182" i="48" s="1"/>
  <c r="F181" i="48"/>
  <c r="G181" i="48" s="1"/>
  <c r="G180" i="48"/>
  <c r="F180" i="48"/>
  <c r="F179" i="48"/>
  <c r="G179" i="48" s="1"/>
  <c r="F178" i="48"/>
  <c r="G178" i="48" s="1"/>
  <c r="F177" i="48"/>
  <c r="G177" i="48" s="1"/>
  <c r="G176" i="48"/>
  <c r="F176" i="48"/>
  <c r="F175" i="48"/>
  <c r="G175" i="48" s="1"/>
  <c r="F174" i="48"/>
  <c r="G174" i="48" s="1"/>
  <c r="F173" i="48"/>
  <c r="G173" i="48" s="1"/>
  <c r="G172" i="48"/>
  <c r="F172" i="48"/>
  <c r="F171" i="48"/>
  <c r="G171" i="48" s="1"/>
  <c r="F170" i="48"/>
  <c r="G170" i="48" s="1"/>
  <c r="F169" i="48"/>
  <c r="G169" i="48" s="1"/>
  <c r="G168" i="48"/>
  <c r="F168" i="48"/>
  <c r="F167" i="48"/>
  <c r="G167" i="48" s="1"/>
  <c r="F166" i="48"/>
  <c r="G166" i="48" s="1"/>
  <c r="F165" i="48"/>
  <c r="G165" i="48" s="1"/>
  <c r="G164" i="48"/>
  <c r="F164" i="48"/>
  <c r="F163" i="48"/>
  <c r="G163" i="48" s="1"/>
  <c r="F162" i="48"/>
  <c r="G162" i="48" s="1"/>
  <c r="F161" i="48"/>
  <c r="G161" i="48" s="1"/>
  <c r="G160" i="48"/>
  <c r="F160" i="48"/>
  <c r="F159" i="48"/>
  <c r="G159" i="48" s="1"/>
  <c r="F158" i="48"/>
  <c r="G158" i="48" s="1"/>
  <c r="F157" i="48"/>
  <c r="G157" i="48" s="1"/>
  <c r="G156" i="48"/>
  <c r="F156" i="48"/>
  <c r="F155" i="48"/>
  <c r="G155" i="48" s="1"/>
  <c r="F154" i="48"/>
  <c r="G154" i="48" s="1"/>
  <c r="F153" i="48"/>
  <c r="G153" i="48" s="1"/>
  <c r="G152" i="48"/>
  <c r="F152" i="48"/>
  <c r="F151" i="48"/>
  <c r="G151" i="48" s="1"/>
  <c r="F150" i="48"/>
  <c r="G150" i="48" s="1"/>
  <c r="F149" i="48"/>
  <c r="G149" i="48" s="1"/>
  <c r="G148" i="48"/>
  <c r="F148" i="48"/>
  <c r="F147" i="48"/>
  <c r="G147" i="48" s="1"/>
  <c r="F146" i="48"/>
  <c r="G146" i="48" s="1"/>
  <c r="F145" i="48"/>
  <c r="G145" i="48" s="1"/>
  <c r="G144" i="48"/>
  <c r="F144" i="48"/>
  <c r="F143" i="48"/>
  <c r="G143" i="48" s="1"/>
  <c r="F142" i="48"/>
  <c r="G142" i="48" s="1"/>
  <c r="F141" i="48"/>
  <c r="G141" i="48" s="1"/>
  <c r="G140" i="48"/>
  <c r="F140" i="48"/>
  <c r="F139" i="48"/>
  <c r="G139" i="48" s="1"/>
  <c r="F138" i="48"/>
  <c r="G138" i="48" s="1"/>
  <c r="F137" i="48"/>
  <c r="G137" i="48" s="1"/>
  <c r="G136" i="48"/>
  <c r="F136" i="48"/>
  <c r="F135" i="48"/>
  <c r="G135" i="48" s="1"/>
  <c r="E135" i="48"/>
  <c r="F134" i="48"/>
  <c r="G134" i="48" s="1"/>
  <c r="E134" i="48"/>
  <c r="F133" i="48"/>
  <c r="G133" i="48" s="1"/>
  <c r="F132" i="48"/>
  <c r="G132" i="48" s="1"/>
  <c r="F131" i="48"/>
  <c r="G131" i="48" s="1"/>
  <c r="F130" i="48"/>
  <c r="G130" i="48" s="1"/>
  <c r="E129" i="48"/>
  <c r="D129" i="48"/>
  <c r="E128" i="48"/>
  <c r="F128" i="48" s="1"/>
  <c r="G128" i="48" s="1"/>
  <c r="F127" i="48"/>
  <c r="G127" i="48" s="1"/>
  <c r="F126" i="48"/>
  <c r="G126" i="48" s="1"/>
  <c r="G125" i="48"/>
  <c r="F125" i="48"/>
  <c r="F124" i="48"/>
  <c r="G124" i="48" s="1"/>
  <c r="F123" i="48"/>
  <c r="G123" i="48" s="1"/>
  <c r="F122" i="48"/>
  <c r="G122" i="48" s="1"/>
  <c r="G121" i="48"/>
  <c r="F121" i="48"/>
  <c r="F120" i="48"/>
  <c r="G120" i="48" s="1"/>
  <c r="F119" i="48"/>
  <c r="G119" i="48" s="1"/>
  <c r="F118" i="48"/>
  <c r="G118" i="48" s="1"/>
  <c r="G117" i="48"/>
  <c r="F117" i="48"/>
  <c r="F116" i="48"/>
  <c r="G116" i="48" s="1"/>
  <c r="F115" i="48"/>
  <c r="G115" i="48" s="1"/>
  <c r="F114" i="48"/>
  <c r="G114" i="48" s="1"/>
  <c r="G113" i="48"/>
  <c r="F113" i="48"/>
  <c r="F112" i="48"/>
  <c r="G112" i="48" s="1"/>
  <c r="F111" i="48"/>
  <c r="G111" i="48" s="1"/>
  <c r="F110" i="48"/>
  <c r="G110" i="48" s="1"/>
  <c r="G109" i="48"/>
  <c r="F109" i="48"/>
  <c r="F108" i="48"/>
  <c r="G108" i="48" s="1"/>
  <c r="F107" i="48"/>
  <c r="G107" i="48" s="1"/>
  <c r="F106" i="48"/>
  <c r="G106" i="48" s="1"/>
  <c r="G105" i="48"/>
  <c r="F105" i="48"/>
  <c r="F104" i="48"/>
  <c r="G104" i="48" s="1"/>
  <c r="F103" i="48"/>
  <c r="G103" i="48" s="1"/>
  <c r="F102" i="48"/>
  <c r="G102" i="48" s="1"/>
  <c r="G101" i="48"/>
  <c r="F101" i="48"/>
  <c r="F100" i="48"/>
  <c r="G100" i="48" s="1"/>
  <c r="F99" i="48"/>
  <c r="G99" i="48" s="1"/>
  <c r="F98" i="48"/>
  <c r="G98" i="48" s="1"/>
  <c r="G97" i="48"/>
  <c r="F97" i="48"/>
  <c r="F96" i="48"/>
  <c r="G96" i="48" s="1"/>
  <c r="F95" i="48"/>
  <c r="G95" i="48" s="1"/>
  <c r="F94" i="48"/>
  <c r="G94" i="48" s="1"/>
  <c r="G93" i="48"/>
  <c r="F93" i="48"/>
  <c r="F92" i="48"/>
  <c r="G92" i="48" s="1"/>
  <c r="F91" i="48"/>
  <c r="G91" i="48" s="1"/>
  <c r="F90" i="48"/>
  <c r="G90" i="48" s="1"/>
  <c r="G89" i="48"/>
  <c r="F89" i="48"/>
  <c r="F88" i="48"/>
  <c r="G88" i="48" s="1"/>
  <c r="F87" i="48"/>
  <c r="G87" i="48" s="1"/>
  <c r="F86" i="48"/>
  <c r="G86" i="48" s="1"/>
  <c r="G85" i="48"/>
  <c r="F85" i="48"/>
  <c r="E84" i="48"/>
  <c r="D84" i="48"/>
  <c r="G83" i="48"/>
  <c r="F83" i="48"/>
  <c r="F82" i="48"/>
  <c r="G82" i="48" s="1"/>
  <c r="F81" i="48"/>
  <c r="G81" i="48" s="1"/>
  <c r="E80" i="48"/>
  <c r="D80" i="48"/>
  <c r="F80" i="48" s="1"/>
  <c r="G80" i="48" s="1"/>
  <c r="F79" i="48"/>
  <c r="G79" i="48" s="1"/>
  <c r="F78" i="48"/>
  <c r="G78" i="48" s="1"/>
  <c r="G77" i="48"/>
  <c r="F77" i="48"/>
  <c r="F76" i="48"/>
  <c r="G76" i="48" s="1"/>
  <c r="F75" i="48"/>
  <c r="G75" i="48" s="1"/>
  <c r="F74" i="48"/>
  <c r="G74" i="48" s="1"/>
  <c r="G73" i="48"/>
  <c r="F73" i="48"/>
  <c r="F72" i="48"/>
  <c r="G72" i="48" s="1"/>
  <c r="D72" i="48"/>
  <c r="F71" i="48"/>
  <c r="G71" i="48" s="1"/>
  <c r="F70" i="48"/>
  <c r="G70" i="48" s="1"/>
  <c r="F69" i="48"/>
  <c r="G69" i="48" s="1"/>
  <c r="G68" i="48"/>
  <c r="F68" i="48"/>
  <c r="F67" i="48"/>
  <c r="G67" i="48" s="1"/>
  <c r="F66" i="48"/>
  <c r="G66" i="48" s="1"/>
  <c r="F65" i="48"/>
  <c r="G65" i="48" s="1"/>
  <c r="G64" i="48"/>
  <c r="F64" i="48"/>
  <c r="F63" i="48"/>
  <c r="G63" i="48" s="1"/>
  <c r="F62" i="48"/>
  <c r="G62" i="48" s="1"/>
  <c r="F61" i="48"/>
  <c r="G61" i="48" s="1"/>
  <c r="G60" i="48"/>
  <c r="F60" i="48"/>
  <c r="F59" i="48"/>
  <c r="G59" i="48" s="1"/>
  <c r="F58" i="48"/>
  <c r="G58" i="48" s="1"/>
  <c r="F57" i="48"/>
  <c r="G57" i="48" s="1"/>
  <c r="G56" i="48"/>
  <c r="F56" i="48"/>
  <c r="F55" i="48"/>
  <c r="G55" i="48" s="1"/>
  <c r="F54" i="48"/>
  <c r="G54" i="48" s="1"/>
  <c r="F53" i="48"/>
  <c r="G53" i="48" s="1"/>
  <c r="G52" i="48"/>
  <c r="F52" i="48"/>
  <c r="F51" i="48"/>
  <c r="G51" i="48" s="1"/>
  <c r="F50" i="48"/>
  <c r="G50" i="48" s="1"/>
  <c r="F49" i="48"/>
  <c r="G49" i="48" s="1"/>
  <c r="G48" i="48"/>
  <c r="F48" i="48"/>
  <c r="F47" i="48"/>
  <c r="G47" i="48" s="1"/>
  <c r="F46" i="48"/>
  <c r="G46" i="48" s="1"/>
  <c r="F45" i="48"/>
  <c r="G45" i="48" s="1"/>
  <c r="G44" i="48"/>
  <c r="F44" i="48"/>
  <c r="F43" i="48"/>
  <c r="G43" i="48" s="1"/>
  <c r="F42" i="48"/>
  <c r="G42" i="48" s="1"/>
  <c r="F41" i="48"/>
  <c r="G41" i="48" s="1"/>
  <c r="G40" i="48"/>
  <c r="F40" i="48"/>
  <c r="F39" i="48"/>
  <c r="G39" i="48" s="1"/>
  <c r="F38" i="48"/>
  <c r="G38" i="48" s="1"/>
  <c r="F37" i="48"/>
  <c r="G37" i="48" s="1"/>
  <c r="G36" i="48"/>
  <c r="F36" i="48"/>
  <c r="F35" i="48"/>
  <c r="G35" i="48" s="1"/>
  <c r="F34" i="48"/>
  <c r="G34" i="48" s="1"/>
  <c r="F33" i="48"/>
  <c r="G33" i="48" s="1"/>
  <c r="G32" i="48"/>
  <c r="F32" i="48"/>
  <c r="F31" i="48"/>
  <c r="G31" i="48" s="1"/>
  <c r="F30" i="48"/>
  <c r="G30" i="48" s="1"/>
  <c r="F29" i="48"/>
  <c r="G29" i="48" s="1"/>
  <c r="G28" i="48"/>
  <c r="F28" i="48"/>
  <c r="F27" i="48"/>
  <c r="G27" i="48" s="1"/>
  <c r="F26" i="48"/>
  <c r="G26" i="48" s="1"/>
  <c r="H20" i="48"/>
  <c r="H12" i="48" l="1"/>
  <c r="H15" i="48"/>
  <c r="H18" i="48"/>
  <c r="H19" i="48" s="1"/>
  <c r="E273" i="48"/>
  <c r="F84" i="48"/>
  <c r="G84" i="48" s="1"/>
  <c r="G273" i="48" s="1"/>
  <c r="F129" i="48"/>
  <c r="G129" i="48" s="1"/>
  <c r="F293" i="48"/>
  <c r="H9" i="48"/>
  <c r="H13" i="48"/>
  <c r="H16" i="48"/>
  <c r="D273" i="48"/>
  <c r="F273" i="48" s="1"/>
  <c r="H155" i="48" l="1"/>
  <c r="I155" i="48" s="1"/>
  <c r="H154" i="48"/>
  <c r="I154" i="48" s="1"/>
  <c r="H152" i="48"/>
  <c r="I152" i="48" s="1"/>
  <c r="H150" i="48"/>
  <c r="I150" i="48" s="1"/>
  <c r="H148" i="48"/>
  <c r="I148" i="48" s="1"/>
  <c r="H146" i="48"/>
  <c r="I146" i="48" s="1"/>
  <c r="H144" i="48"/>
  <c r="I144" i="48" s="1"/>
  <c r="H142" i="48"/>
  <c r="I142" i="48" s="1"/>
  <c r="H140" i="48"/>
  <c r="I140" i="48" s="1"/>
  <c r="H138" i="48"/>
  <c r="I138" i="48" s="1"/>
  <c r="H136" i="48"/>
  <c r="I136" i="48" s="1"/>
  <c r="H132" i="48"/>
  <c r="I132" i="48" s="1"/>
  <c r="H130" i="48"/>
  <c r="I130" i="48" s="1"/>
  <c r="H129" i="48"/>
  <c r="I129" i="48" s="1"/>
  <c r="H126" i="48"/>
  <c r="I126" i="48" s="1"/>
  <c r="H124" i="48"/>
  <c r="I124" i="48" s="1"/>
  <c r="H122" i="48"/>
  <c r="I122" i="48" s="1"/>
  <c r="H120" i="48"/>
  <c r="I120" i="48" s="1"/>
  <c r="H118" i="48"/>
  <c r="I118" i="48" s="1"/>
  <c r="H116" i="48"/>
  <c r="I116" i="48" s="1"/>
  <c r="H114" i="48"/>
  <c r="I114" i="48" s="1"/>
  <c r="H112" i="48"/>
  <c r="I112" i="48" s="1"/>
  <c r="H110" i="48"/>
  <c r="I110" i="48" s="1"/>
  <c r="H108" i="48"/>
  <c r="I108" i="48" s="1"/>
  <c r="H106" i="48"/>
  <c r="I106" i="48" s="1"/>
  <c r="H104" i="48"/>
  <c r="I104" i="48" s="1"/>
  <c r="H102" i="48"/>
  <c r="I102" i="48" s="1"/>
  <c r="H100" i="48"/>
  <c r="I100" i="48" s="1"/>
  <c r="H153" i="48"/>
  <c r="I153" i="48" s="1"/>
  <c r="H151" i="48"/>
  <c r="I151" i="48" s="1"/>
  <c r="H149" i="48"/>
  <c r="I149" i="48" s="1"/>
  <c r="H147" i="48"/>
  <c r="I147" i="48" s="1"/>
  <c r="H145" i="48"/>
  <c r="I145" i="48" s="1"/>
  <c r="H143" i="48"/>
  <c r="I143" i="48" s="1"/>
  <c r="H141" i="48"/>
  <c r="I141" i="48" s="1"/>
  <c r="H139" i="48"/>
  <c r="I139" i="48" s="1"/>
  <c r="H137" i="48"/>
  <c r="I137" i="48" s="1"/>
  <c r="H135" i="48"/>
  <c r="I135" i="48" s="1"/>
  <c r="H134" i="48"/>
  <c r="I134" i="48" s="1"/>
  <c r="H133" i="48"/>
  <c r="I133" i="48" s="1"/>
  <c r="H131" i="48"/>
  <c r="I131" i="48" s="1"/>
  <c r="H128" i="48"/>
  <c r="I128" i="48" s="1"/>
  <c r="H127" i="48"/>
  <c r="I127" i="48" s="1"/>
  <c r="H125" i="48"/>
  <c r="I125" i="48" s="1"/>
  <c r="H123" i="48"/>
  <c r="I123" i="48" s="1"/>
  <c r="H121" i="48"/>
  <c r="I121" i="48" s="1"/>
  <c r="H119" i="48"/>
  <c r="I119" i="48" s="1"/>
  <c r="H117" i="48"/>
  <c r="I117" i="48" s="1"/>
  <c r="H115" i="48"/>
  <c r="I115" i="48" s="1"/>
  <c r="H113" i="48"/>
  <c r="I113" i="48" s="1"/>
  <c r="H111" i="48"/>
  <c r="I111" i="48" s="1"/>
  <c r="H109" i="48"/>
  <c r="I109" i="48" s="1"/>
  <c r="H107" i="48"/>
  <c r="I107" i="48" s="1"/>
  <c r="H105" i="48"/>
  <c r="I105" i="48" s="1"/>
  <c r="H103" i="48"/>
  <c r="I103" i="48" s="1"/>
  <c r="H101" i="48"/>
  <c r="I101" i="48" s="1"/>
  <c r="H22" i="48"/>
  <c r="H10" i="48"/>
  <c r="H206" i="48"/>
  <c r="I206" i="48" s="1"/>
  <c r="H204" i="48"/>
  <c r="I204" i="48" s="1"/>
  <c r="H202" i="48"/>
  <c r="I202" i="48" s="1"/>
  <c r="H201" i="48"/>
  <c r="I201" i="48" s="1"/>
  <c r="H200" i="48"/>
  <c r="I200" i="48" s="1"/>
  <c r="H199" i="48"/>
  <c r="I199" i="48" s="1"/>
  <c r="H197" i="48"/>
  <c r="I197" i="48" s="1"/>
  <c r="H195" i="48"/>
  <c r="I195" i="48" s="1"/>
  <c r="H193" i="48"/>
  <c r="I193" i="48" s="1"/>
  <c r="H191" i="48"/>
  <c r="I191" i="48" s="1"/>
  <c r="H189" i="48"/>
  <c r="I189" i="48" s="1"/>
  <c r="H187" i="48"/>
  <c r="I187" i="48" s="1"/>
  <c r="H185" i="48"/>
  <c r="I185" i="48" s="1"/>
  <c r="H183" i="48"/>
  <c r="I183" i="48" s="1"/>
  <c r="H181" i="48"/>
  <c r="I181" i="48" s="1"/>
  <c r="H179" i="48"/>
  <c r="I179" i="48" s="1"/>
  <c r="H177" i="48"/>
  <c r="I177" i="48" s="1"/>
  <c r="H175" i="48"/>
  <c r="I175" i="48" s="1"/>
  <c r="H173" i="48"/>
  <c r="I173" i="48" s="1"/>
  <c r="H171" i="48"/>
  <c r="I171" i="48" s="1"/>
  <c r="H169" i="48"/>
  <c r="I169" i="48" s="1"/>
  <c r="H167" i="48"/>
  <c r="I167" i="48" s="1"/>
  <c r="H165" i="48"/>
  <c r="I165" i="48" s="1"/>
  <c r="H163" i="48"/>
  <c r="I163" i="48" s="1"/>
  <c r="H161" i="48"/>
  <c r="I161" i="48" s="1"/>
  <c r="H159" i="48"/>
  <c r="I159" i="48" s="1"/>
  <c r="H157" i="48"/>
  <c r="I157" i="48" s="1"/>
  <c r="H207" i="48"/>
  <c r="I207" i="48" s="1"/>
  <c r="H205" i="48"/>
  <c r="I205" i="48" s="1"/>
  <c r="H203" i="48"/>
  <c r="I203" i="48" s="1"/>
  <c r="H198" i="48"/>
  <c r="I198" i="48" s="1"/>
  <c r="H196" i="48"/>
  <c r="I196" i="48" s="1"/>
  <c r="H194" i="48"/>
  <c r="I194" i="48" s="1"/>
  <c r="H192" i="48"/>
  <c r="I192" i="48" s="1"/>
  <c r="H190" i="48"/>
  <c r="I190" i="48" s="1"/>
  <c r="H188" i="48"/>
  <c r="I188" i="48" s="1"/>
  <c r="H186" i="48"/>
  <c r="I186" i="48" s="1"/>
  <c r="H184" i="48"/>
  <c r="I184" i="48" s="1"/>
  <c r="H182" i="48"/>
  <c r="I182" i="48" s="1"/>
  <c r="H180" i="48"/>
  <c r="I180" i="48" s="1"/>
  <c r="H178" i="48"/>
  <c r="I178" i="48" s="1"/>
  <c r="H176" i="48"/>
  <c r="I176" i="48" s="1"/>
  <c r="H174" i="48"/>
  <c r="I174" i="48" s="1"/>
  <c r="H172" i="48"/>
  <c r="I172" i="48" s="1"/>
  <c r="H170" i="48"/>
  <c r="I170" i="48" s="1"/>
  <c r="H168" i="48"/>
  <c r="I168" i="48" s="1"/>
  <c r="H166" i="48"/>
  <c r="I166" i="48" s="1"/>
  <c r="H164" i="48"/>
  <c r="I164" i="48" s="1"/>
  <c r="H162" i="48"/>
  <c r="I162" i="48" s="1"/>
  <c r="H160" i="48"/>
  <c r="I160" i="48" s="1"/>
  <c r="H158" i="48"/>
  <c r="I158" i="48" s="1"/>
  <c r="H156" i="48"/>
  <c r="I156" i="48" s="1"/>
  <c r="H272" i="48"/>
  <c r="I272" i="48" s="1"/>
  <c r="H270" i="48"/>
  <c r="I270" i="48" s="1"/>
  <c r="H268" i="48"/>
  <c r="I268" i="48" s="1"/>
  <c r="H266" i="48"/>
  <c r="I266" i="48" s="1"/>
  <c r="H264" i="48"/>
  <c r="I264" i="48" s="1"/>
  <c r="H262" i="48"/>
  <c r="I262" i="48" s="1"/>
  <c r="H260" i="48"/>
  <c r="I260" i="48" s="1"/>
  <c r="H258" i="48"/>
  <c r="I258" i="48" s="1"/>
  <c r="H256" i="48"/>
  <c r="I256" i="48" s="1"/>
  <c r="H254" i="48"/>
  <c r="I254" i="48" s="1"/>
  <c r="H252" i="48"/>
  <c r="I252" i="48" s="1"/>
  <c r="H250" i="48"/>
  <c r="I250" i="48" s="1"/>
  <c r="H248" i="48"/>
  <c r="I248" i="48" s="1"/>
  <c r="H246" i="48"/>
  <c r="I246" i="48" s="1"/>
  <c r="H244" i="48"/>
  <c r="I244" i="48" s="1"/>
  <c r="H242" i="48"/>
  <c r="I242" i="48" s="1"/>
  <c r="H240" i="48"/>
  <c r="I240" i="48" s="1"/>
  <c r="H238" i="48"/>
  <c r="I238" i="48" s="1"/>
  <c r="H236" i="48"/>
  <c r="I236" i="48" s="1"/>
  <c r="H234" i="48"/>
  <c r="I234" i="48" s="1"/>
  <c r="H271" i="48"/>
  <c r="I271" i="48" s="1"/>
  <c r="H269" i="48"/>
  <c r="I269" i="48" s="1"/>
  <c r="H267" i="48"/>
  <c r="I267" i="48" s="1"/>
  <c r="H265" i="48"/>
  <c r="I265" i="48" s="1"/>
  <c r="H263" i="48"/>
  <c r="I263" i="48" s="1"/>
  <c r="H261" i="48"/>
  <c r="I261" i="48" s="1"/>
  <c r="H259" i="48"/>
  <c r="I259" i="48" s="1"/>
  <c r="H257" i="48"/>
  <c r="I257" i="48" s="1"/>
  <c r="H255" i="48"/>
  <c r="I255" i="48" s="1"/>
  <c r="H253" i="48"/>
  <c r="I253" i="48" s="1"/>
  <c r="H251" i="48"/>
  <c r="I251" i="48" s="1"/>
  <c r="H249" i="48"/>
  <c r="I249" i="48" s="1"/>
  <c r="H247" i="48"/>
  <c r="I247" i="48" s="1"/>
  <c r="H245" i="48"/>
  <c r="I245" i="48" s="1"/>
  <c r="H243" i="48"/>
  <c r="I243" i="48" s="1"/>
  <c r="H241" i="48"/>
  <c r="I241" i="48" s="1"/>
  <c r="H239" i="48"/>
  <c r="I239" i="48" s="1"/>
  <c r="H237" i="48"/>
  <c r="I237" i="48" s="1"/>
  <c r="H235" i="48"/>
  <c r="I235" i="48" s="1"/>
  <c r="H233" i="48"/>
  <c r="I233" i="48" s="1"/>
  <c r="H231" i="48"/>
  <c r="I231" i="48" s="1"/>
  <c r="H232" i="48"/>
  <c r="I232" i="48" s="1"/>
  <c r="H230" i="48"/>
  <c r="I230" i="48" s="1"/>
  <c r="H228" i="48"/>
  <c r="I228" i="48" s="1"/>
  <c r="H226" i="48"/>
  <c r="I226" i="48" s="1"/>
  <c r="H224" i="48"/>
  <c r="I224" i="48" s="1"/>
  <c r="H222" i="48"/>
  <c r="I222" i="48" s="1"/>
  <c r="H220" i="48"/>
  <c r="I220" i="48" s="1"/>
  <c r="H218" i="48"/>
  <c r="I218" i="48" s="1"/>
  <c r="H216" i="48"/>
  <c r="I216" i="48" s="1"/>
  <c r="H214" i="48"/>
  <c r="I214" i="48" s="1"/>
  <c r="H212" i="48"/>
  <c r="I212" i="48" s="1"/>
  <c r="H210" i="48"/>
  <c r="I210" i="48" s="1"/>
  <c r="H208" i="48"/>
  <c r="I208" i="48" s="1"/>
  <c r="H229" i="48"/>
  <c r="I229" i="48" s="1"/>
  <c r="H227" i="48"/>
  <c r="I227" i="48" s="1"/>
  <c r="H225" i="48"/>
  <c r="I225" i="48" s="1"/>
  <c r="H223" i="48"/>
  <c r="I223" i="48" s="1"/>
  <c r="H221" i="48"/>
  <c r="I221" i="48" s="1"/>
  <c r="H219" i="48"/>
  <c r="I219" i="48" s="1"/>
  <c r="H217" i="48"/>
  <c r="I217" i="48" s="1"/>
  <c r="H215" i="48"/>
  <c r="I215" i="48" s="1"/>
  <c r="H213" i="48"/>
  <c r="I213" i="48" s="1"/>
  <c r="H211" i="48"/>
  <c r="I211" i="48" s="1"/>
  <c r="H209" i="48"/>
  <c r="I209" i="48" s="1"/>
  <c r="H98" i="48" l="1"/>
  <c r="I98" i="48" s="1"/>
  <c r="H96" i="48"/>
  <c r="I96" i="48" s="1"/>
  <c r="H94" i="48"/>
  <c r="I94" i="48" s="1"/>
  <c r="H92" i="48"/>
  <c r="I92" i="48" s="1"/>
  <c r="H90" i="48"/>
  <c r="I90" i="48" s="1"/>
  <c r="H88" i="48"/>
  <c r="I88" i="48" s="1"/>
  <c r="H86" i="48"/>
  <c r="I86" i="48" s="1"/>
  <c r="H84" i="48"/>
  <c r="I84" i="48" s="1"/>
  <c r="H82" i="48"/>
  <c r="I82" i="48" s="1"/>
  <c r="H80" i="48"/>
  <c r="I80" i="48" s="1"/>
  <c r="H78" i="48"/>
  <c r="I78" i="48" s="1"/>
  <c r="H76" i="48"/>
  <c r="I76" i="48" s="1"/>
  <c r="H74" i="48"/>
  <c r="I74" i="48" s="1"/>
  <c r="H72" i="48"/>
  <c r="I72" i="48" s="1"/>
  <c r="H71" i="48"/>
  <c r="I71" i="48" s="1"/>
  <c r="H69" i="48"/>
  <c r="I69" i="48" s="1"/>
  <c r="H67" i="48"/>
  <c r="I67" i="48" s="1"/>
  <c r="H65" i="48"/>
  <c r="I65" i="48" s="1"/>
  <c r="H63" i="48"/>
  <c r="I63" i="48" s="1"/>
  <c r="H61" i="48"/>
  <c r="I61" i="48" s="1"/>
  <c r="H59" i="48"/>
  <c r="I59" i="48" s="1"/>
  <c r="H57" i="48"/>
  <c r="I57" i="48" s="1"/>
  <c r="H55" i="48"/>
  <c r="I55" i="48" s="1"/>
  <c r="H53" i="48"/>
  <c r="I53" i="48" s="1"/>
  <c r="H51" i="48"/>
  <c r="I51" i="48" s="1"/>
  <c r="H49" i="48"/>
  <c r="I49" i="48" s="1"/>
  <c r="H99" i="48"/>
  <c r="I99" i="48" s="1"/>
  <c r="H97" i="48"/>
  <c r="I97" i="48" s="1"/>
  <c r="H95" i="48"/>
  <c r="I95" i="48" s="1"/>
  <c r="H93" i="48"/>
  <c r="I93" i="48" s="1"/>
  <c r="H91" i="48"/>
  <c r="I91" i="48" s="1"/>
  <c r="H89" i="48"/>
  <c r="I89" i="48" s="1"/>
  <c r="H87" i="48"/>
  <c r="I87" i="48" s="1"/>
  <c r="H85" i="48"/>
  <c r="I85" i="48" s="1"/>
  <c r="H83" i="48"/>
  <c r="I83" i="48" s="1"/>
  <c r="H81" i="48"/>
  <c r="I81" i="48" s="1"/>
  <c r="H79" i="48"/>
  <c r="I79" i="48" s="1"/>
  <c r="H77" i="48"/>
  <c r="I77" i="48" s="1"/>
  <c r="H75" i="48"/>
  <c r="I75" i="48" s="1"/>
  <c r="H73" i="48"/>
  <c r="I73" i="48" s="1"/>
  <c r="H70" i="48"/>
  <c r="I70" i="48" s="1"/>
  <c r="H68" i="48"/>
  <c r="I68" i="48" s="1"/>
  <c r="H66" i="48"/>
  <c r="I66" i="48" s="1"/>
  <c r="H64" i="48"/>
  <c r="I64" i="48" s="1"/>
  <c r="H62" i="48"/>
  <c r="I62" i="48" s="1"/>
  <c r="H60" i="48"/>
  <c r="I60" i="48" s="1"/>
  <c r="H58" i="48"/>
  <c r="I58" i="48" s="1"/>
  <c r="H56" i="48"/>
  <c r="I56" i="48" s="1"/>
  <c r="H54" i="48"/>
  <c r="I54" i="48" s="1"/>
  <c r="H52" i="48"/>
  <c r="I52" i="48" s="1"/>
  <c r="H50" i="48"/>
  <c r="I50" i="48" s="1"/>
  <c r="H48" i="48"/>
  <c r="I48" i="48" s="1"/>
  <c r="H46" i="48"/>
  <c r="I46" i="48" s="1"/>
  <c r="H44" i="48"/>
  <c r="I44" i="48" s="1"/>
  <c r="H42" i="48"/>
  <c r="I42" i="48" s="1"/>
  <c r="H40" i="48"/>
  <c r="I40" i="48" s="1"/>
  <c r="H38" i="48"/>
  <c r="I38" i="48" s="1"/>
  <c r="H36" i="48"/>
  <c r="I36" i="48" s="1"/>
  <c r="H34" i="48"/>
  <c r="I34" i="48" s="1"/>
  <c r="H32" i="48"/>
  <c r="I32" i="48" s="1"/>
  <c r="H30" i="48"/>
  <c r="I30" i="48" s="1"/>
  <c r="H28" i="48"/>
  <c r="I28" i="48" s="1"/>
  <c r="H47" i="48"/>
  <c r="I47" i="48" s="1"/>
  <c r="H45" i="48"/>
  <c r="I45" i="48" s="1"/>
  <c r="H43" i="48"/>
  <c r="I43" i="48" s="1"/>
  <c r="H41" i="48"/>
  <c r="I41" i="48" s="1"/>
  <c r="H39" i="48"/>
  <c r="I39" i="48" s="1"/>
  <c r="H37" i="48"/>
  <c r="I37" i="48" s="1"/>
  <c r="H35" i="48"/>
  <c r="I35" i="48" s="1"/>
  <c r="H33" i="48"/>
  <c r="I33" i="48" s="1"/>
  <c r="H31" i="48"/>
  <c r="I31" i="48" s="1"/>
  <c r="H29" i="48"/>
  <c r="I29" i="48" s="1"/>
  <c r="H27" i="48"/>
  <c r="I27" i="48" s="1"/>
  <c r="H26" i="48"/>
  <c r="H23" i="48"/>
  <c r="H273" i="48" l="1"/>
  <c r="I26" i="48"/>
  <c r="I273" i="48" s="1"/>
  <c r="E293" i="47" l="1"/>
  <c r="D293" i="47"/>
  <c r="C293" i="47"/>
  <c r="F292" i="47"/>
  <c r="F291" i="47"/>
  <c r="F290" i="47"/>
  <c r="F289" i="47"/>
  <c r="F288" i="47"/>
  <c r="F287" i="47"/>
  <c r="F286" i="47"/>
  <c r="F285" i="47"/>
  <c r="F284" i="47"/>
  <c r="F283" i="47"/>
  <c r="F282" i="47"/>
  <c r="F281" i="47"/>
  <c r="F280" i="47"/>
  <c r="F279" i="47"/>
  <c r="F278" i="47"/>
  <c r="C273" i="47"/>
  <c r="F272" i="47"/>
  <c r="G272" i="47" s="1"/>
  <c r="F271" i="47"/>
  <c r="G271" i="47" s="1"/>
  <c r="G270" i="47"/>
  <c r="F270" i="47"/>
  <c r="F269" i="47"/>
  <c r="G269" i="47" s="1"/>
  <c r="F268" i="47"/>
  <c r="G268" i="47" s="1"/>
  <c r="F267" i="47"/>
  <c r="G267" i="47" s="1"/>
  <c r="G266" i="47"/>
  <c r="F266" i="47"/>
  <c r="F265" i="47"/>
  <c r="G265" i="47" s="1"/>
  <c r="F264" i="47"/>
  <c r="G264" i="47" s="1"/>
  <c r="F263" i="47"/>
  <c r="G263" i="47" s="1"/>
  <c r="G262" i="47"/>
  <c r="F262" i="47"/>
  <c r="F261" i="47"/>
  <c r="G261" i="47" s="1"/>
  <c r="F260" i="47"/>
  <c r="G260" i="47" s="1"/>
  <c r="F259" i="47"/>
  <c r="G259" i="47" s="1"/>
  <c r="G258" i="47"/>
  <c r="F258" i="47"/>
  <c r="F257" i="47"/>
  <c r="G257" i="47" s="1"/>
  <c r="F256" i="47"/>
  <c r="G256" i="47" s="1"/>
  <c r="F255" i="47"/>
  <c r="G255" i="47" s="1"/>
  <c r="G254" i="47"/>
  <c r="F254" i="47"/>
  <c r="F253" i="47"/>
  <c r="G253" i="47" s="1"/>
  <c r="F252" i="47"/>
  <c r="G252" i="47" s="1"/>
  <c r="F251" i="47"/>
  <c r="G251" i="47" s="1"/>
  <c r="G250" i="47"/>
  <c r="F250" i="47"/>
  <c r="F249" i="47"/>
  <c r="G249" i="47" s="1"/>
  <c r="F248" i="47"/>
  <c r="G248" i="47" s="1"/>
  <c r="F247" i="47"/>
  <c r="G247" i="47" s="1"/>
  <c r="G246" i="47"/>
  <c r="F246" i="47"/>
  <c r="F245" i="47"/>
  <c r="G245" i="47" s="1"/>
  <c r="F244" i="47"/>
  <c r="G244" i="47" s="1"/>
  <c r="F243" i="47"/>
  <c r="G243" i="47" s="1"/>
  <c r="G242" i="47"/>
  <c r="F242" i="47"/>
  <c r="F241" i="47"/>
  <c r="G241" i="47" s="1"/>
  <c r="F240" i="47"/>
  <c r="G240" i="47" s="1"/>
  <c r="F239" i="47"/>
  <c r="G239" i="47" s="1"/>
  <c r="G238" i="47"/>
  <c r="F238" i="47"/>
  <c r="F237" i="47"/>
  <c r="G237" i="47" s="1"/>
  <c r="F236" i="47"/>
  <c r="G236" i="47" s="1"/>
  <c r="F235" i="47"/>
  <c r="G235" i="47" s="1"/>
  <c r="G234" i="47"/>
  <c r="F234" i="47"/>
  <c r="F233" i="47"/>
  <c r="G233" i="47" s="1"/>
  <c r="F232" i="47"/>
  <c r="G232" i="47" s="1"/>
  <c r="G231" i="47"/>
  <c r="F231" i="47"/>
  <c r="F230" i="47"/>
  <c r="G230" i="47" s="1"/>
  <c r="F229" i="47"/>
  <c r="G229" i="47" s="1"/>
  <c r="F228" i="47"/>
  <c r="G228" i="47" s="1"/>
  <c r="E227" i="47"/>
  <c r="F227" i="47" s="1"/>
  <c r="G227" i="47" s="1"/>
  <c r="D227" i="47"/>
  <c r="F226" i="47"/>
  <c r="G226" i="47" s="1"/>
  <c r="F225" i="47"/>
  <c r="G225" i="47" s="1"/>
  <c r="F224" i="47"/>
  <c r="G224" i="47" s="1"/>
  <c r="G223" i="47"/>
  <c r="F223" i="47"/>
  <c r="F222" i="47"/>
  <c r="G222" i="47" s="1"/>
  <c r="F221" i="47"/>
  <c r="G221" i="47" s="1"/>
  <c r="F220" i="47"/>
  <c r="G220" i="47" s="1"/>
  <c r="G219" i="47"/>
  <c r="F219" i="47"/>
  <c r="F218" i="47"/>
  <c r="G218" i="47" s="1"/>
  <c r="E217" i="47"/>
  <c r="F217" i="47" s="1"/>
  <c r="G217" i="47" s="1"/>
  <c r="D217" i="47"/>
  <c r="F216" i="47"/>
  <c r="G216" i="47" s="1"/>
  <c r="F215" i="47"/>
  <c r="G215" i="47" s="1"/>
  <c r="F214" i="47"/>
  <c r="G214" i="47" s="1"/>
  <c r="G213" i="47"/>
  <c r="F213" i="47"/>
  <c r="F212" i="47"/>
  <c r="G212" i="47" s="1"/>
  <c r="F211" i="47"/>
  <c r="G211" i="47" s="1"/>
  <c r="H18" i="47" s="1"/>
  <c r="F210" i="47"/>
  <c r="G210" i="47" s="1"/>
  <c r="G209" i="47"/>
  <c r="F209" i="47"/>
  <c r="F208" i="47"/>
  <c r="G208" i="47" s="1"/>
  <c r="F207" i="47"/>
  <c r="G207" i="47" s="1"/>
  <c r="F206" i="47"/>
  <c r="G206" i="47" s="1"/>
  <c r="G205" i="47"/>
  <c r="F205" i="47"/>
  <c r="F204" i="47"/>
  <c r="G204" i="47" s="1"/>
  <c r="F203" i="47"/>
  <c r="G203" i="47" s="1"/>
  <c r="E202" i="47"/>
  <c r="D202" i="47"/>
  <c r="F202" i="47" s="1"/>
  <c r="G202" i="47" s="1"/>
  <c r="E201" i="47"/>
  <c r="F201" i="47" s="1"/>
  <c r="G201" i="47" s="1"/>
  <c r="D201" i="47"/>
  <c r="E200" i="47"/>
  <c r="D200" i="47"/>
  <c r="F199" i="47"/>
  <c r="G199" i="47" s="1"/>
  <c r="F198" i="47"/>
  <c r="G198" i="47" s="1"/>
  <c r="F197" i="47"/>
  <c r="G197" i="47" s="1"/>
  <c r="G196" i="47"/>
  <c r="F196" i="47"/>
  <c r="F195" i="47"/>
  <c r="G195" i="47" s="1"/>
  <c r="F194" i="47"/>
  <c r="G194" i="47" s="1"/>
  <c r="F193" i="47"/>
  <c r="G193" i="47" s="1"/>
  <c r="G192" i="47"/>
  <c r="F192" i="47"/>
  <c r="F191" i="47"/>
  <c r="G191" i="47" s="1"/>
  <c r="F190" i="47"/>
  <c r="G190" i="47" s="1"/>
  <c r="F189" i="47"/>
  <c r="G189" i="47" s="1"/>
  <c r="G188" i="47"/>
  <c r="F188" i="47"/>
  <c r="F187" i="47"/>
  <c r="G187" i="47" s="1"/>
  <c r="F186" i="47"/>
  <c r="G186" i="47" s="1"/>
  <c r="F185" i="47"/>
  <c r="G185" i="47" s="1"/>
  <c r="G184" i="47"/>
  <c r="F184" i="47"/>
  <c r="F183" i="47"/>
  <c r="G183" i="47" s="1"/>
  <c r="F182" i="47"/>
  <c r="G182" i="47" s="1"/>
  <c r="F181" i="47"/>
  <c r="G181" i="47" s="1"/>
  <c r="G180" i="47"/>
  <c r="F180" i="47"/>
  <c r="F179" i="47"/>
  <c r="G179" i="47" s="1"/>
  <c r="F178" i="47"/>
  <c r="G178" i="47" s="1"/>
  <c r="F177" i="47"/>
  <c r="G177" i="47" s="1"/>
  <c r="G176" i="47"/>
  <c r="F176" i="47"/>
  <c r="F175" i="47"/>
  <c r="G175" i="47" s="1"/>
  <c r="F174" i="47"/>
  <c r="G174" i="47" s="1"/>
  <c r="F173" i="47"/>
  <c r="G173" i="47" s="1"/>
  <c r="G172" i="47"/>
  <c r="F172" i="47"/>
  <c r="F171" i="47"/>
  <c r="G171" i="47" s="1"/>
  <c r="F170" i="47"/>
  <c r="G170" i="47" s="1"/>
  <c r="F169" i="47"/>
  <c r="G169" i="47" s="1"/>
  <c r="G168" i="47"/>
  <c r="F168" i="47"/>
  <c r="F167" i="47"/>
  <c r="G167" i="47" s="1"/>
  <c r="F166" i="47"/>
  <c r="G166" i="47" s="1"/>
  <c r="F165" i="47"/>
  <c r="G165" i="47" s="1"/>
  <c r="G164" i="47"/>
  <c r="F164" i="47"/>
  <c r="F163" i="47"/>
  <c r="G163" i="47" s="1"/>
  <c r="F162" i="47"/>
  <c r="G162" i="47" s="1"/>
  <c r="F161" i="47"/>
  <c r="G161" i="47" s="1"/>
  <c r="G160" i="47"/>
  <c r="F160" i="47"/>
  <c r="F159" i="47"/>
  <c r="G159" i="47" s="1"/>
  <c r="F158" i="47"/>
  <c r="G158" i="47" s="1"/>
  <c r="F157" i="47"/>
  <c r="G157" i="47" s="1"/>
  <c r="G156" i="47"/>
  <c r="F156" i="47"/>
  <c r="F155" i="47"/>
  <c r="G155" i="47" s="1"/>
  <c r="F154" i="47"/>
  <c r="G154" i="47" s="1"/>
  <c r="F153" i="47"/>
  <c r="G153" i="47" s="1"/>
  <c r="G152" i="47"/>
  <c r="F152" i="47"/>
  <c r="F151" i="47"/>
  <c r="G151" i="47" s="1"/>
  <c r="F150" i="47"/>
  <c r="G150" i="47" s="1"/>
  <c r="F149" i="47"/>
  <c r="G149" i="47" s="1"/>
  <c r="G148" i="47"/>
  <c r="F148" i="47"/>
  <c r="F147" i="47"/>
  <c r="G147" i="47" s="1"/>
  <c r="F146" i="47"/>
  <c r="G146" i="47" s="1"/>
  <c r="F145" i="47"/>
  <c r="G145" i="47" s="1"/>
  <c r="G144" i="47"/>
  <c r="F144" i="47"/>
  <c r="F143" i="47"/>
  <c r="G143" i="47" s="1"/>
  <c r="F142" i="47"/>
  <c r="G142" i="47" s="1"/>
  <c r="F141" i="47"/>
  <c r="G141" i="47" s="1"/>
  <c r="G140" i="47"/>
  <c r="F140" i="47"/>
  <c r="F139" i="47"/>
  <c r="G139" i="47" s="1"/>
  <c r="F138" i="47"/>
  <c r="G138" i="47" s="1"/>
  <c r="F137" i="47"/>
  <c r="G137" i="47" s="1"/>
  <c r="G136" i="47"/>
  <c r="F136" i="47"/>
  <c r="F135" i="47"/>
  <c r="G135" i="47" s="1"/>
  <c r="F134" i="47"/>
  <c r="G134" i="47" s="1"/>
  <c r="F133" i="47"/>
  <c r="G133" i="47" s="1"/>
  <c r="G132" i="47"/>
  <c r="F132" i="47"/>
  <c r="F131" i="47"/>
  <c r="G131" i="47" s="1"/>
  <c r="F130" i="47"/>
  <c r="G130" i="47" s="1"/>
  <c r="E129" i="47"/>
  <c r="F129" i="47" s="1"/>
  <c r="G129" i="47" s="1"/>
  <c r="F128" i="47"/>
  <c r="G128" i="47" s="1"/>
  <c r="G127" i="47"/>
  <c r="F127" i="47"/>
  <c r="G126" i="47"/>
  <c r="F126" i="47"/>
  <c r="F125" i="47"/>
  <c r="G125" i="47" s="1"/>
  <c r="F124" i="47"/>
  <c r="G124" i="47" s="1"/>
  <c r="F123" i="47"/>
  <c r="G123" i="47" s="1"/>
  <c r="G122" i="47"/>
  <c r="F122" i="47"/>
  <c r="F121" i="47"/>
  <c r="G121" i="47" s="1"/>
  <c r="F120" i="47"/>
  <c r="G120" i="47" s="1"/>
  <c r="F119" i="47"/>
  <c r="G119" i="47" s="1"/>
  <c r="G118" i="47"/>
  <c r="F118" i="47"/>
  <c r="F117" i="47"/>
  <c r="G117" i="47" s="1"/>
  <c r="F116" i="47"/>
  <c r="G116" i="47" s="1"/>
  <c r="F115" i="47"/>
  <c r="G115" i="47" s="1"/>
  <c r="G114" i="47"/>
  <c r="F114" i="47"/>
  <c r="F113" i="47"/>
  <c r="G113" i="47" s="1"/>
  <c r="F112" i="47"/>
  <c r="G112" i="47" s="1"/>
  <c r="F111" i="47"/>
  <c r="G111" i="47" s="1"/>
  <c r="G110" i="47"/>
  <c r="F110" i="47"/>
  <c r="F109" i="47"/>
  <c r="G109" i="47" s="1"/>
  <c r="F108" i="47"/>
  <c r="G108" i="47" s="1"/>
  <c r="F107" i="47"/>
  <c r="G107" i="47" s="1"/>
  <c r="G106" i="47"/>
  <c r="F106" i="47"/>
  <c r="F105" i="47"/>
  <c r="G105" i="47" s="1"/>
  <c r="F104" i="47"/>
  <c r="G104" i="47" s="1"/>
  <c r="F103" i="47"/>
  <c r="G103" i="47" s="1"/>
  <c r="G102" i="47"/>
  <c r="F102" i="47"/>
  <c r="F101" i="47"/>
  <c r="G101" i="47" s="1"/>
  <c r="F100" i="47"/>
  <c r="G100" i="47" s="1"/>
  <c r="F99" i="47"/>
  <c r="G99" i="47" s="1"/>
  <c r="G98" i="47"/>
  <c r="F98" i="47"/>
  <c r="F97" i="47"/>
  <c r="G97" i="47" s="1"/>
  <c r="D96" i="47"/>
  <c r="F96" i="47" s="1"/>
  <c r="G96" i="47" s="1"/>
  <c r="G95" i="47"/>
  <c r="F95" i="47"/>
  <c r="F94" i="47"/>
  <c r="G94" i="47" s="1"/>
  <c r="F93" i="47"/>
  <c r="G93" i="47" s="1"/>
  <c r="F92" i="47"/>
  <c r="G92" i="47" s="1"/>
  <c r="G91" i="47"/>
  <c r="F91" i="47"/>
  <c r="F90" i="47"/>
  <c r="G90" i="47" s="1"/>
  <c r="F89" i="47"/>
  <c r="G89" i="47" s="1"/>
  <c r="F88" i="47"/>
  <c r="G88" i="47" s="1"/>
  <c r="G87" i="47"/>
  <c r="F87" i="47"/>
  <c r="F86" i="47"/>
  <c r="G86" i="47" s="1"/>
  <c r="F85" i="47"/>
  <c r="G85" i="47" s="1"/>
  <c r="E84" i="47"/>
  <c r="F84" i="47" s="1"/>
  <c r="G84" i="47" s="1"/>
  <c r="F83" i="47"/>
  <c r="G83" i="47" s="1"/>
  <c r="G82" i="47"/>
  <c r="F82" i="47"/>
  <c r="F81" i="47"/>
  <c r="G81" i="47" s="1"/>
  <c r="E80" i="47"/>
  <c r="D80" i="47"/>
  <c r="F79" i="47"/>
  <c r="G79" i="47" s="1"/>
  <c r="G78" i="47"/>
  <c r="F78" i="47"/>
  <c r="F77" i="47"/>
  <c r="G77" i="47" s="1"/>
  <c r="F76" i="47"/>
  <c r="G76" i="47" s="1"/>
  <c r="F75" i="47"/>
  <c r="G75" i="47" s="1"/>
  <c r="G74" i="47"/>
  <c r="F74" i="47"/>
  <c r="F73" i="47"/>
  <c r="G73" i="47" s="1"/>
  <c r="E72" i="47"/>
  <c r="D72" i="47"/>
  <c r="F71" i="47"/>
  <c r="G71" i="47" s="1"/>
  <c r="G70" i="47"/>
  <c r="F70" i="47"/>
  <c r="F69" i="47"/>
  <c r="G69" i="47" s="1"/>
  <c r="F68" i="47"/>
  <c r="G68" i="47" s="1"/>
  <c r="D67" i="47"/>
  <c r="F67" i="47" s="1"/>
  <c r="G67" i="47" s="1"/>
  <c r="D66" i="47"/>
  <c r="D273" i="47" s="1"/>
  <c r="F65" i="47"/>
  <c r="G65" i="47" s="1"/>
  <c r="G64" i="47"/>
  <c r="F64" i="47"/>
  <c r="F63" i="47"/>
  <c r="G63" i="47" s="1"/>
  <c r="F62" i="47"/>
  <c r="G62" i="47" s="1"/>
  <c r="F61" i="47"/>
  <c r="G61" i="47" s="1"/>
  <c r="G60" i="47"/>
  <c r="F60" i="47"/>
  <c r="F59" i="47"/>
  <c r="G59" i="47" s="1"/>
  <c r="F58" i="47"/>
  <c r="G58" i="47" s="1"/>
  <c r="F57" i="47"/>
  <c r="G57" i="47" s="1"/>
  <c r="G56" i="47"/>
  <c r="F56" i="47"/>
  <c r="F55" i="47"/>
  <c r="G55" i="47" s="1"/>
  <c r="F54" i="47"/>
  <c r="G54" i="47" s="1"/>
  <c r="F53" i="47"/>
  <c r="G53" i="47" s="1"/>
  <c r="G52" i="47"/>
  <c r="F52" i="47"/>
  <c r="G51" i="47"/>
  <c r="F51" i="47"/>
  <c r="F50" i="47"/>
  <c r="G50" i="47" s="1"/>
  <c r="F49" i="47"/>
  <c r="G49" i="47" s="1"/>
  <c r="F48" i="47"/>
  <c r="G48" i="47" s="1"/>
  <c r="G47" i="47"/>
  <c r="F47" i="47"/>
  <c r="F46" i="47"/>
  <c r="G46" i="47" s="1"/>
  <c r="F45" i="47"/>
  <c r="G45" i="47" s="1"/>
  <c r="F44" i="47"/>
  <c r="G44" i="47" s="1"/>
  <c r="G43" i="47"/>
  <c r="F43" i="47"/>
  <c r="F42" i="47"/>
  <c r="G42" i="47" s="1"/>
  <c r="F41" i="47"/>
  <c r="G41" i="47" s="1"/>
  <c r="F40" i="47"/>
  <c r="G40" i="47" s="1"/>
  <c r="G39" i="47"/>
  <c r="F39" i="47"/>
  <c r="F38" i="47"/>
  <c r="G38" i="47" s="1"/>
  <c r="F37" i="47"/>
  <c r="G37" i="47" s="1"/>
  <c r="F36" i="47"/>
  <c r="G36" i="47" s="1"/>
  <c r="G35" i="47"/>
  <c r="F35" i="47"/>
  <c r="F34" i="47"/>
  <c r="G34" i="47" s="1"/>
  <c r="F33" i="47"/>
  <c r="G33" i="47" s="1"/>
  <c r="F32" i="47"/>
  <c r="G32" i="47" s="1"/>
  <c r="G31" i="47"/>
  <c r="F31" i="47"/>
  <c r="F30" i="47"/>
  <c r="G30" i="47" s="1"/>
  <c r="F29" i="47"/>
  <c r="G29" i="47" s="1"/>
  <c r="F28" i="47"/>
  <c r="G28" i="47" s="1"/>
  <c r="G27" i="47"/>
  <c r="F27" i="47"/>
  <c r="F26" i="47"/>
  <c r="G26" i="47" s="1"/>
  <c r="H20" i="47"/>
  <c r="H19" i="47" l="1"/>
  <c r="H12" i="47"/>
  <c r="F66" i="47"/>
  <c r="G66" i="47" s="1"/>
  <c r="F80" i="47"/>
  <c r="G80" i="47" s="1"/>
  <c r="F200" i="47"/>
  <c r="G200" i="47" s="1"/>
  <c r="H15" i="47" s="1"/>
  <c r="F293" i="47"/>
  <c r="H270" i="47"/>
  <c r="H266" i="47"/>
  <c r="I266" i="47" s="1"/>
  <c r="H262" i="47"/>
  <c r="H258" i="47"/>
  <c r="I258" i="47" s="1"/>
  <c r="H254" i="47"/>
  <c r="H250" i="47"/>
  <c r="I250" i="47" s="1"/>
  <c r="H246" i="47"/>
  <c r="H242" i="47"/>
  <c r="I242" i="47" s="1"/>
  <c r="H238" i="47"/>
  <c r="H234" i="47"/>
  <c r="I234" i="47" s="1"/>
  <c r="H269" i="47"/>
  <c r="H265" i="47"/>
  <c r="I265" i="47" s="1"/>
  <c r="H261" i="47"/>
  <c r="H257" i="47"/>
  <c r="I257" i="47" s="1"/>
  <c r="H253" i="47"/>
  <c r="H249" i="47"/>
  <c r="I249" i="47" s="1"/>
  <c r="H245" i="47"/>
  <c r="H230" i="47"/>
  <c r="I230" i="47" s="1"/>
  <c r="H226" i="47"/>
  <c r="H222" i="47"/>
  <c r="I222" i="47" s="1"/>
  <c r="H243" i="47"/>
  <c r="H239" i="47"/>
  <c r="I239" i="47" s="1"/>
  <c r="H235" i="47"/>
  <c r="H231" i="47"/>
  <c r="H227" i="47"/>
  <c r="H223" i="47"/>
  <c r="H219" i="47"/>
  <c r="H215" i="47"/>
  <c r="H211" i="47"/>
  <c r="H209" i="47"/>
  <c r="I209" i="47" s="1"/>
  <c r="H216" i="47"/>
  <c r="H214" i="47"/>
  <c r="I214" i="47" s="1"/>
  <c r="H212" i="47"/>
  <c r="H210" i="47"/>
  <c r="I210" i="47" s="1"/>
  <c r="H208" i="47"/>
  <c r="H218" i="47"/>
  <c r="I218" i="47" s="1"/>
  <c r="E273" i="47"/>
  <c r="F273" i="47" s="1"/>
  <c r="F72" i="47"/>
  <c r="G72" i="47" s="1"/>
  <c r="I208" i="47"/>
  <c r="I212" i="47"/>
  <c r="I216" i="47"/>
  <c r="I211" i="47"/>
  <c r="I215" i="47"/>
  <c r="I219" i="47"/>
  <c r="I223" i="47"/>
  <c r="I226" i="47"/>
  <c r="I227" i="47"/>
  <c r="I231" i="47"/>
  <c r="I238" i="47"/>
  <c r="I235" i="47"/>
  <c r="I243" i="47"/>
  <c r="I245" i="47"/>
  <c r="I253" i="47"/>
  <c r="I261" i="47"/>
  <c r="I269" i="47"/>
  <c r="I246" i="47"/>
  <c r="I254" i="47"/>
  <c r="I262" i="47"/>
  <c r="I270" i="47"/>
  <c r="H16" i="47" l="1"/>
  <c r="H13" i="47"/>
  <c r="H272" i="47"/>
  <c r="I272" i="47" s="1"/>
  <c r="H268" i="47"/>
  <c r="I268" i="47" s="1"/>
  <c r="H264" i="47"/>
  <c r="I264" i="47" s="1"/>
  <c r="H260" i="47"/>
  <c r="I260" i="47" s="1"/>
  <c r="H256" i="47"/>
  <c r="I256" i="47" s="1"/>
  <c r="H252" i="47"/>
  <c r="I252" i="47" s="1"/>
  <c r="H248" i="47"/>
  <c r="I248" i="47" s="1"/>
  <c r="H244" i="47"/>
  <c r="I244" i="47" s="1"/>
  <c r="H240" i="47"/>
  <c r="I240" i="47" s="1"/>
  <c r="H236" i="47"/>
  <c r="I236" i="47" s="1"/>
  <c r="H271" i="47"/>
  <c r="I271" i="47" s="1"/>
  <c r="H267" i="47"/>
  <c r="I267" i="47" s="1"/>
  <c r="H263" i="47"/>
  <c r="I263" i="47" s="1"/>
  <c r="H259" i="47"/>
  <c r="I259" i="47" s="1"/>
  <c r="H255" i="47"/>
  <c r="I255" i="47" s="1"/>
  <c r="H251" i="47"/>
  <c r="I251" i="47" s="1"/>
  <c r="H247" i="47"/>
  <c r="I247" i="47" s="1"/>
  <c r="H232" i="47"/>
  <c r="I232" i="47" s="1"/>
  <c r="H228" i="47"/>
  <c r="I228" i="47" s="1"/>
  <c r="H224" i="47"/>
  <c r="I224" i="47" s="1"/>
  <c r="H220" i="47"/>
  <c r="I220" i="47" s="1"/>
  <c r="H241" i="47"/>
  <c r="I241" i="47" s="1"/>
  <c r="H237" i="47"/>
  <c r="I237" i="47" s="1"/>
  <c r="H233" i="47"/>
  <c r="I233" i="47" s="1"/>
  <c r="H229" i="47"/>
  <c r="I229" i="47" s="1"/>
  <c r="H225" i="47"/>
  <c r="I225" i="47" s="1"/>
  <c r="H221" i="47"/>
  <c r="I221" i="47" s="1"/>
  <c r="H217" i="47"/>
  <c r="I217" i="47" s="1"/>
  <c r="H213" i="47"/>
  <c r="I213" i="47" s="1"/>
  <c r="H9" i="47"/>
  <c r="G273" i="47"/>
  <c r="H154" i="47" l="1"/>
  <c r="I154" i="47" s="1"/>
  <c r="H150" i="47"/>
  <c r="I150" i="47" s="1"/>
  <c r="H146" i="47"/>
  <c r="I146" i="47" s="1"/>
  <c r="H142" i="47"/>
  <c r="I142" i="47" s="1"/>
  <c r="H138" i="47"/>
  <c r="I138" i="47" s="1"/>
  <c r="H134" i="47"/>
  <c r="I134" i="47" s="1"/>
  <c r="H130" i="47"/>
  <c r="I130" i="47" s="1"/>
  <c r="H155" i="47"/>
  <c r="I155" i="47" s="1"/>
  <c r="H151" i="47"/>
  <c r="I151" i="47" s="1"/>
  <c r="H147" i="47"/>
  <c r="I147" i="47" s="1"/>
  <c r="H143" i="47"/>
  <c r="I143" i="47" s="1"/>
  <c r="H139" i="47"/>
  <c r="I139" i="47" s="1"/>
  <c r="H123" i="47"/>
  <c r="I123" i="47" s="1"/>
  <c r="H119" i="47"/>
  <c r="I119" i="47" s="1"/>
  <c r="H115" i="47"/>
  <c r="I115" i="47" s="1"/>
  <c r="H111" i="47"/>
  <c r="I111" i="47" s="1"/>
  <c r="H107" i="47"/>
  <c r="I107" i="47" s="1"/>
  <c r="H103" i="47"/>
  <c r="I103" i="47" s="1"/>
  <c r="H137" i="47"/>
  <c r="I137" i="47" s="1"/>
  <c r="H133" i="47"/>
  <c r="I133" i="47" s="1"/>
  <c r="H129" i="47"/>
  <c r="I129" i="47" s="1"/>
  <c r="H126" i="47"/>
  <c r="I126" i="47" s="1"/>
  <c r="H122" i="47"/>
  <c r="I122" i="47" s="1"/>
  <c r="H118" i="47"/>
  <c r="I118" i="47" s="1"/>
  <c r="H114" i="47"/>
  <c r="I114" i="47" s="1"/>
  <c r="H110" i="47"/>
  <c r="I110" i="47" s="1"/>
  <c r="H106" i="47"/>
  <c r="I106" i="47" s="1"/>
  <c r="H102" i="47"/>
  <c r="I102" i="47" s="1"/>
  <c r="H148" i="47"/>
  <c r="I148" i="47" s="1"/>
  <c r="H140" i="47"/>
  <c r="I140" i="47" s="1"/>
  <c r="H132" i="47"/>
  <c r="I132" i="47" s="1"/>
  <c r="H153" i="47"/>
  <c r="I153" i="47" s="1"/>
  <c r="H145" i="47"/>
  <c r="I145" i="47" s="1"/>
  <c r="H125" i="47"/>
  <c r="I125" i="47" s="1"/>
  <c r="H117" i="47"/>
  <c r="I117" i="47" s="1"/>
  <c r="H109" i="47"/>
  <c r="I109" i="47" s="1"/>
  <c r="H101" i="47"/>
  <c r="I101" i="47" s="1"/>
  <c r="H131" i="47"/>
  <c r="I131" i="47" s="1"/>
  <c r="H124" i="47"/>
  <c r="I124" i="47" s="1"/>
  <c r="H116" i="47"/>
  <c r="I116" i="47" s="1"/>
  <c r="H108" i="47"/>
  <c r="I108" i="47" s="1"/>
  <c r="H100" i="47"/>
  <c r="I100" i="47" s="1"/>
  <c r="H152" i="47"/>
  <c r="I152" i="47" s="1"/>
  <c r="H144" i="47"/>
  <c r="I144" i="47" s="1"/>
  <c r="H136" i="47"/>
  <c r="I136" i="47" s="1"/>
  <c r="H127" i="47"/>
  <c r="I127" i="47" s="1"/>
  <c r="H149" i="47"/>
  <c r="I149" i="47" s="1"/>
  <c r="H141" i="47"/>
  <c r="I141" i="47" s="1"/>
  <c r="H121" i="47"/>
  <c r="I121" i="47" s="1"/>
  <c r="H113" i="47"/>
  <c r="I113" i="47" s="1"/>
  <c r="H105" i="47"/>
  <c r="I105" i="47" s="1"/>
  <c r="H135" i="47"/>
  <c r="I135" i="47" s="1"/>
  <c r="H128" i="47"/>
  <c r="I128" i="47" s="1"/>
  <c r="H120" i="47"/>
  <c r="I120" i="47" s="1"/>
  <c r="H112" i="47"/>
  <c r="I112" i="47" s="1"/>
  <c r="H104" i="47"/>
  <c r="I104" i="47" s="1"/>
  <c r="H205" i="47"/>
  <c r="I205" i="47" s="1"/>
  <c r="H201" i="47"/>
  <c r="I201" i="47" s="1"/>
  <c r="H206" i="47"/>
  <c r="I206" i="47" s="1"/>
  <c r="H202" i="47"/>
  <c r="I202" i="47" s="1"/>
  <c r="H196" i="47"/>
  <c r="I196" i="47" s="1"/>
  <c r="H192" i="47"/>
  <c r="I192" i="47" s="1"/>
  <c r="H188" i="47"/>
  <c r="I188" i="47" s="1"/>
  <c r="H184" i="47"/>
  <c r="I184" i="47" s="1"/>
  <c r="H180" i="47"/>
  <c r="I180" i="47" s="1"/>
  <c r="H176" i="47"/>
  <c r="I176" i="47" s="1"/>
  <c r="H172" i="47"/>
  <c r="I172" i="47" s="1"/>
  <c r="H168" i="47"/>
  <c r="I168" i="47" s="1"/>
  <c r="H164" i="47"/>
  <c r="I164" i="47" s="1"/>
  <c r="H160" i="47"/>
  <c r="I160" i="47" s="1"/>
  <c r="H156" i="47"/>
  <c r="I156" i="47" s="1"/>
  <c r="H197" i="47"/>
  <c r="I197" i="47" s="1"/>
  <c r="H193" i="47"/>
  <c r="I193" i="47" s="1"/>
  <c r="H189" i="47"/>
  <c r="I189" i="47" s="1"/>
  <c r="H185" i="47"/>
  <c r="I185" i="47" s="1"/>
  <c r="H181" i="47"/>
  <c r="I181" i="47" s="1"/>
  <c r="H177" i="47"/>
  <c r="I177" i="47" s="1"/>
  <c r="H173" i="47"/>
  <c r="I173" i="47" s="1"/>
  <c r="H169" i="47"/>
  <c r="I169" i="47" s="1"/>
  <c r="H165" i="47"/>
  <c r="I165" i="47" s="1"/>
  <c r="H161" i="47"/>
  <c r="I161" i="47" s="1"/>
  <c r="H157" i="47"/>
  <c r="I157" i="47" s="1"/>
  <c r="H203" i="47"/>
  <c r="I203" i="47" s="1"/>
  <c r="H204" i="47"/>
  <c r="I204" i="47" s="1"/>
  <c r="H194" i="47"/>
  <c r="I194" i="47" s="1"/>
  <c r="H186" i="47"/>
  <c r="I186" i="47" s="1"/>
  <c r="H178" i="47"/>
  <c r="I178" i="47" s="1"/>
  <c r="H170" i="47"/>
  <c r="I170" i="47" s="1"/>
  <c r="H162" i="47"/>
  <c r="I162" i="47" s="1"/>
  <c r="H200" i="47"/>
  <c r="I200" i="47" s="1"/>
  <c r="H191" i="47"/>
  <c r="I191" i="47" s="1"/>
  <c r="H183" i="47"/>
  <c r="I183" i="47" s="1"/>
  <c r="H175" i="47"/>
  <c r="I175" i="47" s="1"/>
  <c r="H167" i="47"/>
  <c r="I167" i="47" s="1"/>
  <c r="H159" i="47"/>
  <c r="I159" i="47" s="1"/>
  <c r="H207" i="47"/>
  <c r="I207" i="47" s="1"/>
  <c r="H199" i="47"/>
  <c r="I199" i="47" s="1"/>
  <c r="H198" i="47"/>
  <c r="I198" i="47" s="1"/>
  <c r="H190" i="47"/>
  <c r="I190" i="47" s="1"/>
  <c r="H182" i="47"/>
  <c r="I182" i="47" s="1"/>
  <c r="H174" i="47"/>
  <c r="I174" i="47" s="1"/>
  <c r="H166" i="47"/>
  <c r="I166" i="47" s="1"/>
  <c r="H158" i="47"/>
  <c r="I158" i="47" s="1"/>
  <c r="H195" i="47"/>
  <c r="I195" i="47" s="1"/>
  <c r="H187" i="47"/>
  <c r="I187" i="47" s="1"/>
  <c r="H179" i="47"/>
  <c r="I179" i="47" s="1"/>
  <c r="H171" i="47"/>
  <c r="I171" i="47" s="1"/>
  <c r="H163" i="47"/>
  <c r="I163" i="47" s="1"/>
  <c r="H10" i="47"/>
  <c r="H22" i="47"/>
  <c r="H99" i="47" l="1"/>
  <c r="I99" i="47" s="1"/>
  <c r="H97" i="47"/>
  <c r="I97" i="47" s="1"/>
  <c r="H94" i="47"/>
  <c r="I94" i="47" s="1"/>
  <c r="H92" i="47"/>
  <c r="I92" i="47" s="1"/>
  <c r="H90" i="47"/>
  <c r="I90" i="47" s="1"/>
  <c r="H88" i="47"/>
  <c r="I88" i="47" s="1"/>
  <c r="H86" i="47"/>
  <c r="I86" i="47" s="1"/>
  <c r="H84" i="47"/>
  <c r="I84" i="47" s="1"/>
  <c r="H83" i="47"/>
  <c r="I83" i="47" s="1"/>
  <c r="H81" i="47"/>
  <c r="I81" i="47" s="1"/>
  <c r="H79" i="47"/>
  <c r="I79" i="47" s="1"/>
  <c r="H77" i="47"/>
  <c r="I77" i="47" s="1"/>
  <c r="H75" i="47"/>
  <c r="I75" i="47" s="1"/>
  <c r="H98" i="47"/>
  <c r="I98" i="47" s="1"/>
  <c r="H96" i="47"/>
  <c r="I96" i="47" s="1"/>
  <c r="H95" i="47"/>
  <c r="I95" i="47" s="1"/>
  <c r="H93" i="47"/>
  <c r="I93" i="47" s="1"/>
  <c r="H91" i="47"/>
  <c r="I91" i="47" s="1"/>
  <c r="H89" i="47"/>
  <c r="I89" i="47" s="1"/>
  <c r="H87" i="47"/>
  <c r="I87" i="47" s="1"/>
  <c r="H85" i="47"/>
  <c r="I85" i="47" s="1"/>
  <c r="H82" i="47"/>
  <c r="I82" i="47" s="1"/>
  <c r="H80" i="47"/>
  <c r="I80" i="47" s="1"/>
  <c r="H78" i="47"/>
  <c r="I78" i="47" s="1"/>
  <c r="H76" i="47"/>
  <c r="I76" i="47" s="1"/>
  <c r="H74" i="47"/>
  <c r="I74" i="47" s="1"/>
  <c r="H72" i="47"/>
  <c r="I72" i="47" s="1"/>
  <c r="H70" i="47"/>
  <c r="I70" i="47" s="1"/>
  <c r="H68" i="47"/>
  <c r="I68" i="47" s="1"/>
  <c r="H64" i="47"/>
  <c r="I64" i="47" s="1"/>
  <c r="H62" i="47"/>
  <c r="I62" i="47" s="1"/>
  <c r="H60" i="47"/>
  <c r="I60" i="47" s="1"/>
  <c r="H58" i="47"/>
  <c r="I58" i="47" s="1"/>
  <c r="H56" i="47"/>
  <c r="I56" i="47" s="1"/>
  <c r="H54" i="47"/>
  <c r="I54" i="47" s="1"/>
  <c r="H52" i="47"/>
  <c r="I52" i="47" s="1"/>
  <c r="H71" i="47"/>
  <c r="I71" i="47" s="1"/>
  <c r="H69" i="47"/>
  <c r="I69" i="47" s="1"/>
  <c r="H67" i="47"/>
  <c r="I67" i="47" s="1"/>
  <c r="H66" i="47"/>
  <c r="I66" i="47" s="1"/>
  <c r="H65" i="47"/>
  <c r="I65" i="47" s="1"/>
  <c r="H63" i="47"/>
  <c r="I63" i="47" s="1"/>
  <c r="H61" i="47"/>
  <c r="I61" i="47" s="1"/>
  <c r="H59" i="47"/>
  <c r="I59" i="47" s="1"/>
  <c r="H57" i="47"/>
  <c r="I57" i="47" s="1"/>
  <c r="H55" i="47"/>
  <c r="I55" i="47" s="1"/>
  <c r="H53" i="47"/>
  <c r="I53" i="47" s="1"/>
  <c r="H51" i="47"/>
  <c r="I51" i="47" s="1"/>
  <c r="H49" i="47"/>
  <c r="I49" i="47" s="1"/>
  <c r="H47" i="47"/>
  <c r="I47" i="47" s="1"/>
  <c r="H45" i="47"/>
  <c r="I45" i="47" s="1"/>
  <c r="H43" i="47"/>
  <c r="I43" i="47" s="1"/>
  <c r="H41" i="47"/>
  <c r="I41" i="47" s="1"/>
  <c r="H39" i="47"/>
  <c r="I39" i="47" s="1"/>
  <c r="H37" i="47"/>
  <c r="I37" i="47" s="1"/>
  <c r="H35" i="47"/>
  <c r="I35" i="47" s="1"/>
  <c r="H33" i="47"/>
  <c r="I33" i="47" s="1"/>
  <c r="H31" i="47"/>
  <c r="I31" i="47" s="1"/>
  <c r="H29" i="47"/>
  <c r="I29" i="47" s="1"/>
  <c r="H27" i="47"/>
  <c r="I27" i="47" s="1"/>
  <c r="H73" i="47"/>
  <c r="I73" i="47" s="1"/>
  <c r="H50" i="47"/>
  <c r="I50" i="47" s="1"/>
  <c r="H48" i="47"/>
  <c r="I48" i="47" s="1"/>
  <c r="H46" i="47"/>
  <c r="I46" i="47" s="1"/>
  <c r="H44" i="47"/>
  <c r="I44" i="47" s="1"/>
  <c r="H42" i="47"/>
  <c r="I42" i="47" s="1"/>
  <c r="H40" i="47"/>
  <c r="I40" i="47" s="1"/>
  <c r="H38" i="47"/>
  <c r="I38" i="47" s="1"/>
  <c r="H36" i="47"/>
  <c r="I36" i="47" s="1"/>
  <c r="H34" i="47"/>
  <c r="I34" i="47" s="1"/>
  <c r="H32" i="47"/>
  <c r="I32" i="47" s="1"/>
  <c r="H30" i="47"/>
  <c r="I30" i="47" s="1"/>
  <c r="H28" i="47"/>
  <c r="I28" i="47" s="1"/>
  <c r="H26" i="47"/>
  <c r="H23" i="47"/>
  <c r="H273" i="47" l="1"/>
  <c r="I26" i="47"/>
  <c r="I273" i="47" s="1"/>
</calcChain>
</file>

<file path=xl/comments1.xml><?xml version="1.0" encoding="utf-8"?>
<comments xmlns="http://schemas.openxmlformats.org/spreadsheetml/2006/main">
  <authors>
    <author>Автор</author>
  </authors>
  <commentLis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26.01 по 29.01.2020 по нормативу (неисправность расходомера)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43441054? После поверки</t>
        </r>
      </text>
    </comment>
    <comment ref="C2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21.01.2020</t>
        </r>
      </text>
    </comment>
    <comment ref="B2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ключ</t>
        </r>
      </text>
    </comment>
    <comment ref="C2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новый, не предоставили паспорт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2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21.01.2020</t>
        </r>
      </text>
    </comment>
    <comment ref="B2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ключ</t>
        </r>
      </text>
    </comment>
    <comment ref="C2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новый, не предоставили паспорт</t>
        </r>
      </text>
    </comment>
    <comment ref="B2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Принесли ключ от тамбура</t>
        </r>
      </text>
    </comment>
  </commentList>
</comments>
</file>

<file path=xl/sharedStrings.xml><?xml version="1.0" encoding="utf-8"?>
<sst xmlns="http://schemas.openxmlformats.org/spreadsheetml/2006/main" count="878" uniqueCount="128">
  <si>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</si>
  <si>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</si>
  <si>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</si>
  <si>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</si>
  <si>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</si>
  <si>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</si>
  <si>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</si>
  <si>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</si>
  <si>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</si>
  <si>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</si>
  <si>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</si>
  <si>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</si>
  <si>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</si>
  <si>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Разница, Гкал</t>
  </si>
  <si>
    <t>Всего, Гкал</t>
  </si>
  <si>
    <t>Исп.  Съедина К.И.</t>
  </si>
  <si>
    <t xml:space="preserve"> Расчет показателей отопления в жилом доме по адресу: г. Белгород, ул. Костюкова д. 11в                                   </t>
  </si>
  <si>
    <t>Квартиры+МОП 1 подъезд</t>
  </si>
  <si>
    <t>квартиры 1 под. (1-74)</t>
  </si>
  <si>
    <t>Квартиры+МОП 2 подъезд</t>
  </si>
  <si>
    <t>квартиры 2 под. 75-130</t>
  </si>
  <si>
    <t>МОП 1 под.</t>
  </si>
  <si>
    <t>МОП 2 под.</t>
  </si>
  <si>
    <t>Квартиры+МОП 3 подъезд</t>
  </si>
  <si>
    <t>квартиры 3 под (131-182)</t>
  </si>
  <si>
    <t>МОП 3 под.</t>
  </si>
  <si>
    <t>Квартиры+МОП 4 подъезд</t>
  </si>
  <si>
    <t>квартиры 4 под (183-247)</t>
  </si>
  <si>
    <t>МОП 4 под.</t>
  </si>
  <si>
    <t>Итого по дому</t>
  </si>
  <si>
    <t>в т.ч.</t>
  </si>
  <si>
    <t xml:space="preserve">Квартиры </t>
  </si>
  <si>
    <t>ВКТ-7 сет.N  007. Зав.№00248507</t>
  </si>
  <si>
    <t>ВКТ-7 сет.N  028. Зав.№00248528</t>
  </si>
  <si>
    <t>ВКТ-7 сет.N  094. Зав.№00242094</t>
  </si>
  <si>
    <t>ВКТ-7 сет.N  069. Зав.№00242069</t>
  </si>
  <si>
    <t>Справочно: 1 МВт = 0,8598 Гкал</t>
  </si>
  <si>
    <t>Разница, МВт</t>
  </si>
  <si>
    <t>№</t>
  </si>
  <si>
    <t>№ счетчика</t>
  </si>
  <si>
    <t>Mwh</t>
  </si>
  <si>
    <t>оф. 1</t>
  </si>
  <si>
    <t>оф. 2</t>
  </si>
  <si>
    <t>оф. 3</t>
  </si>
  <si>
    <t>оф. 4</t>
  </si>
  <si>
    <t>оф. 5</t>
  </si>
  <si>
    <t>оф. 6</t>
  </si>
  <si>
    <t>оф. 7</t>
  </si>
  <si>
    <t>оф. 8</t>
  </si>
  <si>
    <t>оф. 9</t>
  </si>
  <si>
    <t>оф. 10</t>
  </si>
  <si>
    <t>оф. 11</t>
  </si>
  <si>
    <t>оф. 12</t>
  </si>
  <si>
    <t>оф. 13</t>
  </si>
  <si>
    <t>оф. 14</t>
  </si>
  <si>
    <t>оф. 15</t>
  </si>
  <si>
    <t>Справочно: 1 кВт = 0,00086 Гкал</t>
  </si>
  <si>
    <t xml:space="preserve">Разница </t>
  </si>
  <si>
    <t>Гкал</t>
  </si>
  <si>
    <t>Показания МВт на 23.12.19</t>
  </si>
  <si>
    <t>23.12.19</t>
  </si>
  <si>
    <t>за период с  23.12.19 по 23.01.20 гг.</t>
  </si>
  <si>
    <t>Разница, Гкал                   с 23.12.19 по 23.01.20 гг.</t>
  </si>
  <si>
    <t>Показания МВт на 23.01.20</t>
  </si>
  <si>
    <t>23.01.19</t>
  </si>
  <si>
    <t>за период с  23.01.20 по 23.02.20 гг.</t>
  </si>
  <si>
    <t>Разница, Гкал                   с 23.01.20 по 23.02.20 гг.</t>
  </si>
  <si>
    <t>Показания МВт на 23.02.20</t>
  </si>
  <si>
    <t>19-241090</t>
  </si>
  <si>
    <t>23.02.19</t>
  </si>
  <si>
    <t>за период с  24.02.20 по 23.03.20 гг.</t>
  </si>
  <si>
    <t>Разница, Гкал                   с 23.02.20 по 23.03.20 гг.</t>
  </si>
  <si>
    <t>Показания МВт на 23.03.20</t>
  </si>
  <si>
    <t>23.03.19</t>
  </si>
  <si>
    <t>за период с  23.03.20 по 25.04.20 гг.</t>
  </si>
  <si>
    <t>Разница, Гкал                   с 23.03.20 по 25.04.20 гг.</t>
  </si>
  <si>
    <t>Показания МВт на 25.04.20</t>
  </si>
  <si>
    <t>25.04.19</t>
  </si>
  <si>
    <t>за период с  25.04.20 по 28.04.20 гг.</t>
  </si>
  <si>
    <t>Разница, Гкал                   с 25.04.20 по 28.04.20 гг.</t>
  </si>
  <si>
    <t>Показания МВт на 28.04.20</t>
  </si>
  <si>
    <t>28.04.19</t>
  </si>
  <si>
    <t>за период с  28.04.20 по 25.10.20 гг.</t>
  </si>
  <si>
    <t>Разница, Гкал                   с 28.04.20 по 25.10.20 гг.</t>
  </si>
  <si>
    <t>Межповерочный интервал</t>
  </si>
  <si>
    <t>Показания МВт на 25.10.20</t>
  </si>
  <si>
    <t>О1797619 Гкал</t>
  </si>
  <si>
    <t>поверен, нет формуляра</t>
  </si>
  <si>
    <t>О1733419 Гкал</t>
  </si>
  <si>
    <t>19110703 Гкал</t>
  </si>
  <si>
    <t>нет паспорта</t>
  </si>
  <si>
    <t>19-2407717 Гкал</t>
  </si>
  <si>
    <t>Офисы</t>
  </si>
  <si>
    <t>28.04.20</t>
  </si>
  <si>
    <t>25.10.20</t>
  </si>
  <si>
    <t>№ ИТП</t>
  </si>
  <si>
    <t>за период с  26.10.20 по 25.11.20 гг.</t>
  </si>
  <si>
    <t>Разница, Гкал                   с 26.10.20 по 25.11.20 гг.</t>
  </si>
  <si>
    <t>Показания МВт на 25.11.20</t>
  </si>
  <si>
    <t>25.11.20</t>
  </si>
  <si>
    <t>дата поверки</t>
  </si>
  <si>
    <t>за период с  26.11.20 по 25.12.20 гг.</t>
  </si>
  <si>
    <t>Разница, Гкал                   с 26.11.20 по 25.12.20 гг.</t>
  </si>
  <si>
    <t>1 подъезд (квартиры+МОП) :</t>
  </si>
  <si>
    <t>Справочно:</t>
  </si>
  <si>
    <t>Площадь Квартир (общая)</t>
  </si>
  <si>
    <t xml:space="preserve">Квартиры со счетчиками </t>
  </si>
  <si>
    <t>Площадь квартир с неисправными счетчиками и отсутствием показанй</t>
  </si>
  <si>
    <t>Квартиры с неисправными счетчиками и отсутствием показаний</t>
  </si>
  <si>
    <t>2 подъезд (квартиры+МОП) :</t>
  </si>
  <si>
    <t>Показания МВт на 25.12.20</t>
  </si>
  <si>
    <t>ИПУ</t>
  </si>
  <si>
    <t>O1410815 Гкал</t>
  </si>
  <si>
    <t>КВ.М.</t>
  </si>
  <si>
    <t>О1512915 Гкал</t>
  </si>
  <si>
    <t>Площадь 1 подъезда</t>
  </si>
  <si>
    <t>Итого по 1 подъезду:</t>
  </si>
  <si>
    <t>Площадь 2 подъезда</t>
  </si>
  <si>
    <t>Итого по 2 подъезду:</t>
  </si>
  <si>
    <t>34242387 Гкал</t>
  </si>
  <si>
    <t>Площадь 3 подъезда</t>
  </si>
  <si>
    <t>Итого по 3 подъезду:</t>
  </si>
  <si>
    <t>19-241090 Гкал</t>
  </si>
  <si>
    <t>сняли на поверку 25.12</t>
  </si>
  <si>
    <t>Площадь 4 подъезда</t>
  </si>
  <si>
    <t>Итого по 4 подъезду:</t>
  </si>
  <si>
    <t>25.12.20</t>
  </si>
  <si>
    <t>Начисленно по расчету (ПП 354, п.3 (7))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</si>
</sst>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"/>
    <numFmt numFmtId="166" formatCode="0.000000"/>
    <numFmt numFmtId="167" formatCode="0.0000"/>
    <numFmt numFmtId="168" formatCode="#,##0.0"/>
    <numFmt numFmtId="169" formatCode="#,##0.0000"/>
    <numFmt numFmtId="170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2" borderId="0" applyNumberFormat="0" applyBorder="0" applyAlignment="0" applyProtection="0"/>
  </cellStyleXfs>
  <cellXfs count="333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1" fontId="2" fillId="0" borderId="0" xfId="0" applyNumberFormat="1" applyFont="1" applyFill="1"/>
    <xf numFmtId="164" fontId="2" fillId="0" borderId="1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/>
    <xf numFmtId="167" fontId="2" fillId="0" borderId="0" xfId="0" applyNumberFormat="1" applyFont="1" applyFill="1"/>
    <xf numFmtId="165" fontId="2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2" fillId="0" borderId="0" xfId="0" applyNumberFormat="1" applyFont="1" applyFill="1"/>
    <xf numFmtId="2" fontId="2" fillId="0" borderId="0" xfId="0" applyNumberFormat="1" applyFont="1" applyFill="1"/>
    <xf numFmtId="4" fontId="2" fillId="0" borderId="0" xfId="0" applyNumberFormat="1" applyFont="1" applyFill="1"/>
    <xf numFmtId="1" fontId="9" fillId="0" borderId="0" xfId="0" applyNumberFormat="1" applyFont="1" applyFill="1" applyAlignment="1"/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1" fontId="8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/>
    <xf numFmtId="167" fontId="2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0" fontId="2" fillId="0" borderId="0" xfId="0" applyFont="1"/>
    <xf numFmtId="0" fontId="12" fillId="0" borderId="0" xfId="0" applyFont="1" applyFill="1" applyBorder="1" applyAlignment="1">
      <alignment horizontal="center" vertical="center"/>
    </xf>
    <xf numFmtId="167" fontId="2" fillId="0" borderId="14" xfId="0" applyNumberFormat="1" applyFont="1" applyFill="1" applyBorder="1"/>
    <xf numFmtId="1" fontId="2" fillId="0" borderId="0" xfId="0" applyNumberFormat="1" applyFont="1"/>
    <xf numFmtId="164" fontId="15" fillId="0" borderId="0" xfId="0" applyNumberFormat="1" applyFont="1"/>
    <xf numFmtId="0" fontId="14" fillId="0" borderId="0" xfId="0" applyFont="1"/>
    <xf numFmtId="0" fontId="0" fillId="0" borderId="0" xfId="0" applyFont="1"/>
    <xf numFmtId="0" fontId="17" fillId="0" borderId="0" xfId="0" applyFont="1"/>
    <xf numFmtId="0" fontId="0" fillId="0" borderId="0" xfId="0" applyAlignment="1"/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20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164" fontId="20" fillId="0" borderId="1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Border="1"/>
    <xf numFmtId="2" fontId="18" fillId="0" borderId="0" xfId="0" applyNumberFormat="1" applyFont="1" applyFill="1"/>
    <xf numFmtId="169" fontId="2" fillId="0" borderId="0" xfId="0" applyNumberFormat="1" applyFont="1" applyFill="1"/>
    <xf numFmtId="164" fontId="2" fillId="0" borderId="1" xfId="0" applyNumberFormat="1" applyFont="1" applyFill="1" applyBorder="1"/>
    <xf numFmtId="0" fontId="6" fillId="0" borderId="0" xfId="0" applyFont="1"/>
    <xf numFmtId="164" fontId="27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29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/>
    <xf numFmtId="0" fontId="0" fillId="0" borderId="1" xfId="0" applyFont="1" applyFill="1" applyBorder="1"/>
    <xf numFmtId="0" fontId="18" fillId="0" borderId="0" xfId="0" applyFont="1" applyFill="1"/>
    <xf numFmtId="0" fontId="29" fillId="0" borderId="1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vertical="center" wrapText="1"/>
    </xf>
    <xf numFmtId="167" fontId="0" fillId="0" borderId="13" xfId="0" applyNumberFormat="1" applyFont="1" applyFill="1" applyBorder="1"/>
    <xf numFmtId="0" fontId="0" fillId="0" borderId="14" xfId="0" applyFill="1" applyBorder="1"/>
    <xf numFmtId="0" fontId="29" fillId="0" borderId="14" xfId="0" applyFont="1" applyFill="1" applyBorder="1" applyAlignment="1">
      <alignment horizontal="center" vertical="center" wrapText="1"/>
    </xf>
    <xf numFmtId="167" fontId="0" fillId="0" borderId="14" xfId="0" applyNumberFormat="1" applyFont="1" applyFill="1" applyBorder="1"/>
    <xf numFmtId="0" fontId="0" fillId="0" borderId="13" xfId="0" applyFill="1" applyBorder="1"/>
    <xf numFmtId="167" fontId="0" fillId="0" borderId="1" xfId="0" applyNumberFormat="1" applyBorder="1"/>
    <xf numFmtId="0" fontId="0" fillId="0" borderId="12" xfId="0" applyFill="1" applyBorder="1"/>
    <xf numFmtId="168" fontId="28" fillId="0" borderId="1" xfId="0" applyNumberFormat="1" applyFont="1" applyFill="1" applyBorder="1"/>
    <xf numFmtId="164" fontId="28" fillId="0" borderId="1" xfId="0" applyNumberFormat="1" applyFont="1" applyFill="1" applyBorder="1"/>
    <xf numFmtId="0" fontId="16" fillId="0" borderId="0" xfId="0" applyFont="1"/>
    <xf numFmtId="164" fontId="2" fillId="0" borderId="0" xfId="0" applyNumberFormat="1" applyFont="1"/>
    <xf numFmtId="0" fontId="2" fillId="0" borderId="0" xfId="0" applyFont="1" applyFill="1" applyBorder="1"/>
    <xf numFmtId="170" fontId="22" fillId="0" borderId="0" xfId="0" applyNumberFormat="1" applyFont="1" applyFill="1" applyBorder="1" applyAlignment="1">
      <alignment horizontal="center" vertical="center"/>
    </xf>
    <xf numFmtId="167" fontId="13" fillId="0" borderId="1" xfId="1" applyNumberFormat="1" applyFill="1" applyBorder="1"/>
    <xf numFmtId="167" fontId="0" fillId="0" borderId="1" xfId="0" applyNumberFormat="1" applyFill="1" applyBorder="1"/>
    <xf numFmtId="164" fontId="30" fillId="0" borderId="0" xfId="0" applyNumberFormat="1" applyFont="1" applyFill="1"/>
    <xf numFmtId="1" fontId="2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64" fontId="30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Fill="1"/>
    <xf numFmtId="0" fontId="32" fillId="0" borderId="1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23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64" fontId="33" fillId="0" borderId="0" xfId="0" applyNumberFormat="1" applyFont="1" applyFill="1"/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/>
    </xf>
    <xf numFmtId="170" fontId="0" fillId="0" borderId="0" xfId="0" applyNumberFormat="1" applyFill="1"/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170" fontId="0" fillId="0" borderId="0" xfId="0" applyNumberFormat="1" applyFill="1" applyBorder="1"/>
    <xf numFmtId="167" fontId="2" fillId="0" borderId="0" xfId="0" applyNumberFormat="1" applyFont="1" applyFill="1" applyBorder="1"/>
    <xf numFmtId="169" fontId="2" fillId="0" borderId="0" xfId="0" applyNumberFormat="1" applyFont="1" applyFill="1" applyBorder="1"/>
    <xf numFmtId="164" fontId="30" fillId="0" borderId="0" xfId="0" applyNumberFormat="1" applyFont="1" applyFill="1" applyBorder="1"/>
    <xf numFmtId="0" fontId="6" fillId="0" borderId="0" xfId="0" applyFont="1" applyFill="1" applyBorder="1"/>
    <xf numFmtId="165" fontId="2" fillId="0" borderId="0" xfId="0" applyNumberFormat="1" applyFont="1" applyFill="1" applyBorder="1"/>
    <xf numFmtId="0" fontId="18" fillId="0" borderId="0" xfId="0" applyFont="1" applyFill="1" applyBorder="1"/>
    <xf numFmtId="164" fontId="30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64" fontId="33" fillId="0" borderId="0" xfId="0" applyNumberFormat="1" applyFont="1" applyFill="1" applyBorder="1"/>
    <xf numFmtId="4" fontId="2" fillId="0" borderId="0" xfId="0" applyNumberFormat="1" applyFont="1" applyFill="1" applyBorder="1"/>
    <xf numFmtId="2" fontId="18" fillId="0" borderId="0" xfId="0" applyNumberFormat="1" applyFont="1" applyFill="1" applyBorder="1"/>
    <xf numFmtId="0" fontId="11" fillId="0" borderId="12" xfId="0" applyFont="1" applyFill="1" applyBorder="1" applyAlignment="1">
      <alignment horizontal="center" vertical="center" wrapText="1"/>
    </xf>
    <xf numFmtId="164" fontId="31" fillId="0" borderId="19" xfId="0" applyNumberFormat="1" applyFont="1" applyFill="1" applyBorder="1" applyAlignment="1">
      <alignment horizontal="center" vertical="center"/>
    </xf>
    <xf numFmtId="164" fontId="31" fillId="0" borderId="23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0" xfId="0" applyBorder="1"/>
    <xf numFmtId="164" fontId="15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1" xfId="0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64" fontId="0" fillId="0" borderId="0" xfId="0" applyNumberFormat="1" applyFill="1"/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167" fontId="2" fillId="0" borderId="3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17" fillId="0" borderId="2" xfId="0" applyFont="1" applyBorder="1" applyAlignment="1">
      <alignment horizontal="center" vertical="center"/>
    </xf>
    <xf numFmtId="0" fontId="2" fillId="3" borderId="1" xfId="0" applyFont="1" applyFill="1" applyBorder="1"/>
    <xf numFmtId="3" fontId="4" fillId="3" borderId="1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167" fontId="0" fillId="3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/>
    <xf numFmtId="14" fontId="3" fillId="3" borderId="1" xfId="0" applyNumberFormat="1" applyFont="1" applyFill="1" applyBorder="1"/>
    <xf numFmtId="167" fontId="2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/>
    <xf numFmtId="0" fontId="32" fillId="3" borderId="1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3" fontId="0" fillId="3" borderId="1" xfId="0" applyNumberForma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4" fontId="3" fillId="4" borderId="1" xfId="0" applyNumberFormat="1" applyFont="1" applyFill="1" applyBorder="1"/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4" fillId="6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/>
    <xf numFmtId="0" fontId="3" fillId="6" borderId="1" xfId="0" applyFont="1" applyFill="1" applyBorder="1"/>
    <xf numFmtId="0" fontId="3" fillId="0" borderId="12" xfId="0" applyFont="1" applyFill="1" applyBorder="1"/>
    <xf numFmtId="167" fontId="2" fillId="0" borderId="1" xfId="0" applyNumberFormat="1" applyFon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2" fontId="12" fillId="0" borderId="2" xfId="0" applyNumberFormat="1" applyFont="1" applyFill="1" applyBorder="1" applyAlignment="1">
      <alignment vertical="center"/>
    </xf>
    <xf numFmtId="14" fontId="17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27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28" xfId="0" applyFont="1" applyFill="1" applyBorder="1" applyAlignment="1">
      <alignment horizontal="right" vertical="center" wrapText="1"/>
    </xf>
    <xf numFmtId="0" fontId="22" fillId="0" borderId="30" xfId="0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64" fontId="31" fillId="0" borderId="24" xfId="0" applyNumberFormat="1" applyFont="1" applyFill="1" applyBorder="1" applyAlignment="1">
      <alignment horizontal="center" vertical="center"/>
    </xf>
    <xf numFmtId="164" fontId="31" fillId="0" borderId="2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right" vertical="center" wrapText="1"/>
    </xf>
    <xf numFmtId="0" fontId="22" fillId="0" borderId="34" xfId="0" applyFont="1" applyFill="1" applyBorder="1" applyAlignment="1">
      <alignment horizontal="right" vertical="center" wrapText="1"/>
    </xf>
    <xf numFmtId="0" fontId="22" fillId="0" borderId="29" xfId="0" applyFont="1" applyFill="1" applyBorder="1" applyAlignment="1">
      <alignment horizontal="right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36" fillId="0" borderId="46" xfId="0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right"/>
    </xf>
    <xf numFmtId="167" fontId="28" fillId="0" borderId="46" xfId="0" applyNumberFormat="1" applyFont="1" applyFill="1" applyBorder="1"/>
    <xf numFmtId="167" fontId="28" fillId="0" borderId="47" xfId="0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29" fillId="0" borderId="12" xfId="0" applyFont="1" applyFill="1" applyBorder="1" applyAlignment="1">
      <alignment horizontal="center" vertical="center" wrapText="1"/>
    </xf>
    <xf numFmtId="167" fontId="0" fillId="0" borderId="12" xfId="0" applyNumberFormat="1" applyFont="1" applyFill="1" applyBorder="1"/>
    <xf numFmtId="167" fontId="0" fillId="0" borderId="48" xfId="0" applyNumberFormat="1" applyFont="1" applyFill="1" applyBorder="1"/>
    <xf numFmtId="0" fontId="15" fillId="0" borderId="14" xfId="0" applyFont="1" applyFill="1" applyBorder="1" applyAlignment="1">
      <alignment horizontal="center"/>
    </xf>
    <xf numFmtId="168" fontId="28" fillId="0" borderId="14" xfId="0" applyNumberFormat="1" applyFont="1" applyFill="1" applyBorder="1"/>
    <xf numFmtId="164" fontId="28" fillId="0" borderId="14" xfId="0" applyNumberFormat="1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0" fontId="31" fillId="0" borderId="39" xfId="0" applyNumberFormat="1" applyFont="1" applyFill="1" applyBorder="1" applyAlignment="1">
      <alignment vertical="center" wrapText="1"/>
    </xf>
    <xf numFmtId="167" fontId="3" fillId="0" borderId="40" xfId="0" applyNumberFormat="1" applyFont="1" applyFill="1" applyBorder="1" applyAlignment="1">
      <alignment horizontal="center" vertical="center"/>
    </xf>
    <xf numFmtId="167" fontId="28" fillId="0" borderId="22" xfId="0" applyNumberFormat="1" applyFont="1" applyFill="1" applyBorder="1"/>
    <xf numFmtId="0" fontId="3" fillId="0" borderId="1" xfId="0" applyNumberFormat="1" applyFont="1" applyFill="1" applyBorder="1"/>
    <xf numFmtId="0" fontId="3" fillId="6" borderId="1" xfId="0" applyNumberFormat="1" applyFont="1" applyFill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M25" sqref="M25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3" customWidth="1"/>
    <col min="8" max="8" width="11.28515625" style="42" customWidth="1"/>
    <col min="9" max="9" width="9.42578125" style="42" customWidth="1"/>
    <col min="10" max="10" width="2.140625" customWidth="1"/>
    <col min="11" max="11" width="26" style="37" customWidth="1"/>
    <col min="12" max="12" width="8.7109375" style="37" customWidth="1"/>
    <col min="13" max="13" width="10.7109375" style="40" customWidth="1"/>
    <col min="14" max="14" width="9.5703125" style="37" bestFit="1" customWidth="1"/>
    <col min="15" max="15" width="10.28515625" style="37" bestFit="1" customWidth="1"/>
    <col min="16" max="16" width="17.42578125" style="37" customWidth="1"/>
    <col min="17" max="17" width="26.7109375" style="37" bestFit="1" customWidth="1"/>
    <col min="18" max="18" width="9.85546875" style="37" customWidth="1"/>
    <col min="19" max="19" width="9.140625" style="37"/>
    <col min="20" max="20" width="11.42578125" style="37" bestFit="1" customWidth="1"/>
    <col min="21" max="21" width="9.140625" style="37"/>
    <col min="22" max="22" width="9.7109375" style="37" customWidth="1"/>
    <col min="23" max="23" width="9.140625" style="37"/>
  </cols>
  <sheetData>
    <row r="1" spans="1:23" s="1" customFormat="1" ht="20.25" x14ac:dyDescent="0.3">
      <c r="A1" s="216" t="s">
        <v>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12"/>
      <c r="B2" s="112"/>
      <c r="C2" s="112"/>
      <c r="D2" s="112"/>
      <c r="E2" s="112"/>
      <c r="F2" s="112"/>
      <c r="G2" s="112"/>
      <c r="H2" s="50"/>
      <c r="I2" s="50"/>
      <c r="J2" s="112"/>
      <c r="K2" s="73"/>
      <c r="L2" s="73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217" t="s">
        <v>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217" t="s">
        <v>61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74"/>
      <c r="L5" s="74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218" t="s">
        <v>9</v>
      </c>
      <c r="B6" s="219"/>
      <c r="C6" s="219"/>
      <c r="D6" s="219"/>
      <c r="E6" s="219"/>
      <c r="F6" s="219"/>
      <c r="G6" s="219"/>
      <c r="H6" s="220"/>
      <c r="I6" s="51"/>
      <c r="J6" s="52" t="s">
        <v>11</v>
      </c>
      <c r="K6" s="221" t="s">
        <v>12</v>
      </c>
      <c r="L6" s="222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27" t="s">
        <v>4</v>
      </c>
      <c r="B7" s="227"/>
      <c r="C7" s="227"/>
      <c r="D7" s="227"/>
      <c r="E7" s="227" t="s">
        <v>5</v>
      </c>
      <c r="F7" s="227"/>
      <c r="G7" s="227"/>
      <c r="H7" s="111" t="s">
        <v>62</v>
      </c>
      <c r="I7" s="53"/>
      <c r="J7" s="52"/>
      <c r="K7" s="223"/>
      <c r="L7" s="224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228" t="s">
        <v>32</v>
      </c>
      <c r="B8" s="229"/>
      <c r="C8" s="229"/>
      <c r="D8" s="229"/>
      <c r="E8" s="230" t="s">
        <v>17</v>
      </c>
      <c r="F8" s="230"/>
      <c r="G8" s="230"/>
      <c r="H8" s="101">
        <v>79.578000000000003</v>
      </c>
      <c r="J8" s="52"/>
      <c r="K8" s="223"/>
      <c r="L8" s="224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231" t="s">
        <v>6</v>
      </c>
      <c r="B9" s="232"/>
      <c r="C9" s="232"/>
      <c r="D9" s="233"/>
      <c r="E9" s="237" t="s">
        <v>18</v>
      </c>
      <c r="F9" s="237"/>
      <c r="G9" s="237"/>
      <c r="H9" s="10">
        <f>SUM(G26:G99)</f>
        <v>59.856696599999992</v>
      </c>
      <c r="I9" s="94"/>
      <c r="J9" s="52"/>
      <c r="K9" s="223"/>
      <c r="L9" s="224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234"/>
      <c r="B10" s="235"/>
      <c r="C10" s="235"/>
      <c r="D10" s="236"/>
      <c r="E10" s="238" t="s">
        <v>21</v>
      </c>
      <c r="F10" s="238"/>
      <c r="G10" s="238"/>
      <c r="H10" s="11">
        <f>H8-H9</f>
        <v>19.721303400000011</v>
      </c>
      <c r="I10" s="94"/>
      <c r="J10" s="52"/>
      <c r="K10" s="225"/>
      <c r="L10" s="226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228" t="s">
        <v>33</v>
      </c>
      <c r="B11" s="229"/>
      <c r="C11" s="229"/>
      <c r="D11" s="229"/>
      <c r="E11" s="230" t="s">
        <v>19</v>
      </c>
      <c r="F11" s="230"/>
      <c r="G11" s="230"/>
      <c r="H11" s="101">
        <v>59.238</v>
      </c>
      <c r="I11" s="54"/>
      <c r="J11" s="52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231" t="s">
        <v>6</v>
      </c>
      <c r="B12" s="232"/>
      <c r="C12" s="232"/>
      <c r="D12" s="233"/>
      <c r="E12" s="237" t="s">
        <v>20</v>
      </c>
      <c r="F12" s="237"/>
      <c r="G12" s="237"/>
      <c r="H12" s="10">
        <f>SUM(G100:G155)</f>
        <v>36.906055200000026</v>
      </c>
      <c r="I12" s="94"/>
      <c r="J12" s="52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234"/>
      <c r="B13" s="235"/>
      <c r="C13" s="235"/>
      <c r="D13" s="236"/>
      <c r="E13" s="238" t="s">
        <v>22</v>
      </c>
      <c r="F13" s="238"/>
      <c r="G13" s="238"/>
      <c r="H13" s="11">
        <f>H11-H12</f>
        <v>22.331944799999974</v>
      </c>
      <c r="I13" s="94"/>
      <c r="J13" s="52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228" t="s">
        <v>34</v>
      </c>
      <c r="B14" s="229"/>
      <c r="C14" s="229"/>
      <c r="D14" s="229"/>
      <c r="E14" s="230" t="s">
        <v>23</v>
      </c>
      <c r="F14" s="230"/>
      <c r="G14" s="230"/>
      <c r="H14" s="101">
        <v>46.844999999999999</v>
      </c>
      <c r="I14" s="54"/>
      <c r="J14" s="52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231" t="s">
        <v>6</v>
      </c>
      <c r="B15" s="232"/>
      <c r="C15" s="232"/>
      <c r="D15" s="233"/>
      <c r="E15" s="237" t="s">
        <v>24</v>
      </c>
      <c r="F15" s="237"/>
      <c r="G15" s="237"/>
      <c r="H15" s="10">
        <f>SUM(G156:G207)</f>
        <v>32.661222600000016</v>
      </c>
      <c r="I15" s="94"/>
      <c r="J15" s="52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234"/>
      <c r="B16" s="235"/>
      <c r="C16" s="235"/>
      <c r="D16" s="236"/>
      <c r="E16" s="238" t="s">
        <v>25</v>
      </c>
      <c r="F16" s="238"/>
      <c r="G16" s="238"/>
      <c r="H16" s="11">
        <f>H14-H15</f>
        <v>14.183777399999983</v>
      </c>
      <c r="I16" s="94"/>
      <c r="J16" s="52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228" t="s">
        <v>35</v>
      </c>
      <c r="B17" s="229"/>
      <c r="C17" s="229"/>
      <c r="D17" s="229"/>
      <c r="E17" s="230" t="s">
        <v>26</v>
      </c>
      <c r="F17" s="230"/>
      <c r="G17" s="230"/>
      <c r="H17" s="101">
        <v>61.033999999999999</v>
      </c>
      <c r="I17" s="54"/>
      <c r="J17" s="52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231" t="s">
        <v>6</v>
      </c>
      <c r="B18" s="232"/>
      <c r="C18" s="232"/>
      <c r="D18" s="233"/>
      <c r="E18" s="237" t="s">
        <v>27</v>
      </c>
      <c r="F18" s="237"/>
      <c r="G18" s="237"/>
      <c r="H18" s="10">
        <f>SUM(G208:G272)</f>
        <v>45.451607400000007</v>
      </c>
      <c r="I18" s="94"/>
      <c r="J18" s="52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234"/>
      <c r="B19" s="235"/>
      <c r="C19" s="235"/>
      <c r="D19" s="236"/>
      <c r="E19" s="238" t="s">
        <v>28</v>
      </c>
      <c r="F19" s="238"/>
      <c r="G19" s="238"/>
      <c r="H19" s="117">
        <f>H17-H18</f>
        <v>15.582392599999991</v>
      </c>
      <c r="I19" s="94"/>
      <c r="J19" s="52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5"/>
      <c r="B20" s="55"/>
      <c r="C20" s="55"/>
      <c r="D20" s="55"/>
      <c r="E20" s="239" t="s">
        <v>29</v>
      </c>
      <c r="F20" s="240"/>
      <c r="G20" s="230"/>
      <c r="H20" s="241">
        <f>H8+H11+H14+H17</f>
        <v>246.69499999999999</v>
      </c>
      <c r="I20" s="54"/>
      <c r="J20" s="52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5"/>
      <c r="B21" s="55"/>
      <c r="C21" s="55"/>
      <c r="D21" s="55"/>
      <c r="E21" s="243" t="s">
        <v>30</v>
      </c>
      <c r="F21" s="244"/>
      <c r="G21" s="245"/>
      <c r="H21" s="242"/>
      <c r="I21" s="54"/>
      <c r="J21" s="52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5"/>
      <c r="B22" s="55"/>
      <c r="C22" s="55"/>
      <c r="D22" s="55"/>
      <c r="E22" s="246" t="s">
        <v>31</v>
      </c>
      <c r="F22" s="245"/>
      <c r="G22" s="247"/>
      <c r="H22" s="56">
        <f>H9+H12+H15+H18</f>
        <v>174.87558180000002</v>
      </c>
      <c r="I22" s="94"/>
      <c r="J22" s="52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5"/>
      <c r="B23" s="55"/>
      <c r="C23" s="55"/>
      <c r="D23" s="55"/>
      <c r="E23" s="248" t="s">
        <v>10</v>
      </c>
      <c r="F23" s="249"/>
      <c r="G23" s="250"/>
      <c r="H23" s="57">
        <f>H10+H13+H16+H19</f>
        <v>71.819418199999959</v>
      </c>
      <c r="I23" s="94"/>
      <c r="J23" s="52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58"/>
      <c r="I24" s="58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59" t="s">
        <v>0</v>
      </c>
      <c r="B25" s="60" t="s">
        <v>1</v>
      </c>
      <c r="C25" s="59" t="s">
        <v>2</v>
      </c>
      <c r="D25" s="61" t="s">
        <v>59</v>
      </c>
      <c r="E25" s="61" t="s">
        <v>63</v>
      </c>
      <c r="F25" s="62" t="s">
        <v>37</v>
      </c>
      <c r="G25" s="62" t="s">
        <v>13</v>
      </c>
      <c r="H25" s="63" t="s">
        <v>7</v>
      </c>
      <c r="I25" s="64" t="s">
        <v>14</v>
      </c>
      <c r="J25" s="65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75">
        <v>1</v>
      </c>
      <c r="B26" s="16">
        <v>43441363</v>
      </c>
      <c r="C26" s="76">
        <v>112.5</v>
      </c>
      <c r="D26" s="8">
        <v>54.692</v>
      </c>
      <c r="E26" s="8">
        <v>56.393999999999998</v>
      </c>
      <c r="F26" s="8">
        <f t="shared" ref="F26:F89" si="0">E26-D26</f>
        <v>1.7019999999999982</v>
      </c>
      <c r="G26" s="77">
        <f>F26*0.8598</f>
        <v>1.4633795999999986</v>
      </c>
      <c r="H26" s="77">
        <f>C26/5338.7*$H$10</f>
        <v>0.41557806816266157</v>
      </c>
      <c r="I26" s="77">
        <f>G26+H26</f>
        <v>1.8789576681626601</v>
      </c>
      <c r="K26" s="25"/>
      <c r="L26" s="118"/>
      <c r="M26" s="24"/>
      <c r="N26" s="5"/>
      <c r="O26" s="67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76">
        <v>58.7</v>
      </c>
      <c r="D27" s="8">
        <v>35.575000000000003</v>
      </c>
      <c r="E27" s="8">
        <v>37.064</v>
      </c>
      <c r="F27" s="8">
        <f t="shared" si="0"/>
        <v>1.4889999999999972</v>
      </c>
      <c r="G27" s="77">
        <f t="shared" ref="G27:G90" si="1">F27*0.8598</f>
        <v>1.2802421999999976</v>
      </c>
      <c r="H27" s="77">
        <f t="shared" ref="H27:H90" si="2">C27/5338.7*$H$10</f>
        <v>0.2168394008990954</v>
      </c>
      <c r="I27" s="77">
        <f t="shared" ref="I27:I90" si="3">G27+H27</f>
        <v>1.497081600899093</v>
      </c>
      <c r="K27" s="25"/>
      <c r="L27" s="118"/>
      <c r="M27" s="68"/>
      <c r="N27" s="25"/>
      <c r="O27" s="14"/>
      <c r="X27" s="21"/>
      <c r="Y27" s="21"/>
    </row>
    <row r="28" spans="1:25" s="1" customFormat="1" x14ac:dyDescent="0.25">
      <c r="A28" s="75">
        <v>3</v>
      </c>
      <c r="B28" s="16">
        <v>43242247</v>
      </c>
      <c r="C28" s="76">
        <v>50.5</v>
      </c>
      <c r="D28" s="8">
        <v>18.13</v>
      </c>
      <c r="E28" s="8">
        <v>18.638000000000002</v>
      </c>
      <c r="F28" s="8">
        <f t="shared" si="0"/>
        <v>0.50800000000000267</v>
      </c>
      <c r="G28" s="77">
        <f t="shared" si="1"/>
        <v>0.43677840000000229</v>
      </c>
      <c r="H28" s="77">
        <f t="shared" si="2"/>
        <v>0.18654837726412807</v>
      </c>
      <c r="I28" s="77">
        <f t="shared" si="3"/>
        <v>0.62332677726413033</v>
      </c>
      <c r="K28" s="25"/>
      <c r="L28" s="118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75">
        <v>4</v>
      </c>
      <c r="B29" s="16">
        <v>43441362</v>
      </c>
      <c r="C29" s="76">
        <v>51.8</v>
      </c>
      <c r="D29" s="8">
        <v>25.614999999999998</v>
      </c>
      <c r="E29" s="8">
        <v>26.02</v>
      </c>
      <c r="F29" s="8">
        <f t="shared" si="0"/>
        <v>0.40500000000000114</v>
      </c>
      <c r="G29" s="77">
        <f t="shared" si="1"/>
        <v>0.348219000000001</v>
      </c>
      <c r="H29" s="77">
        <f t="shared" si="2"/>
        <v>0.19135061271845216</v>
      </c>
      <c r="I29" s="77">
        <f t="shared" si="3"/>
        <v>0.53956961271845316</v>
      </c>
      <c r="K29" s="25"/>
      <c r="L29" s="118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76">
        <v>52.9</v>
      </c>
      <c r="D30" s="8">
        <v>18.155000000000001</v>
      </c>
      <c r="E30" s="8">
        <v>19.213999999999999</v>
      </c>
      <c r="F30" s="8">
        <f t="shared" si="0"/>
        <v>1.0589999999999975</v>
      </c>
      <c r="G30" s="77">
        <f t="shared" si="1"/>
        <v>0.9105281999999979</v>
      </c>
      <c r="H30" s="77">
        <f t="shared" si="2"/>
        <v>0.19541404271826485</v>
      </c>
      <c r="I30" s="77">
        <f t="shared" si="3"/>
        <v>1.1059422427182628</v>
      </c>
      <c r="K30" s="25"/>
      <c r="L30" s="118"/>
      <c r="M30" s="24"/>
      <c r="N30" s="24"/>
      <c r="O30" s="24"/>
      <c r="P30" s="24"/>
      <c r="X30" s="21"/>
      <c r="Y30" s="21"/>
    </row>
    <row r="31" spans="1:25" s="1" customFormat="1" x14ac:dyDescent="0.25">
      <c r="A31" s="75">
        <v>6</v>
      </c>
      <c r="B31" s="16">
        <v>43242242</v>
      </c>
      <c r="C31" s="76">
        <v>99.6</v>
      </c>
      <c r="D31" s="8">
        <v>37.917999999999999</v>
      </c>
      <c r="E31" s="8">
        <v>39.137</v>
      </c>
      <c r="F31" s="8">
        <f t="shared" si="0"/>
        <v>1.2190000000000012</v>
      </c>
      <c r="G31" s="77">
        <f t="shared" si="1"/>
        <v>1.0480962000000011</v>
      </c>
      <c r="H31" s="77">
        <f t="shared" si="2"/>
        <v>0.36792511634667635</v>
      </c>
      <c r="I31" s="77">
        <f t="shared" si="3"/>
        <v>1.4160213163466775</v>
      </c>
      <c r="K31" s="25"/>
      <c r="L31" s="118"/>
      <c r="M31" s="14"/>
      <c r="N31" s="14"/>
      <c r="O31" s="97"/>
      <c r="P31" s="21"/>
    </row>
    <row r="32" spans="1:25" s="1" customFormat="1" x14ac:dyDescent="0.25">
      <c r="A32" s="75">
        <v>7</v>
      </c>
      <c r="B32" s="16">
        <v>43441364</v>
      </c>
      <c r="C32" s="76">
        <v>112.6</v>
      </c>
      <c r="D32" s="8">
        <v>50.74</v>
      </c>
      <c r="E32" s="8">
        <v>53.052</v>
      </c>
      <c r="F32" s="8">
        <f t="shared" si="0"/>
        <v>2.3119999999999976</v>
      </c>
      <c r="G32" s="77">
        <f t="shared" si="1"/>
        <v>1.9878575999999979</v>
      </c>
      <c r="H32" s="77">
        <f t="shared" si="2"/>
        <v>0.41594747088991724</v>
      </c>
      <c r="I32" s="77">
        <f t="shared" si="3"/>
        <v>2.403805070889915</v>
      </c>
      <c r="K32" s="25"/>
      <c r="L32" s="118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76">
        <v>62.5</v>
      </c>
      <c r="D33" s="8">
        <v>14.246</v>
      </c>
      <c r="E33" s="8">
        <v>14.566000000000001</v>
      </c>
      <c r="F33" s="8">
        <f t="shared" si="0"/>
        <v>0.32000000000000028</v>
      </c>
      <c r="G33" s="77">
        <f t="shared" si="1"/>
        <v>0.27513600000000027</v>
      </c>
      <c r="H33" s="77">
        <f t="shared" si="2"/>
        <v>0.23087670453481196</v>
      </c>
      <c r="I33" s="77">
        <f t="shared" si="3"/>
        <v>0.50601270453481217</v>
      </c>
      <c r="K33" s="25"/>
      <c r="L33" s="118"/>
      <c r="M33" s="14"/>
      <c r="N33" s="15"/>
      <c r="O33" s="21"/>
      <c r="P33" s="21"/>
    </row>
    <row r="34" spans="1:16" s="1" customFormat="1" x14ac:dyDescent="0.25">
      <c r="A34" s="75">
        <v>9</v>
      </c>
      <c r="B34" s="16">
        <v>43441366</v>
      </c>
      <c r="C34" s="76">
        <v>50.5</v>
      </c>
      <c r="D34" s="8">
        <v>29.04</v>
      </c>
      <c r="E34" s="8">
        <v>30.007999999999999</v>
      </c>
      <c r="F34" s="8">
        <f t="shared" si="0"/>
        <v>0.96799999999999997</v>
      </c>
      <c r="G34" s="77">
        <f t="shared" si="1"/>
        <v>0.83228639999999998</v>
      </c>
      <c r="H34" s="77">
        <f t="shared" si="2"/>
        <v>0.18654837726412807</v>
      </c>
      <c r="I34" s="77">
        <f t="shared" si="3"/>
        <v>1.018834777264128</v>
      </c>
      <c r="K34" s="25"/>
      <c r="L34" s="118"/>
      <c r="M34" s="7"/>
      <c r="N34" s="7"/>
      <c r="O34" s="21"/>
      <c r="P34" s="21"/>
    </row>
    <row r="35" spans="1:16" s="1" customFormat="1" x14ac:dyDescent="0.25">
      <c r="A35" s="75">
        <v>10</v>
      </c>
      <c r="B35" s="16">
        <v>43441367</v>
      </c>
      <c r="C35" s="76">
        <v>52.3</v>
      </c>
      <c r="D35" s="8">
        <v>9.9239999999999995</v>
      </c>
      <c r="E35" s="8">
        <v>10.265000000000001</v>
      </c>
      <c r="F35" s="8">
        <f t="shared" si="0"/>
        <v>0.34100000000000108</v>
      </c>
      <c r="G35" s="77">
        <f t="shared" si="1"/>
        <v>0.29319180000000095</v>
      </c>
      <c r="H35" s="77">
        <f t="shared" si="2"/>
        <v>0.19319762635473064</v>
      </c>
      <c r="I35" s="77">
        <f t="shared" si="3"/>
        <v>0.48638942635473159</v>
      </c>
      <c r="K35" s="25"/>
      <c r="L35" s="118"/>
      <c r="M35" s="14"/>
      <c r="N35" s="7"/>
      <c r="O35" s="21"/>
      <c r="P35" s="21"/>
    </row>
    <row r="36" spans="1:16" s="1" customFormat="1" x14ac:dyDescent="0.25">
      <c r="A36" s="75">
        <v>11</v>
      </c>
      <c r="B36" s="16">
        <v>43441360</v>
      </c>
      <c r="C36" s="76">
        <v>53</v>
      </c>
      <c r="D36" s="8">
        <v>13.113</v>
      </c>
      <c r="E36" s="8">
        <v>13.629</v>
      </c>
      <c r="F36" s="8">
        <f t="shared" si="0"/>
        <v>0.51600000000000001</v>
      </c>
      <c r="G36" s="77">
        <f t="shared" si="1"/>
        <v>0.44365680000000002</v>
      </c>
      <c r="H36" s="77">
        <f t="shared" si="2"/>
        <v>0.19578344544552057</v>
      </c>
      <c r="I36" s="77">
        <f t="shared" si="3"/>
        <v>0.63944024544552058</v>
      </c>
      <c r="K36" s="25"/>
      <c r="L36" s="118"/>
      <c r="M36" s="7"/>
      <c r="N36" s="7"/>
      <c r="O36" s="21"/>
      <c r="P36" s="79"/>
    </row>
    <row r="37" spans="1:16" s="1" customFormat="1" x14ac:dyDescent="0.25">
      <c r="A37" s="75">
        <v>12</v>
      </c>
      <c r="B37" s="16">
        <v>43441365</v>
      </c>
      <c r="C37" s="76">
        <v>100.2</v>
      </c>
      <c r="D37" s="8">
        <v>35.243000000000002</v>
      </c>
      <c r="E37" s="8">
        <v>36.612000000000002</v>
      </c>
      <c r="F37" s="8">
        <f t="shared" si="0"/>
        <v>1.3689999999999998</v>
      </c>
      <c r="G37" s="77">
        <f t="shared" si="1"/>
        <v>1.1770661999999998</v>
      </c>
      <c r="H37" s="77">
        <f t="shared" si="2"/>
        <v>0.37014153271021055</v>
      </c>
      <c r="I37" s="77">
        <f t="shared" si="3"/>
        <v>1.5472077327102105</v>
      </c>
      <c r="K37" s="25"/>
      <c r="L37" s="118"/>
      <c r="M37" s="7"/>
      <c r="N37" s="7"/>
      <c r="O37" s="21"/>
      <c r="P37" s="79"/>
    </row>
    <row r="38" spans="1:16" s="5" customFormat="1" x14ac:dyDescent="0.25">
      <c r="A38" s="4">
        <v>13</v>
      </c>
      <c r="B38" s="17">
        <v>43441377</v>
      </c>
      <c r="C38" s="76">
        <v>112.4</v>
      </c>
      <c r="D38" s="8">
        <v>45.438000000000002</v>
      </c>
      <c r="E38" s="8">
        <v>47.17</v>
      </c>
      <c r="F38" s="8">
        <f t="shared" si="0"/>
        <v>1.7319999999999993</v>
      </c>
      <c r="G38" s="77">
        <f t="shared" si="1"/>
        <v>1.4891735999999993</v>
      </c>
      <c r="H38" s="77">
        <f t="shared" si="2"/>
        <v>0.41520866543540591</v>
      </c>
      <c r="I38" s="77">
        <f t="shared" si="3"/>
        <v>1.9043822654354052</v>
      </c>
      <c r="K38" s="25"/>
      <c r="L38" s="118"/>
      <c r="M38" s="14"/>
      <c r="N38" s="7"/>
      <c r="O38" s="21"/>
      <c r="P38" s="21"/>
    </row>
    <row r="39" spans="1:16" s="1" customFormat="1" x14ac:dyDescent="0.25">
      <c r="A39" s="75">
        <v>14</v>
      </c>
      <c r="B39" s="17">
        <v>43441370</v>
      </c>
      <c r="C39" s="76">
        <v>63.8</v>
      </c>
      <c r="D39" s="8">
        <v>48.734000000000002</v>
      </c>
      <c r="E39" s="8">
        <v>50.329000000000001</v>
      </c>
      <c r="F39" s="8">
        <f t="shared" si="0"/>
        <v>1.5949999999999989</v>
      </c>
      <c r="G39" s="77">
        <f t="shared" si="1"/>
        <v>1.3713809999999991</v>
      </c>
      <c r="H39" s="77">
        <f t="shared" si="2"/>
        <v>0.23567893998913608</v>
      </c>
      <c r="I39" s="77">
        <f t="shared" si="3"/>
        <v>1.6070599399891352</v>
      </c>
      <c r="K39" s="25"/>
      <c r="L39" s="118"/>
      <c r="M39" s="5"/>
      <c r="N39" s="5"/>
      <c r="O39" s="21"/>
      <c r="P39" s="21"/>
    </row>
    <row r="40" spans="1:16" s="1" customFormat="1" x14ac:dyDescent="0.25">
      <c r="A40" s="75">
        <v>15</v>
      </c>
      <c r="B40" s="16">
        <v>43441369</v>
      </c>
      <c r="C40" s="76">
        <v>50.9</v>
      </c>
      <c r="D40" s="8">
        <v>24.472999999999999</v>
      </c>
      <c r="E40" s="8">
        <v>25.442</v>
      </c>
      <c r="F40" s="8">
        <f t="shared" si="0"/>
        <v>0.96900000000000119</v>
      </c>
      <c r="G40" s="77">
        <f t="shared" si="1"/>
        <v>0.83314620000000106</v>
      </c>
      <c r="H40" s="77">
        <f t="shared" si="2"/>
        <v>0.18802598817315089</v>
      </c>
      <c r="I40" s="77">
        <f t="shared" si="3"/>
        <v>1.0211721881731519</v>
      </c>
      <c r="K40" s="25"/>
      <c r="L40" s="118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76">
        <v>52.4</v>
      </c>
      <c r="D41" s="8">
        <v>19.632000000000001</v>
      </c>
      <c r="E41" s="8">
        <v>20.376000000000001</v>
      </c>
      <c r="F41" s="8">
        <f t="shared" si="0"/>
        <v>0.74399999999999977</v>
      </c>
      <c r="G41" s="77">
        <f t="shared" si="1"/>
        <v>0.63969119999999979</v>
      </c>
      <c r="H41" s="77">
        <f t="shared" si="2"/>
        <v>0.19356702908198634</v>
      </c>
      <c r="I41" s="77">
        <f t="shared" si="3"/>
        <v>0.8332582290819861</v>
      </c>
      <c r="K41" s="25"/>
      <c r="L41" s="118"/>
      <c r="M41" s="14"/>
      <c r="O41" s="21"/>
      <c r="P41" s="21"/>
    </row>
    <row r="42" spans="1:16" s="1" customFormat="1" x14ac:dyDescent="0.25">
      <c r="A42" s="75">
        <v>17</v>
      </c>
      <c r="B42" s="16">
        <v>43441376</v>
      </c>
      <c r="C42" s="76">
        <v>53.3</v>
      </c>
      <c r="D42" s="8">
        <v>28.766999999999999</v>
      </c>
      <c r="E42" s="8">
        <v>30.123000000000001</v>
      </c>
      <c r="F42" s="8">
        <f t="shared" si="0"/>
        <v>1.3560000000000016</v>
      </c>
      <c r="G42" s="77">
        <f t="shared" si="1"/>
        <v>1.1658888000000014</v>
      </c>
      <c r="H42" s="77">
        <f t="shared" si="2"/>
        <v>0.19689165362728764</v>
      </c>
      <c r="I42" s="77">
        <f t="shared" si="3"/>
        <v>1.3627804536272889</v>
      </c>
      <c r="K42" s="25"/>
      <c r="L42" s="118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76">
        <v>100.6</v>
      </c>
      <c r="D43" s="8">
        <v>4.6040000000000001</v>
      </c>
      <c r="E43" s="8">
        <v>4.6040000000000001</v>
      </c>
      <c r="F43" s="8">
        <f t="shared" si="0"/>
        <v>0</v>
      </c>
      <c r="G43" s="77">
        <f t="shared" si="1"/>
        <v>0</v>
      </c>
      <c r="H43" s="77">
        <f t="shared" si="2"/>
        <v>0.37161914361923332</v>
      </c>
      <c r="I43" s="77">
        <f t="shared" si="3"/>
        <v>0.37161914361923332</v>
      </c>
      <c r="K43" s="25"/>
      <c r="L43" s="118"/>
      <c r="O43" s="21"/>
      <c r="P43" s="21"/>
    </row>
    <row r="44" spans="1:16" s="5" customFormat="1" x14ac:dyDescent="0.25">
      <c r="A44" s="4">
        <v>19</v>
      </c>
      <c r="B44" s="16">
        <v>43441266</v>
      </c>
      <c r="C44" s="76">
        <v>112.4</v>
      </c>
      <c r="D44" s="8">
        <v>22.863</v>
      </c>
      <c r="E44" s="8">
        <v>24.501000000000001</v>
      </c>
      <c r="F44" s="8">
        <f t="shared" si="0"/>
        <v>1.6380000000000017</v>
      </c>
      <c r="G44" s="77">
        <f t="shared" si="1"/>
        <v>1.4083524000000014</v>
      </c>
      <c r="H44" s="77">
        <f t="shared" si="2"/>
        <v>0.41520866543540591</v>
      </c>
      <c r="I44" s="77">
        <f t="shared" si="3"/>
        <v>1.8235610654354073</v>
      </c>
      <c r="K44" s="25"/>
      <c r="L44" s="118"/>
      <c r="M44" s="14"/>
      <c r="O44" s="21"/>
      <c r="P44" s="21"/>
    </row>
    <row r="45" spans="1:16" s="1" customFormat="1" x14ac:dyDescent="0.25">
      <c r="A45" s="75">
        <v>20</v>
      </c>
      <c r="B45" s="16">
        <v>43441271</v>
      </c>
      <c r="C45" s="76">
        <v>63</v>
      </c>
      <c r="D45" s="8">
        <v>15.613</v>
      </c>
      <c r="E45" s="8">
        <v>16.292000000000002</v>
      </c>
      <c r="F45" s="8">
        <f t="shared" si="0"/>
        <v>0.67900000000000205</v>
      </c>
      <c r="G45" s="77">
        <f t="shared" si="1"/>
        <v>0.58380420000000177</v>
      </c>
      <c r="H45" s="77">
        <f t="shared" si="2"/>
        <v>0.2327237181710905</v>
      </c>
      <c r="I45" s="77">
        <f t="shared" si="3"/>
        <v>0.81652791817109227</v>
      </c>
      <c r="J45" s="5"/>
      <c r="K45" s="25"/>
      <c r="L45" s="118"/>
      <c r="M45" s="5"/>
      <c r="N45" s="5"/>
      <c r="O45" s="21"/>
      <c r="P45" s="21"/>
    </row>
    <row r="46" spans="1:16" s="1" customFormat="1" x14ac:dyDescent="0.25">
      <c r="A46" s="75">
        <v>21</v>
      </c>
      <c r="B46" s="16">
        <v>43441274</v>
      </c>
      <c r="C46" s="76">
        <v>50.5</v>
      </c>
      <c r="D46" s="8">
        <v>17.032</v>
      </c>
      <c r="E46" s="8">
        <v>18.056000000000001</v>
      </c>
      <c r="F46" s="8">
        <f t="shared" si="0"/>
        <v>1.0240000000000009</v>
      </c>
      <c r="G46" s="77">
        <f t="shared" si="1"/>
        <v>0.88043520000000075</v>
      </c>
      <c r="H46" s="77">
        <f t="shared" si="2"/>
        <v>0.18654837726412807</v>
      </c>
      <c r="I46" s="77">
        <f t="shared" si="3"/>
        <v>1.0669835772641287</v>
      </c>
      <c r="J46" s="5"/>
      <c r="K46" s="25"/>
      <c r="L46" s="118"/>
      <c r="M46" s="5"/>
      <c r="N46" s="5"/>
      <c r="O46" s="21"/>
      <c r="P46" s="21"/>
    </row>
    <row r="47" spans="1:16" s="1" customFormat="1" x14ac:dyDescent="0.25">
      <c r="A47" s="75">
        <v>22</v>
      </c>
      <c r="B47" s="16">
        <v>43441273</v>
      </c>
      <c r="C47" s="76">
        <v>52.4</v>
      </c>
      <c r="D47" s="8">
        <v>23.361000000000001</v>
      </c>
      <c r="E47" s="8">
        <v>23.42</v>
      </c>
      <c r="F47" s="8">
        <f t="shared" si="0"/>
        <v>5.9000000000001052E-2</v>
      </c>
      <c r="G47" s="77">
        <f t="shared" si="1"/>
        <v>5.0728200000000903E-2</v>
      </c>
      <c r="H47" s="77">
        <f t="shared" si="2"/>
        <v>0.19356702908198634</v>
      </c>
      <c r="I47" s="77">
        <f t="shared" si="3"/>
        <v>0.24429522908198725</v>
      </c>
      <c r="J47" s="5"/>
      <c r="K47" s="25"/>
      <c r="L47" s="118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76">
        <v>53.1</v>
      </c>
      <c r="D48" s="8">
        <v>9.891</v>
      </c>
      <c r="E48" s="8">
        <v>10.035</v>
      </c>
      <c r="F48" s="8">
        <f t="shared" si="0"/>
        <v>0.14400000000000013</v>
      </c>
      <c r="G48" s="77">
        <f t="shared" si="1"/>
        <v>0.12381120000000011</v>
      </c>
      <c r="H48" s="77">
        <f t="shared" si="2"/>
        <v>0.19615284817277626</v>
      </c>
      <c r="I48" s="77">
        <f t="shared" si="3"/>
        <v>0.31996404817277635</v>
      </c>
      <c r="J48" s="5"/>
      <c r="K48" s="25"/>
      <c r="L48" s="118"/>
      <c r="M48" s="7"/>
      <c r="N48" s="7"/>
      <c r="O48" s="21"/>
      <c r="P48" s="21"/>
    </row>
    <row r="49" spans="1:16" s="1" customFormat="1" x14ac:dyDescent="0.25">
      <c r="A49" s="75">
        <v>24</v>
      </c>
      <c r="B49" s="16">
        <v>43441374</v>
      </c>
      <c r="C49" s="76">
        <v>100.7</v>
      </c>
      <c r="D49" s="8">
        <v>51.551000000000002</v>
      </c>
      <c r="E49" s="8">
        <v>53.497</v>
      </c>
      <c r="F49" s="8">
        <f t="shared" si="0"/>
        <v>1.945999999999998</v>
      </c>
      <c r="G49" s="77">
        <f t="shared" si="1"/>
        <v>1.6731707999999983</v>
      </c>
      <c r="H49" s="77">
        <f t="shared" si="2"/>
        <v>0.37198854634648904</v>
      </c>
      <c r="I49" s="77">
        <f t="shared" si="3"/>
        <v>2.0451593463464874</v>
      </c>
      <c r="K49" s="25"/>
      <c r="L49" s="118"/>
      <c r="M49" s="7"/>
      <c r="N49" s="7"/>
      <c r="O49" s="21"/>
      <c r="P49" s="21"/>
    </row>
    <row r="50" spans="1:16" s="1" customFormat="1" x14ac:dyDescent="0.25">
      <c r="A50" s="75">
        <v>25</v>
      </c>
      <c r="B50" s="16">
        <v>43441275</v>
      </c>
      <c r="C50" s="76">
        <v>112.5</v>
      </c>
      <c r="D50" s="8">
        <v>41.357999999999997</v>
      </c>
      <c r="E50" s="8">
        <v>42.884</v>
      </c>
      <c r="F50" s="8">
        <f t="shared" si="0"/>
        <v>1.5260000000000034</v>
      </c>
      <c r="G50" s="77">
        <f t="shared" si="1"/>
        <v>1.312054800000003</v>
      </c>
      <c r="H50" s="77">
        <f t="shared" si="2"/>
        <v>0.41557806816266157</v>
      </c>
      <c r="I50" s="77">
        <f t="shared" si="3"/>
        <v>1.7276328681626645</v>
      </c>
      <c r="K50" s="25"/>
      <c r="L50" s="118"/>
      <c r="M50" s="14"/>
      <c r="N50" s="7"/>
      <c r="O50" s="21"/>
      <c r="P50" s="21"/>
    </row>
    <row r="51" spans="1:16" s="1" customFormat="1" x14ac:dyDescent="0.25">
      <c r="A51" s="75">
        <v>26</v>
      </c>
      <c r="B51" s="16">
        <v>43441269</v>
      </c>
      <c r="C51" s="76">
        <v>62.5</v>
      </c>
      <c r="D51" s="8">
        <v>11.082000000000001</v>
      </c>
      <c r="E51" s="8">
        <v>11.082000000000001</v>
      </c>
      <c r="F51" s="8">
        <f t="shared" si="0"/>
        <v>0</v>
      </c>
      <c r="G51" s="77">
        <f t="shared" si="1"/>
        <v>0</v>
      </c>
      <c r="H51" s="77">
        <f t="shared" si="2"/>
        <v>0.23087670453481196</v>
      </c>
      <c r="I51" s="77">
        <f t="shared" si="3"/>
        <v>0.23087670453481196</v>
      </c>
      <c r="K51" s="25"/>
      <c r="L51" s="118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76">
        <v>51.2</v>
      </c>
      <c r="D52" s="8">
        <v>1.0660000000000001</v>
      </c>
      <c r="E52" s="8">
        <v>1.07</v>
      </c>
      <c r="F52" s="8">
        <f t="shared" si="0"/>
        <v>4.0000000000000036E-3</v>
      </c>
      <c r="G52" s="77">
        <f t="shared" si="1"/>
        <v>3.4392000000000029E-3</v>
      </c>
      <c r="H52" s="77">
        <f t="shared" si="2"/>
        <v>0.18913419635491799</v>
      </c>
      <c r="I52" s="77">
        <f t="shared" si="3"/>
        <v>0.19257339635491799</v>
      </c>
      <c r="K52" s="25"/>
      <c r="L52" s="118"/>
      <c r="M52" s="7"/>
      <c r="N52" s="7"/>
      <c r="O52" s="21"/>
      <c r="P52" s="21"/>
    </row>
    <row r="53" spans="1:16" s="1" customFormat="1" x14ac:dyDescent="0.25">
      <c r="A53" s="75">
        <v>28</v>
      </c>
      <c r="B53" s="16">
        <v>43441264</v>
      </c>
      <c r="C53" s="76">
        <v>52.5</v>
      </c>
      <c r="D53" s="8">
        <v>11.823</v>
      </c>
      <c r="E53" s="8">
        <v>12.465999999999999</v>
      </c>
      <c r="F53" s="8">
        <f t="shared" si="0"/>
        <v>0.64299999999999891</v>
      </c>
      <c r="G53" s="77">
        <f t="shared" si="1"/>
        <v>0.5528513999999991</v>
      </c>
      <c r="H53" s="77">
        <f t="shared" si="2"/>
        <v>0.19393643180924205</v>
      </c>
      <c r="I53" s="77">
        <f t="shared" si="3"/>
        <v>0.74678783180924113</v>
      </c>
      <c r="K53" s="25"/>
      <c r="L53" s="118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76">
        <v>52.8</v>
      </c>
      <c r="D54" s="8">
        <v>13.624000000000001</v>
      </c>
      <c r="E54" s="8">
        <v>14.757999999999999</v>
      </c>
      <c r="F54" s="8">
        <f t="shared" si="0"/>
        <v>1.1339999999999986</v>
      </c>
      <c r="G54" s="77">
        <f t="shared" si="1"/>
        <v>0.9750131999999988</v>
      </c>
      <c r="H54" s="77">
        <f t="shared" si="2"/>
        <v>0.19504463999100916</v>
      </c>
      <c r="I54" s="77">
        <f t="shared" si="3"/>
        <v>1.170057839991008</v>
      </c>
      <c r="K54" s="25"/>
      <c r="L54" s="118"/>
      <c r="M54" s="7"/>
      <c r="N54" s="7"/>
      <c r="O54" s="21"/>
      <c r="P54" s="21"/>
    </row>
    <row r="55" spans="1:16" s="1" customFormat="1" x14ac:dyDescent="0.25">
      <c r="A55" s="75">
        <v>30</v>
      </c>
      <c r="B55" s="16">
        <v>43441265</v>
      </c>
      <c r="C55" s="76">
        <v>101.4</v>
      </c>
      <c r="D55" s="8">
        <v>28.478999999999999</v>
      </c>
      <c r="E55" s="8">
        <v>28.545999999999999</v>
      </c>
      <c r="F55" s="8">
        <f t="shared" si="0"/>
        <v>6.7000000000000171E-2</v>
      </c>
      <c r="G55" s="77">
        <f t="shared" si="1"/>
        <v>5.7606600000000147E-2</v>
      </c>
      <c r="H55" s="77">
        <f t="shared" si="2"/>
        <v>0.37457436543727901</v>
      </c>
      <c r="I55" s="77">
        <f t="shared" si="3"/>
        <v>0.43218096543727913</v>
      </c>
      <c r="K55" s="25"/>
      <c r="L55" s="118"/>
      <c r="M55" s="7"/>
      <c r="N55" s="7"/>
      <c r="O55" s="21"/>
      <c r="P55" s="21"/>
    </row>
    <row r="56" spans="1:16" s="1" customFormat="1" x14ac:dyDescent="0.25">
      <c r="A56" s="75">
        <v>31</v>
      </c>
      <c r="B56" s="16">
        <v>43441277</v>
      </c>
      <c r="C56" s="76">
        <v>112.5</v>
      </c>
      <c r="D56" s="8">
        <v>50.787999999999997</v>
      </c>
      <c r="E56" s="8">
        <v>53.069000000000003</v>
      </c>
      <c r="F56" s="8">
        <f t="shared" si="0"/>
        <v>2.2810000000000059</v>
      </c>
      <c r="G56" s="77">
        <f t="shared" si="1"/>
        <v>1.9612038000000052</v>
      </c>
      <c r="H56" s="77">
        <f t="shared" si="2"/>
        <v>0.41557806816266157</v>
      </c>
      <c r="I56" s="77">
        <f t="shared" si="3"/>
        <v>2.3767818681626669</v>
      </c>
      <c r="J56" s="5"/>
      <c r="K56" s="25"/>
      <c r="L56" s="118"/>
      <c r="M56" s="7"/>
      <c r="N56" s="7"/>
      <c r="O56" s="21"/>
      <c r="P56" s="21"/>
    </row>
    <row r="57" spans="1:16" s="1" customFormat="1" x14ac:dyDescent="0.25">
      <c r="A57" s="75">
        <v>32</v>
      </c>
      <c r="B57" s="16">
        <v>43441276</v>
      </c>
      <c r="C57" s="76">
        <v>63.1</v>
      </c>
      <c r="D57" s="8">
        <v>37.023000000000003</v>
      </c>
      <c r="E57" s="8">
        <v>38.119999999999997</v>
      </c>
      <c r="F57" s="8">
        <f t="shared" si="0"/>
        <v>1.0969999999999942</v>
      </c>
      <c r="G57" s="77">
        <f t="shared" si="1"/>
        <v>0.94320059999999506</v>
      </c>
      <c r="H57" s="77">
        <f t="shared" si="2"/>
        <v>0.23309312089834619</v>
      </c>
      <c r="I57" s="77">
        <f t="shared" si="3"/>
        <v>1.1762937208983413</v>
      </c>
      <c r="K57" s="25"/>
      <c r="L57" s="118"/>
      <c r="M57" s="7"/>
      <c r="N57" s="7"/>
      <c r="O57" s="21"/>
      <c r="P57" s="21"/>
    </row>
    <row r="58" spans="1:16" s="1" customFormat="1" x14ac:dyDescent="0.25">
      <c r="A58" s="75">
        <v>33</v>
      </c>
      <c r="B58" s="16">
        <v>43441279</v>
      </c>
      <c r="C58" s="76">
        <v>50.9</v>
      </c>
      <c r="D58" s="8">
        <v>30.571000000000002</v>
      </c>
      <c r="E58" s="8">
        <v>32.064</v>
      </c>
      <c r="F58" s="8">
        <f t="shared" si="0"/>
        <v>1.4929999999999986</v>
      </c>
      <c r="G58" s="77">
        <f t="shared" si="1"/>
        <v>1.2836813999999988</v>
      </c>
      <c r="H58" s="77">
        <f t="shared" si="2"/>
        <v>0.18802598817315089</v>
      </c>
      <c r="I58" s="77">
        <f t="shared" si="3"/>
        <v>1.4717073881731497</v>
      </c>
      <c r="K58" s="25"/>
      <c r="L58" s="118"/>
      <c r="M58" s="7"/>
      <c r="N58" s="7"/>
      <c r="O58" s="21"/>
      <c r="P58" s="21"/>
    </row>
    <row r="59" spans="1:16" s="1" customFormat="1" x14ac:dyDescent="0.25">
      <c r="A59" s="75">
        <v>34</v>
      </c>
      <c r="B59" s="16">
        <v>43441281</v>
      </c>
      <c r="C59" s="76">
        <v>52.2</v>
      </c>
      <c r="D59" s="8">
        <v>28.361000000000001</v>
      </c>
      <c r="E59" s="8">
        <v>29.391999999999999</v>
      </c>
      <c r="F59" s="8">
        <f t="shared" si="0"/>
        <v>1.0309999999999988</v>
      </c>
      <c r="G59" s="77">
        <f t="shared" si="1"/>
        <v>0.88645379999999896</v>
      </c>
      <c r="H59" s="77">
        <f t="shared" si="2"/>
        <v>0.19282822362747498</v>
      </c>
      <c r="I59" s="77">
        <f t="shared" si="3"/>
        <v>1.0792820236274738</v>
      </c>
      <c r="K59" s="25"/>
      <c r="L59" s="118"/>
      <c r="M59" s="7"/>
      <c r="N59" s="7"/>
      <c r="O59" s="21"/>
      <c r="P59" s="21"/>
    </row>
    <row r="60" spans="1:16" s="1" customFormat="1" x14ac:dyDescent="0.25">
      <c r="A60" s="75">
        <v>35</v>
      </c>
      <c r="B60" s="16">
        <v>43441282</v>
      </c>
      <c r="C60" s="76">
        <v>53</v>
      </c>
      <c r="D60" s="8">
        <v>24.009</v>
      </c>
      <c r="E60" s="8">
        <v>25.39</v>
      </c>
      <c r="F60" s="8">
        <f t="shared" si="0"/>
        <v>1.3810000000000002</v>
      </c>
      <c r="G60" s="77">
        <f t="shared" si="1"/>
        <v>1.1873838000000001</v>
      </c>
      <c r="H60" s="77">
        <f t="shared" si="2"/>
        <v>0.19578344544552057</v>
      </c>
      <c r="I60" s="77">
        <f t="shared" si="3"/>
        <v>1.3831672454455206</v>
      </c>
      <c r="K60" s="25"/>
      <c r="L60" s="118"/>
      <c r="M60" s="7"/>
      <c r="N60" s="7"/>
      <c r="O60" s="21"/>
      <c r="P60" s="21"/>
    </row>
    <row r="61" spans="1:16" s="1" customFormat="1" x14ac:dyDescent="0.25">
      <c r="A61" s="75">
        <v>36</v>
      </c>
      <c r="B61" s="16">
        <v>43441280</v>
      </c>
      <c r="C61" s="76">
        <v>103.1</v>
      </c>
      <c r="D61" s="8">
        <v>38.94</v>
      </c>
      <c r="E61" s="8">
        <v>40.625</v>
      </c>
      <c r="F61" s="8">
        <f t="shared" si="0"/>
        <v>1.6850000000000023</v>
      </c>
      <c r="G61" s="77">
        <f t="shared" si="1"/>
        <v>1.448763000000002</v>
      </c>
      <c r="H61" s="77">
        <f t="shared" si="2"/>
        <v>0.38085421180062584</v>
      </c>
      <c r="I61" s="77">
        <f t="shared" si="3"/>
        <v>1.829617211800628</v>
      </c>
      <c r="K61" s="25"/>
      <c r="L61" s="118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76">
        <v>112.4</v>
      </c>
      <c r="D62" s="8">
        <v>26.018000000000001</v>
      </c>
      <c r="E62" s="8">
        <v>27.852</v>
      </c>
      <c r="F62" s="8">
        <f t="shared" si="0"/>
        <v>1.8339999999999996</v>
      </c>
      <c r="G62" s="77">
        <f t="shared" si="1"/>
        <v>1.5768731999999996</v>
      </c>
      <c r="H62" s="77">
        <f t="shared" si="2"/>
        <v>0.41520866543540591</v>
      </c>
      <c r="I62" s="77">
        <f t="shared" si="3"/>
        <v>1.9920818654354056</v>
      </c>
      <c r="K62" s="25"/>
      <c r="L62" s="118"/>
      <c r="M62" s="7"/>
      <c r="N62" s="7"/>
      <c r="O62" s="21"/>
      <c r="P62" s="21"/>
    </row>
    <row r="63" spans="1:16" s="1" customFormat="1" x14ac:dyDescent="0.25">
      <c r="A63" s="75">
        <v>38</v>
      </c>
      <c r="B63" s="16">
        <v>43441344</v>
      </c>
      <c r="C63" s="76">
        <v>62.8</v>
      </c>
      <c r="D63" s="8">
        <v>16.774000000000001</v>
      </c>
      <c r="E63" s="8">
        <v>17.677</v>
      </c>
      <c r="F63" s="8">
        <f t="shared" si="0"/>
        <v>0.90299999999999869</v>
      </c>
      <c r="G63" s="77">
        <f t="shared" si="1"/>
        <v>0.77639939999999885</v>
      </c>
      <c r="H63" s="77">
        <f t="shared" si="2"/>
        <v>0.23198491271657909</v>
      </c>
      <c r="I63" s="77">
        <f t="shared" si="3"/>
        <v>1.0083843127165779</v>
      </c>
      <c r="K63" s="25"/>
      <c r="L63" s="118"/>
      <c r="M63" s="7"/>
      <c r="N63" s="7"/>
      <c r="O63" s="21"/>
      <c r="P63" s="21"/>
    </row>
    <row r="64" spans="1:16" s="1" customFormat="1" x14ac:dyDescent="0.25">
      <c r="A64" s="75">
        <v>39</v>
      </c>
      <c r="B64" s="16">
        <v>43441341</v>
      </c>
      <c r="C64" s="76">
        <v>50.5</v>
      </c>
      <c r="D64" s="8">
        <v>1.871</v>
      </c>
      <c r="E64" s="8">
        <v>2.2229999999999999</v>
      </c>
      <c r="F64" s="8">
        <f t="shared" si="0"/>
        <v>0.35199999999999987</v>
      </c>
      <c r="G64" s="77">
        <f t="shared" si="1"/>
        <v>0.30264959999999991</v>
      </c>
      <c r="H64" s="77">
        <f t="shared" si="2"/>
        <v>0.18654837726412807</v>
      </c>
      <c r="I64" s="77">
        <f t="shared" si="3"/>
        <v>0.48919797726412795</v>
      </c>
      <c r="K64" s="25"/>
      <c r="L64" s="118"/>
      <c r="M64" s="7"/>
      <c r="N64" s="7"/>
      <c r="O64" s="21"/>
      <c r="P64" s="21"/>
    </row>
    <row r="65" spans="1:16" s="1" customFormat="1" x14ac:dyDescent="0.25">
      <c r="A65" s="75">
        <v>40</v>
      </c>
      <c r="B65" s="16">
        <v>43441347</v>
      </c>
      <c r="C65" s="76">
        <v>52.3</v>
      </c>
      <c r="D65" s="8">
        <v>7.2439999999999998</v>
      </c>
      <c r="E65" s="8">
        <v>7.4240000000000004</v>
      </c>
      <c r="F65" s="8">
        <f t="shared" si="0"/>
        <v>0.1800000000000006</v>
      </c>
      <c r="G65" s="77">
        <f t="shared" si="1"/>
        <v>0.15476400000000051</v>
      </c>
      <c r="H65" s="77">
        <f t="shared" si="2"/>
        <v>0.19319762635473064</v>
      </c>
      <c r="I65" s="77">
        <f t="shared" si="3"/>
        <v>0.34796162635473116</v>
      </c>
      <c r="K65" s="25"/>
      <c r="L65" s="118"/>
      <c r="M65" s="7"/>
      <c r="N65" s="7"/>
      <c r="O65" s="21"/>
      <c r="P65" s="21"/>
    </row>
    <row r="66" spans="1:16" s="1" customFormat="1" x14ac:dyDescent="0.25">
      <c r="A66" s="75">
        <v>41</v>
      </c>
      <c r="B66" s="16">
        <v>43441283</v>
      </c>
      <c r="C66" s="76">
        <v>53</v>
      </c>
      <c r="D66" s="8">
        <f>9.881+0.464</f>
        <v>10.345000000000001</v>
      </c>
      <c r="E66" s="8">
        <v>11.077</v>
      </c>
      <c r="F66" s="8">
        <f t="shared" si="0"/>
        <v>0.73199999999999932</v>
      </c>
      <c r="G66" s="77">
        <f t="shared" si="1"/>
        <v>0.62937359999999942</v>
      </c>
      <c r="H66" s="77">
        <f t="shared" si="2"/>
        <v>0.19578344544552057</v>
      </c>
      <c r="I66" s="77">
        <f t="shared" si="3"/>
        <v>0.82515704544551993</v>
      </c>
      <c r="K66" s="25"/>
      <c r="L66" s="118"/>
      <c r="M66" s="7"/>
      <c r="N66" s="7"/>
      <c r="O66" s="21"/>
      <c r="P66" s="21"/>
    </row>
    <row r="67" spans="1:16" s="1" customFormat="1" x14ac:dyDescent="0.25">
      <c r="A67" s="75">
        <v>42</v>
      </c>
      <c r="B67" s="16">
        <v>43441284</v>
      </c>
      <c r="C67" s="76">
        <v>100.1</v>
      </c>
      <c r="D67" s="8">
        <f>37.332+1.229</f>
        <v>38.561</v>
      </c>
      <c r="E67" s="8">
        <v>40.750999999999998</v>
      </c>
      <c r="F67" s="8">
        <f t="shared" si="0"/>
        <v>2.1899999999999977</v>
      </c>
      <c r="G67" s="77">
        <f t="shared" si="1"/>
        <v>1.882961999999998</v>
      </c>
      <c r="H67" s="77">
        <f t="shared" si="2"/>
        <v>0.36977212998295483</v>
      </c>
      <c r="I67" s="77">
        <f t="shared" si="3"/>
        <v>2.2527341299829526</v>
      </c>
      <c r="K67" s="25"/>
      <c r="L67" s="118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76">
        <v>69.3</v>
      </c>
      <c r="D68" s="8">
        <v>7.0640000000000001</v>
      </c>
      <c r="E68" s="8">
        <v>7.0640000000000001</v>
      </c>
      <c r="F68" s="8">
        <f t="shared" si="0"/>
        <v>0</v>
      </c>
      <c r="G68" s="34">
        <f t="shared" si="1"/>
        <v>0</v>
      </c>
      <c r="H68" s="34">
        <f t="shared" si="2"/>
        <v>0.2559960899881995</v>
      </c>
      <c r="I68" s="34">
        <f t="shared" si="3"/>
        <v>0.2559960899881995</v>
      </c>
      <c r="K68" s="25"/>
      <c r="L68" s="118"/>
      <c r="M68" s="7"/>
      <c r="N68" s="7"/>
      <c r="O68" s="21"/>
      <c r="P68" s="21"/>
    </row>
    <row r="69" spans="1:16" s="1" customFormat="1" x14ac:dyDescent="0.25">
      <c r="A69" s="75">
        <v>44</v>
      </c>
      <c r="B69" s="16">
        <v>43441345</v>
      </c>
      <c r="C69" s="76">
        <v>53.3</v>
      </c>
      <c r="D69" s="8">
        <v>15.63</v>
      </c>
      <c r="E69" s="8">
        <v>15.897</v>
      </c>
      <c r="F69" s="8">
        <f t="shared" si="0"/>
        <v>0.26699999999999946</v>
      </c>
      <c r="G69" s="77">
        <f t="shared" si="1"/>
        <v>0.22956659999999954</v>
      </c>
      <c r="H69" s="77">
        <f t="shared" si="2"/>
        <v>0.19689165362728764</v>
      </c>
      <c r="I69" s="77">
        <f>G69+H69</f>
        <v>0.42645825362728718</v>
      </c>
      <c r="K69" s="25"/>
      <c r="L69" s="118"/>
      <c r="M69" s="7"/>
      <c r="N69" s="7"/>
      <c r="O69" s="21"/>
      <c r="P69" s="21"/>
    </row>
    <row r="70" spans="1:16" s="1" customFormat="1" x14ac:dyDescent="0.25">
      <c r="A70" s="75">
        <v>45</v>
      </c>
      <c r="B70" s="16">
        <v>43441348</v>
      </c>
      <c r="C70" s="76">
        <v>52.9</v>
      </c>
      <c r="D70" s="8">
        <v>38.124000000000002</v>
      </c>
      <c r="E70" s="8">
        <v>39.899000000000001</v>
      </c>
      <c r="F70" s="8">
        <f t="shared" si="0"/>
        <v>1.7749999999999986</v>
      </c>
      <c r="G70" s="77">
        <f t="shared" si="1"/>
        <v>1.5261449999999988</v>
      </c>
      <c r="H70" s="77">
        <f t="shared" si="2"/>
        <v>0.19541404271826485</v>
      </c>
      <c r="I70" s="77">
        <f t="shared" si="3"/>
        <v>1.7215590427182637</v>
      </c>
      <c r="K70" s="25"/>
      <c r="L70" s="118"/>
      <c r="M70" s="7"/>
      <c r="N70" s="7"/>
      <c r="O70" s="21"/>
      <c r="P70" s="21"/>
    </row>
    <row r="71" spans="1:16" s="1" customFormat="1" x14ac:dyDescent="0.25">
      <c r="A71" s="75">
        <v>46</v>
      </c>
      <c r="B71" s="16">
        <v>43441349</v>
      </c>
      <c r="C71" s="76">
        <v>100.9</v>
      </c>
      <c r="D71" s="8">
        <v>22.332000000000001</v>
      </c>
      <c r="E71" s="8">
        <v>22.756</v>
      </c>
      <c r="F71" s="8">
        <f t="shared" si="0"/>
        <v>0.42399999999999949</v>
      </c>
      <c r="G71" s="34">
        <f t="shared" si="1"/>
        <v>0.36455519999999958</v>
      </c>
      <c r="H71" s="77">
        <f t="shared" si="2"/>
        <v>0.37272735180100047</v>
      </c>
      <c r="I71" s="77">
        <f t="shared" si="3"/>
        <v>0.737282551801</v>
      </c>
      <c r="K71" s="25"/>
      <c r="L71" s="118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72">
        <v>85.4</v>
      </c>
      <c r="D72" s="8">
        <f>26.7+1.281</f>
        <v>27.980999999999998</v>
      </c>
      <c r="E72" s="8">
        <f>26.7+1.281+1.281</f>
        <v>29.261999999999997</v>
      </c>
      <c r="F72" s="8">
        <f>E72-D72</f>
        <v>1.2809999999999988</v>
      </c>
      <c r="G72" s="34">
        <f>F72*0.8598</f>
        <v>1.101403799999999</v>
      </c>
      <c r="H72" s="77">
        <f t="shared" si="2"/>
        <v>0.31546992907636712</v>
      </c>
      <c r="I72" s="77">
        <f t="shared" si="3"/>
        <v>1.4168737290763662</v>
      </c>
      <c r="K72" s="25"/>
      <c r="L72" s="118"/>
      <c r="M72" s="24"/>
      <c r="N72" s="14"/>
      <c r="O72" s="24"/>
      <c r="P72" s="24"/>
    </row>
    <row r="73" spans="1:16" s="1" customFormat="1" x14ac:dyDescent="0.25">
      <c r="A73" s="78">
        <v>48</v>
      </c>
      <c r="B73" s="16">
        <v>43441356</v>
      </c>
      <c r="C73" s="76">
        <v>53.2</v>
      </c>
      <c r="D73" s="8">
        <v>21.88</v>
      </c>
      <c r="E73" s="8">
        <v>23.556000000000001</v>
      </c>
      <c r="F73" s="8">
        <f t="shared" si="0"/>
        <v>1.6760000000000019</v>
      </c>
      <c r="G73" s="34">
        <f t="shared" si="1"/>
        <v>1.4410248000000017</v>
      </c>
      <c r="H73" s="77">
        <f t="shared" si="2"/>
        <v>0.19652225090003198</v>
      </c>
      <c r="I73" s="77">
        <f t="shared" si="3"/>
        <v>1.6375470509000336</v>
      </c>
      <c r="K73" s="25"/>
      <c r="L73" s="118"/>
      <c r="M73" s="7"/>
      <c r="P73" s="21"/>
    </row>
    <row r="74" spans="1:16" s="1" customFormat="1" x14ac:dyDescent="0.25">
      <c r="A74" s="78">
        <v>49</v>
      </c>
      <c r="B74" s="16">
        <v>43441343</v>
      </c>
      <c r="C74" s="76">
        <v>53.3</v>
      </c>
      <c r="D74" s="8">
        <v>7.4279999999999999</v>
      </c>
      <c r="E74" s="8">
        <v>7.4359999999999999</v>
      </c>
      <c r="F74" s="8">
        <f t="shared" si="0"/>
        <v>8.0000000000000071E-3</v>
      </c>
      <c r="G74" s="77">
        <f t="shared" si="1"/>
        <v>6.8784000000000059E-3</v>
      </c>
      <c r="H74" s="77">
        <f t="shared" si="2"/>
        <v>0.19689165362728764</v>
      </c>
      <c r="I74" s="77">
        <f t="shared" si="3"/>
        <v>0.20377005362728765</v>
      </c>
      <c r="J74" s="66"/>
      <c r="K74" s="25"/>
      <c r="L74" s="118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72">
        <v>99.5</v>
      </c>
      <c r="D75" s="8">
        <v>57.588999999999999</v>
      </c>
      <c r="E75" s="8">
        <v>59.555999999999997</v>
      </c>
      <c r="F75" s="8">
        <f t="shared" si="0"/>
        <v>1.9669999999999987</v>
      </c>
      <c r="G75" s="34">
        <f t="shared" si="1"/>
        <v>1.6912265999999989</v>
      </c>
      <c r="H75" s="77">
        <f t="shared" si="2"/>
        <v>0.36755571361942069</v>
      </c>
      <c r="I75" s="77">
        <f t="shared" si="3"/>
        <v>2.0587823136194197</v>
      </c>
      <c r="J75" s="93"/>
      <c r="K75" s="25"/>
      <c r="L75" s="118"/>
      <c r="M75" s="7"/>
      <c r="N75" s="7"/>
    </row>
    <row r="76" spans="1:16" s="5" customFormat="1" x14ac:dyDescent="0.25">
      <c r="A76" s="4">
        <v>51</v>
      </c>
      <c r="B76" s="16">
        <v>43441357</v>
      </c>
      <c r="C76" s="72">
        <v>84.8</v>
      </c>
      <c r="D76" s="8">
        <v>72.631</v>
      </c>
      <c r="E76" s="8">
        <v>74.686999999999998</v>
      </c>
      <c r="F76" s="8">
        <f>E76-D76</f>
        <v>2.0559999999999974</v>
      </c>
      <c r="G76" s="34">
        <f t="shared" si="1"/>
        <v>1.7677487999999977</v>
      </c>
      <c r="H76" s="77">
        <f t="shared" si="2"/>
        <v>0.31325351271283292</v>
      </c>
      <c r="I76" s="77">
        <f t="shared" si="3"/>
        <v>2.0810023127128305</v>
      </c>
      <c r="J76" s="93"/>
      <c r="K76" s="25"/>
      <c r="L76" s="118"/>
      <c r="M76" s="102"/>
      <c r="N76" s="36"/>
    </row>
    <row r="77" spans="1:16" s="1" customFormat="1" x14ac:dyDescent="0.25">
      <c r="A77" s="78">
        <v>52</v>
      </c>
      <c r="B77" s="16">
        <v>43441355</v>
      </c>
      <c r="C77" s="76">
        <v>52.9</v>
      </c>
      <c r="D77" s="8">
        <v>31.789000000000001</v>
      </c>
      <c r="E77" s="8">
        <v>32.520000000000003</v>
      </c>
      <c r="F77" s="8">
        <f t="shared" si="0"/>
        <v>0.73100000000000165</v>
      </c>
      <c r="G77" s="77">
        <f>F77*0.8598</f>
        <v>0.62851380000000145</v>
      </c>
      <c r="H77" s="77">
        <f t="shared" si="2"/>
        <v>0.19541404271826485</v>
      </c>
      <c r="I77" s="77">
        <f t="shared" si="3"/>
        <v>0.82392784271826636</v>
      </c>
      <c r="J77" s="66"/>
      <c r="K77" s="25"/>
      <c r="L77" s="118"/>
      <c r="M77" s="14"/>
      <c r="N77" s="7"/>
      <c r="O77" s="21"/>
      <c r="P77" s="21"/>
    </row>
    <row r="78" spans="1:16" s="1" customFormat="1" x14ac:dyDescent="0.25">
      <c r="A78" s="78">
        <v>53</v>
      </c>
      <c r="B78" s="16">
        <v>43441054</v>
      </c>
      <c r="C78" s="76">
        <v>52.8</v>
      </c>
      <c r="D78" s="8">
        <v>18.065999999999999</v>
      </c>
      <c r="E78" s="8">
        <v>18.068000000000001</v>
      </c>
      <c r="F78" s="8">
        <f t="shared" si="0"/>
        <v>2.0000000000024443E-3</v>
      </c>
      <c r="G78" s="77">
        <f t="shared" si="1"/>
        <v>1.7196000000021016E-3</v>
      </c>
      <c r="H78" s="77">
        <f t="shared" si="2"/>
        <v>0.19504463999100916</v>
      </c>
      <c r="I78" s="77">
        <f t="shared" si="3"/>
        <v>0.19676423999101125</v>
      </c>
      <c r="J78" s="66"/>
      <c r="K78" s="25"/>
      <c r="L78" s="118"/>
      <c r="M78" s="14"/>
      <c r="N78" s="7"/>
      <c r="O78" s="21"/>
      <c r="P78" s="21"/>
    </row>
    <row r="79" spans="1:16" s="1" customFormat="1" x14ac:dyDescent="0.25">
      <c r="A79" s="75">
        <v>54</v>
      </c>
      <c r="B79" s="16">
        <v>43441359</v>
      </c>
      <c r="C79" s="80">
        <v>101</v>
      </c>
      <c r="D79" s="8">
        <v>30.423999999999999</v>
      </c>
      <c r="E79" s="8">
        <v>31.289000000000001</v>
      </c>
      <c r="F79" s="8">
        <f t="shared" si="0"/>
        <v>0.86500000000000199</v>
      </c>
      <c r="G79" s="77">
        <f t="shared" si="1"/>
        <v>0.74372700000000169</v>
      </c>
      <c r="H79" s="77">
        <f t="shared" si="2"/>
        <v>0.37309675452825614</v>
      </c>
      <c r="I79" s="77">
        <f t="shared" si="3"/>
        <v>1.1168237545282578</v>
      </c>
      <c r="J79" s="66"/>
      <c r="K79" s="25"/>
      <c r="L79" s="118"/>
      <c r="M79" s="14"/>
      <c r="N79" s="7"/>
      <c r="O79" s="21"/>
      <c r="P79" s="21"/>
    </row>
    <row r="80" spans="1:16" s="1" customFormat="1" x14ac:dyDescent="0.25">
      <c r="A80" s="75">
        <v>55</v>
      </c>
      <c r="B80" s="16">
        <v>43441053</v>
      </c>
      <c r="C80" s="76">
        <v>85.2</v>
      </c>
      <c r="D80" s="8">
        <f>31.322+0.966</f>
        <v>32.287999999999997</v>
      </c>
      <c r="E80" s="8">
        <f>31.322+0.966+0.966</f>
        <v>33.253999999999998</v>
      </c>
      <c r="F80" s="8">
        <f>E80-D80</f>
        <v>0.96600000000000108</v>
      </c>
      <c r="G80" s="34">
        <f t="shared" si="1"/>
        <v>0.83056680000000094</v>
      </c>
      <c r="H80" s="34">
        <f t="shared" si="2"/>
        <v>0.31473112362185574</v>
      </c>
      <c r="I80" s="77">
        <f t="shared" si="3"/>
        <v>1.1452979236218566</v>
      </c>
      <c r="J80" s="66"/>
      <c r="K80" s="25"/>
      <c r="L80" s="118"/>
      <c r="M80" s="24"/>
      <c r="O80" s="24"/>
      <c r="P80" s="24"/>
    </row>
    <row r="81" spans="1:16" s="1" customFormat="1" x14ac:dyDescent="0.25">
      <c r="A81" s="78">
        <v>56</v>
      </c>
      <c r="B81" s="16">
        <v>43441050</v>
      </c>
      <c r="C81" s="76">
        <v>52.5</v>
      </c>
      <c r="D81" s="8">
        <v>22.995000000000001</v>
      </c>
      <c r="E81" s="8">
        <v>24.015999999999998</v>
      </c>
      <c r="F81" s="8">
        <f t="shared" si="0"/>
        <v>1.0209999999999972</v>
      </c>
      <c r="G81" s="77">
        <f t="shared" si="1"/>
        <v>0.87785579999999763</v>
      </c>
      <c r="H81" s="77">
        <f t="shared" si="2"/>
        <v>0.19393643180924205</v>
      </c>
      <c r="I81" s="77">
        <f t="shared" si="3"/>
        <v>1.0717922318092397</v>
      </c>
      <c r="J81" s="66"/>
      <c r="K81" s="25"/>
      <c r="L81" s="118"/>
      <c r="M81" s="7"/>
      <c r="N81" s="7"/>
      <c r="O81" s="21"/>
      <c r="P81" s="21"/>
    </row>
    <row r="82" spans="1:16" s="1" customFormat="1" x14ac:dyDescent="0.25">
      <c r="A82" s="75">
        <v>57</v>
      </c>
      <c r="B82" s="16">
        <v>43441051</v>
      </c>
      <c r="C82" s="76">
        <v>52.4</v>
      </c>
      <c r="D82" s="8">
        <v>23.843</v>
      </c>
      <c r="E82" s="8">
        <v>25.056999999999999</v>
      </c>
      <c r="F82" s="8">
        <f t="shared" si="0"/>
        <v>1.2139999999999986</v>
      </c>
      <c r="G82" s="77">
        <f t="shared" si="1"/>
        <v>1.0437971999999989</v>
      </c>
      <c r="H82" s="77">
        <f t="shared" si="2"/>
        <v>0.19356702908198634</v>
      </c>
      <c r="I82" s="77">
        <f t="shared" si="3"/>
        <v>1.2373642290819853</v>
      </c>
      <c r="J82" s="66"/>
      <c r="K82" s="25"/>
      <c r="L82" s="118"/>
      <c r="M82" s="7"/>
      <c r="N82" s="7"/>
      <c r="O82" s="21"/>
      <c r="P82" s="21"/>
    </row>
    <row r="83" spans="1:16" s="1" customFormat="1" x14ac:dyDescent="0.25">
      <c r="A83" s="75">
        <v>58</v>
      </c>
      <c r="B83" s="16">
        <v>43441052</v>
      </c>
      <c r="C83" s="76">
        <v>101.3</v>
      </c>
      <c r="D83" s="8">
        <v>33.615000000000002</v>
      </c>
      <c r="E83" s="8">
        <v>34.590000000000003</v>
      </c>
      <c r="F83" s="8">
        <f t="shared" si="0"/>
        <v>0.97500000000000142</v>
      </c>
      <c r="G83" s="77">
        <f t="shared" si="1"/>
        <v>0.83830500000000119</v>
      </c>
      <c r="H83" s="77">
        <f t="shared" si="2"/>
        <v>0.37420496271002329</v>
      </c>
      <c r="I83" s="77">
        <f t="shared" si="3"/>
        <v>1.2125099627100244</v>
      </c>
      <c r="J83" s="66"/>
      <c r="K83" s="25"/>
      <c r="L83" s="118"/>
      <c r="M83" s="7"/>
      <c r="N83" s="7"/>
      <c r="O83" s="21"/>
      <c r="P83" s="21"/>
    </row>
    <row r="84" spans="1:16" s="1" customFormat="1" x14ac:dyDescent="0.25">
      <c r="A84" s="75">
        <v>59</v>
      </c>
      <c r="B84" s="16">
        <v>43441057</v>
      </c>
      <c r="C84" s="76">
        <v>85.3</v>
      </c>
      <c r="D84" s="8">
        <v>16.542999999999999</v>
      </c>
      <c r="E84" s="8">
        <f>16.904</f>
        <v>16.904</v>
      </c>
      <c r="F84" s="8">
        <f t="shared" si="0"/>
        <v>0.36100000000000065</v>
      </c>
      <c r="G84" s="77">
        <f t="shared" si="1"/>
        <v>0.31038780000000055</v>
      </c>
      <c r="H84" s="77">
        <f t="shared" si="2"/>
        <v>0.3151005263491114</v>
      </c>
      <c r="I84" s="77">
        <f t="shared" si="3"/>
        <v>0.625488326349112</v>
      </c>
      <c r="J84" s="66"/>
      <c r="K84" s="25"/>
      <c r="L84" s="118"/>
      <c r="M84" s="7"/>
      <c r="N84" s="7"/>
      <c r="O84" s="21"/>
      <c r="P84" s="21"/>
    </row>
    <row r="85" spans="1:16" s="1" customFormat="1" x14ac:dyDescent="0.25">
      <c r="A85" s="75">
        <v>60</v>
      </c>
      <c r="B85" s="16">
        <v>43441058</v>
      </c>
      <c r="C85" s="76">
        <v>52.5</v>
      </c>
      <c r="D85" s="8">
        <v>3.2509999999999999</v>
      </c>
      <c r="E85" s="8">
        <v>3.2509999999999999</v>
      </c>
      <c r="F85" s="8">
        <f t="shared" si="0"/>
        <v>0</v>
      </c>
      <c r="G85" s="77">
        <f t="shared" si="1"/>
        <v>0</v>
      </c>
      <c r="H85" s="77">
        <f t="shared" si="2"/>
        <v>0.19393643180924205</v>
      </c>
      <c r="I85" s="77">
        <f t="shared" si="3"/>
        <v>0.19393643180924205</v>
      </c>
      <c r="K85" s="25"/>
      <c r="L85" s="118"/>
      <c r="M85" s="7"/>
      <c r="N85" s="7"/>
      <c r="O85" s="21"/>
      <c r="P85" s="21"/>
    </row>
    <row r="86" spans="1:16" s="1" customFormat="1" x14ac:dyDescent="0.25">
      <c r="A86" s="75">
        <v>61</v>
      </c>
      <c r="B86" s="16">
        <v>43441358</v>
      </c>
      <c r="C86" s="76">
        <v>52.3</v>
      </c>
      <c r="D86" s="8">
        <v>10.586</v>
      </c>
      <c r="E86" s="8">
        <v>10.592000000000001</v>
      </c>
      <c r="F86" s="8">
        <f t="shared" si="0"/>
        <v>6.0000000000002274E-3</v>
      </c>
      <c r="G86" s="77">
        <f t="shared" si="1"/>
        <v>5.1588000000001959E-3</v>
      </c>
      <c r="H86" s="77">
        <f t="shared" si="2"/>
        <v>0.19319762635473064</v>
      </c>
      <c r="I86" s="77">
        <f t="shared" si="3"/>
        <v>0.19835642635473083</v>
      </c>
      <c r="K86" s="25"/>
      <c r="L86" s="118"/>
      <c r="M86" s="7"/>
      <c r="N86" s="7"/>
      <c r="O86" s="21"/>
      <c r="P86" s="21"/>
    </row>
    <row r="87" spans="1:16" s="1" customFormat="1" x14ac:dyDescent="0.25">
      <c r="A87" s="75">
        <v>62</v>
      </c>
      <c r="B87" s="16">
        <v>43441056</v>
      </c>
      <c r="C87" s="76">
        <v>100.5</v>
      </c>
      <c r="D87" s="8">
        <v>26.934000000000001</v>
      </c>
      <c r="E87" s="8">
        <v>27.375</v>
      </c>
      <c r="F87" s="8">
        <f t="shared" si="0"/>
        <v>0.44099999999999895</v>
      </c>
      <c r="G87" s="77">
        <f t="shared" si="1"/>
        <v>0.37917179999999912</v>
      </c>
      <c r="H87" s="77">
        <f t="shared" si="2"/>
        <v>0.37124974089197765</v>
      </c>
      <c r="I87" s="77">
        <f t="shared" si="3"/>
        <v>0.75042154089197677</v>
      </c>
      <c r="K87" s="25"/>
      <c r="L87" s="118"/>
      <c r="M87" s="7"/>
      <c r="N87" s="7"/>
      <c r="O87" s="21"/>
      <c r="P87" s="21"/>
    </row>
    <row r="88" spans="1:16" s="1" customFormat="1" x14ac:dyDescent="0.25">
      <c r="A88" s="75">
        <v>63</v>
      </c>
      <c r="B88" s="16">
        <v>43441064</v>
      </c>
      <c r="C88" s="76">
        <v>85.2</v>
      </c>
      <c r="D88" s="8">
        <v>15.601000000000001</v>
      </c>
      <c r="E88" s="8">
        <v>17.158000000000001</v>
      </c>
      <c r="F88" s="8">
        <f t="shared" si="0"/>
        <v>1.5570000000000004</v>
      </c>
      <c r="G88" s="77">
        <f t="shared" si="1"/>
        <v>1.3387086000000004</v>
      </c>
      <c r="H88" s="77">
        <f t="shared" si="2"/>
        <v>0.31473112362185574</v>
      </c>
      <c r="I88" s="77">
        <f t="shared" si="3"/>
        <v>1.6534397236218561</v>
      </c>
      <c r="K88" s="25"/>
      <c r="L88" s="118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76">
        <v>52.7</v>
      </c>
      <c r="D89" s="8">
        <v>19.119</v>
      </c>
      <c r="E89" s="8">
        <v>19.535</v>
      </c>
      <c r="F89" s="8">
        <f t="shared" si="0"/>
        <v>0.41600000000000037</v>
      </c>
      <c r="G89" s="77">
        <f t="shared" si="1"/>
        <v>0.35767680000000029</v>
      </c>
      <c r="H89" s="77">
        <f t="shared" si="2"/>
        <v>0.19467523726375346</v>
      </c>
      <c r="I89" s="77">
        <f t="shared" si="3"/>
        <v>0.55235203726375381</v>
      </c>
      <c r="K89" s="25"/>
      <c r="L89" s="118"/>
      <c r="M89" s="7"/>
      <c r="N89" s="7"/>
      <c r="O89" s="21"/>
      <c r="P89" s="21"/>
    </row>
    <row r="90" spans="1:16" s="1" customFormat="1" x14ac:dyDescent="0.25">
      <c r="A90" s="75">
        <v>65</v>
      </c>
      <c r="B90" s="16">
        <v>43441055</v>
      </c>
      <c r="C90" s="76">
        <v>53.1</v>
      </c>
      <c r="D90" s="8">
        <v>16.085999999999999</v>
      </c>
      <c r="E90" s="8">
        <v>16.085999999999999</v>
      </c>
      <c r="F90" s="8">
        <f t="shared" ref="F90:F153" si="4">E90-D90</f>
        <v>0</v>
      </c>
      <c r="G90" s="77">
        <f t="shared" si="1"/>
        <v>0</v>
      </c>
      <c r="H90" s="77">
        <f t="shared" si="2"/>
        <v>0.19615284817277626</v>
      </c>
      <c r="I90" s="77">
        <f t="shared" si="3"/>
        <v>0.19615284817277626</v>
      </c>
      <c r="K90" s="25"/>
      <c r="L90" s="118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76">
        <v>101.1</v>
      </c>
      <c r="D91" s="8">
        <v>7.6</v>
      </c>
      <c r="E91" s="8">
        <v>7.6</v>
      </c>
      <c r="F91" s="8">
        <f t="shared" si="4"/>
        <v>0</v>
      </c>
      <c r="G91" s="77">
        <f t="shared" ref="G91:G105" si="5">F91*0.8598</f>
        <v>0</v>
      </c>
      <c r="H91" s="77">
        <f t="shared" ref="H91:H99" si="6">C91/5338.7*$H$10</f>
        <v>0.37346615725551185</v>
      </c>
      <c r="I91" s="77">
        <f t="shared" ref="I91:I154" si="7">G91+H91</f>
        <v>0.37346615725551185</v>
      </c>
      <c r="K91" s="25"/>
      <c r="L91" s="118"/>
      <c r="M91" s="7"/>
      <c r="N91" s="7"/>
      <c r="O91" s="21"/>
      <c r="P91" s="21"/>
    </row>
    <row r="92" spans="1:16" s="1" customFormat="1" x14ac:dyDescent="0.25">
      <c r="A92" s="75">
        <v>67</v>
      </c>
      <c r="B92" s="16">
        <v>43441067</v>
      </c>
      <c r="C92" s="76">
        <v>84.7</v>
      </c>
      <c r="D92" s="8">
        <v>11.509</v>
      </c>
      <c r="E92" s="8">
        <v>11.862</v>
      </c>
      <c r="F92" s="8">
        <f t="shared" si="4"/>
        <v>0.35299999999999976</v>
      </c>
      <c r="G92" s="77">
        <f t="shared" si="5"/>
        <v>0.30350939999999982</v>
      </c>
      <c r="H92" s="77">
        <f t="shared" si="6"/>
        <v>0.3128841099855772</v>
      </c>
      <c r="I92" s="77">
        <f t="shared" si="7"/>
        <v>0.61639350998557707</v>
      </c>
      <c r="K92" s="25"/>
      <c r="L92" s="118"/>
      <c r="M92" s="7"/>
      <c r="N92" s="7"/>
      <c r="O92" s="21"/>
      <c r="P92" s="21"/>
    </row>
    <row r="93" spans="1:16" s="1" customFormat="1" x14ac:dyDescent="0.25">
      <c r="A93" s="75">
        <v>68</v>
      </c>
      <c r="B93" s="16">
        <v>43441065</v>
      </c>
      <c r="C93" s="76">
        <v>52.7</v>
      </c>
      <c r="D93" s="8">
        <v>17.902999999999999</v>
      </c>
      <c r="E93" s="8">
        <v>18.710999999999999</v>
      </c>
      <c r="F93" s="8">
        <f t="shared" si="4"/>
        <v>0.80799999999999983</v>
      </c>
      <c r="G93" s="77">
        <f t="shared" si="5"/>
        <v>0.69471839999999985</v>
      </c>
      <c r="H93" s="77">
        <f t="shared" si="6"/>
        <v>0.19467523726375346</v>
      </c>
      <c r="I93" s="77">
        <f t="shared" si="7"/>
        <v>0.88939363726375331</v>
      </c>
      <c r="J93" s="5"/>
      <c r="K93" s="25"/>
      <c r="L93" s="118"/>
      <c r="M93" s="24"/>
      <c r="N93" s="24"/>
      <c r="O93" s="24"/>
      <c r="P93" s="24"/>
    </row>
    <row r="94" spans="1:16" s="1" customFormat="1" x14ac:dyDescent="0.25">
      <c r="A94" s="75">
        <v>69</v>
      </c>
      <c r="B94" s="16">
        <v>43441060</v>
      </c>
      <c r="C94" s="76">
        <v>53.3</v>
      </c>
      <c r="D94" s="8">
        <v>16.885000000000002</v>
      </c>
      <c r="E94" s="8">
        <v>17.757000000000001</v>
      </c>
      <c r="F94" s="8">
        <f t="shared" si="4"/>
        <v>0.87199999999999989</v>
      </c>
      <c r="G94" s="77">
        <f t="shared" si="5"/>
        <v>0.7497455999999999</v>
      </c>
      <c r="H94" s="77">
        <f t="shared" si="6"/>
        <v>0.19689165362728764</v>
      </c>
      <c r="I94" s="77">
        <f t="shared" si="7"/>
        <v>0.94663725362728757</v>
      </c>
      <c r="K94" s="25"/>
      <c r="L94" s="118"/>
      <c r="M94" s="7"/>
      <c r="N94" s="7"/>
      <c r="O94" s="21"/>
      <c r="P94" s="21"/>
    </row>
    <row r="95" spans="1:16" s="1" customFormat="1" x14ac:dyDescent="0.25">
      <c r="A95" s="75">
        <v>70</v>
      </c>
      <c r="B95" s="16">
        <v>43441066</v>
      </c>
      <c r="C95" s="76">
        <v>101.3</v>
      </c>
      <c r="D95" s="8">
        <v>45.283000000000001</v>
      </c>
      <c r="E95" s="8">
        <v>46.529000000000003</v>
      </c>
      <c r="F95" s="8">
        <f t="shared" si="4"/>
        <v>1.2460000000000022</v>
      </c>
      <c r="G95" s="77">
        <f t="shared" si="5"/>
        <v>1.071310800000002</v>
      </c>
      <c r="H95" s="77">
        <f t="shared" si="6"/>
        <v>0.37420496271002329</v>
      </c>
      <c r="I95" s="77">
        <f t="shared" si="7"/>
        <v>1.4455157627100252</v>
      </c>
      <c r="K95" s="25"/>
      <c r="L95" s="118"/>
      <c r="M95" s="24"/>
      <c r="N95" s="7"/>
      <c r="O95" s="5"/>
      <c r="P95" s="21"/>
    </row>
    <row r="96" spans="1:16" s="1" customFormat="1" x14ac:dyDescent="0.25">
      <c r="A96" s="75">
        <v>71</v>
      </c>
      <c r="B96" s="16">
        <v>43441350</v>
      </c>
      <c r="C96" s="76">
        <v>85.7</v>
      </c>
      <c r="D96" s="8">
        <f>50.54+1.348</f>
        <v>51.887999999999998</v>
      </c>
      <c r="E96" s="8">
        <v>55.112000000000002</v>
      </c>
      <c r="F96" s="8">
        <f t="shared" si="4"/>
        <v>3.2240000000000038</v>
      </c>
      <c r="G96" s="77">
        <f t="shared" si="5"/>
        <v>2.7719952000000032</v>
      </c>
      <c r="H96" s="77">
        <f t="shared" si="6"/>
        <v>0.31657813725813422</v>
      </c>
      <c r="I96" s="77">
        <f t="shared" si="7"/>
        <v>3.0885733372581372</v>
      </c>
      <c r="K96" s="25"/>
      <c r="L96" s="118"/>
      <c r="M96" s="14"/>
      <c r="N96" s="14"/>
      <c r="O96" s="97"/>
      <c r="P96" s="21"/>
    </row>
    <row r="97" spans="1:16" s="1" customFormat="1" x14ac:dyDescent="0.25">
      <c r="A97" s="75">
        <v>72</v>
      </c>
      <c r="B97" s="16">
        <v>43441353</v>
      </c>
      <c r="C97" s="76">
        <v>52.8</v>
      </c>
      <c r="D97" s="8">
        <v>16.859000000000002</v>
      </c>
      <c r="E97" s="8">
        <v>17.806999999999999</v>
      </c>
      <c r="F97" s="8">
        <f t="shared" si="4"/>
        <v>0.94799999999999685</v>
      </c>
      <c r="G97" s="77">
        <f t="shared" si="5"/>
        <v>0.81509039999999733</v>
      </c>
      <c r="H97" s="77">
        <f t="shared" si="6"/>
        <v>0.19504463999100916</v>
      </c>
      <c r="I97" s="77">
        <f t="shared" si="7"/>
        <v>1.0101350399910065</v>
      </c>
      <c r="K97" s="25"/>
      <c r="L97" s="118"/>
      <c r="M97" s="7"/>
      <c r="N97" s="7"/>
      <c r="O97" s="21"/>
      <c r="P97" s="21"/>
    </row>
    <row r="98" spans="1:16" s="1" customFormat="1" x14ac:dyDescent="0.25">
      <c r="A98" s="75">
        <v>73</v>
      </c>
      <c r="B98" s="16">
        <v>43441062</v>
      </c>
      <c r="C98" s="76">
        <v>52.8</v>
      </c>
      <c r="D98" s="8">
        <v>7.702</v>
      </c>
      <c r="E98" s="8">
        <v>7.9020000000000001</v>
      </c>
      <c r="F98" s="8">
        <f t="shared" si="4"/>
        <v>0.20000000000000018</v>
      </c>
      <c r="G98" s="77">
        <f t="shared" si="5"/>
        <v>0.17196000000000017</v>
      </c>
      <c r="H98" s="77">
        <f t="shared" si="6"/>
        <v>0.19504463999100916</v>
      </c>
      <c r="I98" s="77">
        <f t="shared" si="7"/>
        <v>0.3670046399910093</v>
      </c>
      <c r="K98" s="25"/>
      <c r="L98" s="118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1">
        <v>100.6</v>
      </c>
      <c r="D99" s="12">
        <v>28.408999999999999</v>
      </c>
      <c r="E99" s="12">
        <v>29.739000000000001</v>
      </c>
      <c r="F99" s="12">
        <f t="shared" si="4"/>
        <v>1.3300000000000018</v>
      </c>
      <c r="G99" s="82">
        <f t="shared" si="5"/>
        <v>1.1435340000000016</v>
      </c>
      <c r="H99" s="82">
        <f t="shared" si="6"/>
        <v>0.37161914361923332</v>
      </c>
      <c r="I99" s="82">
        <f t="shared" si="7"/>
        <v>1.5151531436192349</v>
      </c>
      <c r="K99" s="25"/>
      <c r="L99" s="118"/>
      <c r="M99" s="7"/>
      <c r="N99" s="7"/>
      <c r="O99" s="21"/>
      <c r="P99" s="21"/>
    </row>
    <row r="100" spans="1:16" s="1" customFormat="1" x14ac:dyDescent="0.25">
      <c r="A100" s="83">
        <v>75</v>
      </c>
      <c r="B100" s="19">
        <v>43441332</v>
      </c>
      <c r="C100" s="84">
        <v>85</v>
      </c>
      <c r="D100" s="9">
        <v>48.11</v>
      </c>
      <c r="E100" s="9">
        <v>49.871000000000002</v>
      </c>
      <c r="F100" s="9">
        <f t="shared" si="4"/>
        <v>1.7610000000000028</v>
      </c>
      <c r="G100" s="85">
        <f t="shared" si="5"/>
        <v>1.5141078000000023</v>
      </c>
      <c r="H100" s="85">
        <f t="shared" ref="H100:H155" si="8">C100/3919*$H$13</f>
        <v>0.48436216075529415</v>
      </c>
      <c r="I100" s="85">
        <f t="shared" si="7"/>
        <v>1.9984699607552965</v>
      </c>
      <c r="K100" s="25"/>
      <c r="L100" s="118"/>
      <c r="M100" s="7"/>
      <c r="N100" s="7"/>
      <c r="O100" s="21"/>
      <c r="P100" s="21"/>
    </row>
    <row r="101" spans="1:16" s="1" customFormat="1" x14ac:dyDescent="0.25">
      <c r="A101" s="75">
        <v>76</v>
      </c>
      <c r="B101" s="16">
        <v>43441335</v>
      </c>
      <c r="C101" s="76">
        <v>58.3</v>
      </c>
      <c r="D101" s="8">
        <v>26.667999999999999</v>
      </c>
      <c r="E101" s="8">
        <v>27.359000000000002</v>
      </c>
      <c r="F101" s="8">
        <f t="shared" si="4"/>
        <v>0.6910000000000025</v>
      </c>
      <c r="G101" s="77">
        <f t="shared" si="5"/>
        <v>0.59412180000000214</v>
      </c>
      <c r="H101" s="85">
        <f t="shared" si="8"/>
        <v>0.3322154584945135</v>
      </c>
      <c r="I101" s="77">
        <f t="shared" si="7"/>
        <v>0.92633725849451565</v>
      </c>
      <c r="K101" s="25"/>
      <c r="L101" s="118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76">
        <v>58.5</v>
      </c>
      <c r="D102" s="8">
        <v>37.515999999999998</v>
      </c>
      <c r="E102" s="8">
        <v>38.817999999999998</v>
      </c>
      <c r="F102" s="8">
        <f t="shared" si="4"/>
        <v>1.3019999999999996</v>
      </c>
      <c r="G102" s="34">
        <f t="shared" si="5"/>
        <v>1.1194595999999997</v>
      </c>
      <c r="H102" s="39">
        <f t="shared" si="8"/>
        <v>0.3333551341668789</v>
      </c>
      <c r="I102" s="34">
        <f t="shared" si="7"/>
        <v>1.4528147341668785</v>
      </c>
      <c r="K102" s="25"/>
      <c r="L102" s="118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76">
        <v>76.599999999999994</v>
      </c>
      <c r="D103" s="8">
        <v>34.161000000000001</v>
      </c>
      <c r="E103" s="8">
        <v>35.304000000000002</v>
      </c>
      <c r="F103" s="8">
        <f t="shared" si="4"/>
        <v>1.1430000000000007</v>
      </c>
      <c r="G103" s="77">
        <f t="shared" si="5"/>
        <v>0.98275140000000061</v>
      </c>
      <c r="H103" s="77">
        <f t="shared" si="8"/>
        <v>0.43649578251594745</v>
      </c>
      <c r="I103" s="77">
        <f t="shared" si="7"/>
        <v>1.4192471825159481</v>
      </c>
      <c r="K103" s="25"/>
      <c r="L103" s="118"/>
      <c r="M103" s="7"/>
      <c r="N103" s="7"/>
      <c r="O103" s="21"/>
      <c r="P103" s="21"/>
    </row>
    <row r="104" spans="1:16" s="1" customFormat="1" x14ac:dyDescent="0.25">
      <c r="A104" s="75">
        <v>79</v>
      </c>
      <c r="B104" s="16">
        <v>43441336</v>
      </c>
      <c r="C104" s="76">
        <v>85.7</v>
      </c>
      <c r="D104" s="8">
        <v>14.657999999999999</v>
      </c>
      <c r="E104" s="8">
        <v>15.372</v>
      </c>
      <c r="F104" s="8">
        <f t="shared" si="4"/>
        <v>0.71400000000000041</v>
      </c>
      <c r="G104" s="77">
        <f t="shared" si="5"/>
        <v>0.61389720000000036</v>
      </c>
      <c r="H104" s="77">
        <f t="shared" si="8"/>
        <v>0.48835102560857302</v>
      </c>
      <c r="I104" s="77">
        <f t="shared" si="7"/>
        <v>1.1022482256085735</v>
      </c>
      <c r="J104" s="5"/>
      <c r="K104" s="25"/>
      <c r="L104" s="118"/>
      <c r="M104" s="7"/>
      <c r="N104" s="7"/>
      <c r="O104" s="21"/>
      <c r="P104" s="21"/>
    </row>
    <row r="105" spans="1:16" s="1" customFormat="1" x14ac:dyDescent="0.25">
      <c r="A105" s="75">
        <v>80</v>
      </c>
      <c r="B105" s="16">
        <v>43441339</v>
      </c>
      <c r="C105" s="76">
        <v>58.3</v>
      </c>
      <c r="D105" s="8">
        <v>26.923999999999999</v>
      </c>
      <c r="E105" s="8">
        <v>28.224</v>
      </c>
      <c r="F105" s="8">
        <f t="shared" si="4"/>
        <v>1.3000000000000007</v>
      </c>
      <c r="G105" s="77">
        <f t="shared" si="5"/>
        <v>1.1177400000000006</v>
      </c>
      <c r="H105" s="77">
        <f t="shared" si="8"/>
        <v>0.3322154584945135</v>
      </c>
      <c r="I105" s="77">
        <f t="shared" si="7"/>
        <v>1.449955458494514</v>
      </c>
      <c r="J105" s="5"/>
      <c r="K105" s="25"/>
      <c r="L105" s="118"/>
      <c r="M105" s="7"/>
      <c r="N105" s="7"/>
      <c r="O105" s="21"/>
      <c r="P105" s="21"/>
    </row>
    <row r="106" spans="1:16" s="1" customFormat="1" x14ac:dyDescent="0.25">
      <c r="A106" s="75">
        <v>81</v>
      </c>
      <c r="B106" s="16">
        <v>43441337</v>
      </c>
      <c r="C106" s="76">
        <v>58.4</v>
      </c>
      <c r="D106" s="8">
        <v>18.548999999999999</v>
      </c>
      <c r="E106" s="8">
        <v>18.797999999999998</v>
      </c>
      <c r="F106" s="8">
        <f t="shared" si="4"/>
        <v>0.24899999999999878</v>
      </c>
      <c r="G106" s="77">
        <f>F106*0.8598</f>
        <v>0.21409019999999895</v>
      </c>
      <c r="H106" s="77">
        <f t="shared" si="8"/>
        <v>0.3327852963306962</v>
      </c>
      <c r="I106" s="77">
        <f t="shared" si="7"/>
        <v>0.54687549633069521</v>
      </c>
      <c r="J106" s="5"/>
      <c r="K106" s="25"/>
      <c r="L106" s="118"/>
      <c r="M106" s="7"/>
      <c r="N106" s="7"/>
      <c r="O106" s="21"/>
      <c r="P106" s="21"/>
    </row>
    <row r="107" spans="1:16" s="1" customFormat="1" x14ac:dyDescent="0.25">
      <c r="A107" s="75">
        <v>82</v>
      </c>
      <c r="B107" s="16">
        <v>43441334</v>
      </c>
      <c r="C107" s="76">
        <v>76.400000000000006</v>
      </c>
      <c r="D107" s="8">
        <v>7.7839999999999998</v>
      </c>
      <c r="E107" s="8">
        <v>7.798</v>
      </c>
      <c r="F107" s="8">
        <f t="shared" si="4"/>
        <v>1.4000000000000234E-2</v>
      </c>
      <c r="G107" s="77">
        <f t="shared" ref="G107:G135" si="9">F107*0.8598</f>
        <v>1.2037200000000201E-2</v>
      </c>
      <c r="H107" s="77">
        <f t="shared" si="8"/>
        <v>0.43535610684358206</v>
      </c>
      <c r="I107" s="77">
        <f t="shared" si="7"/>
        <v>0.44739330684358225</v>
      </c>
      <c r="J107" s="5"/>
      <c r="K107" s="25"/>
      <c r="L107" s="118"/>
      <c r="M107" s="7"/>
      <c r="N107" s="7"/>
      <c r="O107" s="21"/>
      <c r="P107" s="21"/>
    </row>
    <row r="108" spans="1:16" s="1" customFormat="1" x14ac:dyDescent="0.25">
      <c r="A108" s="75">
        <v>83</v>
      </c>
      <c r="B108" s="16">
        <v>43441340</v>
      </c>
      <c r="C108" s="76">
        <v>85.5</v>
      </c>
      <c r="D108" s="8">
        <v>36.347999999999999</v>
      </c>
      <c r="E108" s="8">
        <v>37.883000000000003</v>
      </c>
      <c r="F108" s="8">
        <f t="shared" si="4"/>
        <v>1.5350000000000037</v>
      </c>
      <c r="G108" s="77">
        <f t="shared" si="9"/>
        <v>1.3197930000000031</v>
      </c>
      <c r="H108" s="77">
        <f t="shared" si="8"/>
        <v>0.48721134993620763</v>
      </c>
      <c r="I108" s="77">
        <f t="shared" si="7"/>
        <v>1.8070043499362107</v>
      </c>
      <c r="J108" s="5"/>
      <c r="K108" s="25"/>
      <c r="L108" s="118"/>
      <c r="M108" s="7"/>
      <c r="N108" s="7"/>
      <c r="O108" s="21"/>
      <c r="P108" s="21"/>
    </row>
    <row r="109" spans="1:16" s="1" customFormat="1" x14ac:dyDescent="0.25">
      <c r="A109" s="75">
        <v>84</v>
      </c>
      <c r="B109" s="16">
        <v>43441326</v>
      </c>
      <c r="C109" s="76">
        <v>58.6</v>
      </c>
      <c r="D109" s="8">
        <v>6.22</v>
      </c>
      <c r="E109" s="8">
        <v>6.22</v>
      </c>
      <c r="F109" s="8">
        <f t="shared" si="4"/>
        <v>0</v>
      </c>
      <c r="G109" s="77">
        <f t="shared" si="9"/>
        <v>0</v>
      </c>
      <c r="H109" s="77">
        <f t="shared" si="8"/>
        <v>0.33392497200306159</v>
      </c>
      <c r="I109" s="77">
        <f t="shared" si="7"/>
        <v>0.33392497200306159</v>
      </c>
      <c r="K109" s="25"/>
      <c r="L109" s="118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76">
        <v>59.6</v>
      </c>
      <c r="D110" s="8">
        <v>14.211</v>
      </c>
      <c r="E110" s="8">
        <v>15.544</v>
      </c>
      <c r="F110" s="8">
        <f t="shared" si="4"/>
        <v>1.3330000000000002</v>
      </c>
      <c r="G110" s="77">
        <f t="shared" si="9"/>
        <v>1.1461134000000002</v>
      </c>
      <c r="H110" s="77">
        <f t="shared" si="8"/>
        <v>0.33962335036488861</v>
      </c>
      <c r="I110" s="77">
        <f t="shared" si="7"/>
        <v>1.4857367503648888</v>
      </c>
      <c r="K110" s="25"/>
      <c r="L110" s="118"/>
      <c r="M110" s="7"/>
      <c r="N110" s="7"/>
      <c r="O110" s="21"/>
      <c r="P110" s="21"/>
    </row>
    <row r="111" spans="1:16" s="1" customFormat="1" x14ac:dyDescent="0.25">
      <c r="A111" s="75">
        <v>86</v>
      </c>
      <c r="B111" s="16">
        <v>43441329</v>
      </c>
      <c r="C111" s="76">
        <v>76.5</v>
      </c>
      <c r="D111" s="8">
        <v>7.4379999999999997</v>
      </c>
      <c r="E111" s="8">
        <v>7.4379999999999997</v>
      </c>
      <c r="F111" s="8">
        <f t="shared" si="4"/>
        <v>0</v>
      </c>
      <c r="G111" s="77">
        <f t="shared" si="9"/>
        <v>0</v>
      </c>
      <c r="H111" s="77">
        <f>C111/3919*$H$13</f>
        <v>0.43592594467976475</v>
      </c>
      <c r="I111" s="77">
        <f t="shared" si="7"/>
        <v>0.43592594467976475</v>
      </c>
      <c r="J111" s="5"/>
      <c r="K111" s="25"/>
      <c r="L111" s="118"/>
      <c r="M111" s="7"/>
      <c r="N111" s="7"/>
      <c r="O111" s="21"/>
      <c r="P111" s="21"/>
    </row>
    <row r="112" spans="1:16" s="1" customFormat="1" x14ac:dyDescent="0.25">
      <c r="A112" s="75">
        <v>87</v>
      </c>
      <c r="B112" s="16">
        <v>43441330</v>
      </c>
      <c r="C112" s="76">
        <v>85.1</v>
      </c>
      <c r="D112" s="8">
        <v>34.314</v>
      </c>
      <c r="E112" s="8">
        <v>35.527000000000001</v>
      </c>
      <c r="F112" s="8">
        <f t="shared" si="4"/>
        <v>1.213000000000001</v>
      </c>
      <c r="G112" s="77">
        <f t="shared" si="9"/>
        <v>1.0429374000000009</v>
      </c>
      <c r="H112" s="77">
        <f t="shared" si="8"/>
        <v>0.48493199859147684</v>
      </c>
      <c r="I112" s="77">
        <f t="shared" si="7"/>
        <v>1.5278693985914777</v>
      </c>
      <c r="J112" s="5"/>
      <c r="K112" s="25"/>
      <c r="L112" s="118"/>
      <c r="M112" s="7"/>
      <c r="N112" s="7"/>
      <c r="O112" s="21"/>
      <c r="P112" s="21"/>
    </row>
    <row r="113" spans="1:25" s="1" customFormat="1" x14ac:dyDescent="0.25">
      <c r="A113" s="75">
        <v>88</v>
      </c>
      <c r="B113" s="16">
        <v>43441327</v>
      </c>
      <c r="C113" s="76">
        <v>58.4</v>
      </c>
      <c r="D113" s="8">
        <v>20.257000000000001</v>
      </c>
      <c r="E113" s="8">
        <v>20.446000000000002</v>
      </c>
      <c r="F113" s="8">
        <f t="shared" si="4"/>
        <v>0.18900000000000006</v>
      </c>
      <c r="G113" s="77">
        <f t="shared" si="9"/>
        <v>0.16250220000000004</v>
      </c>
      <c r="H113" s="77">
        <f t="shared" si="8"/>
        <v>0.3327852963306962</v>
      </c>
      <c r="I113" s="77">
        <f t="shared" si="7"/>
        <v>0.49528749633069624</v>
      </c>
      <c r="J113" s="5"/>
      <c r="K113" s="25"/>
      <c r="L113" s="118"/>
      <c r="M113" s="7"/>
      <c r="N113" s="7"/>
      <c r="O113" s="21"/>
      <c r="P113" s="21"/>
    </row>
    <row r="114" spans="1:25" s="1" customFormat="1" x14ac:dyDescent="0.25">
      <c r="A114" s="75">
        <v>89</v>
      </c>
      <c r="B114" s="16">
        <v>43441324</v>
      </c>
      <c r="C114" s="76">
        <v>58.7</v>
      </c>
      <c r="D114" s="8">
        <v>16.032</v>
      </c>
      <c r="E114" s="8">
        <v>16.989999999999998</v>
      </c>
      <c r="F114" s="8">
        <f t="shared" si="4"/>
        <v>0.95799999999999841</v>
      </c>
      <c r="G114" s="77">
        <f t="shared" si="9"/>
        <v>0.82368839999999865</v>
      </c>
      <c r="H114" s="77">
        <f t="shared" si="8"/>
        <v>0.33449480983924434</v>
      </c>
      <c r="I114" s="77">
        <f t="shared" si="7"/>
        <v>1.1581832098392431</v>
      </c>
      <c r="K114" s="25"/>
      <c r="L114" s="118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75">
        <v>90</v>
      </c>
      <c r="B115" s="16">
        <v>43441325</v>
      </c>
      <c r="C115" s="76">
        <v>77.7</v>
      </c>
      <c r="D115" s="8">
        <v>27.125</v>
      </c>
      <c r="E115" s="8">
        <v>27.562000000000001</v>
      </c>
      <c r="F115" s="8">
        <f t="shared" si="4"/>
        <v>0.43700000000000117</v>
      </c>
      <c r="G115" s="77">
        <f t="shared" si="9"/>
        <v>0.37573260000000103</v>
      </c>
      <c r="H115" s="77">
        <f t="shared" si="8"/>
        <v>0.44276399871395716</v>
      </c>
      <c r="I115" s="77">
        <f t="shared" si="7"/>
        <v>0.81849659871395819</v>
      </c>
      <c r="K115" s="25"/>
      <c r="L115" s="118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76">
        <v>85.3</v>
      </c>
      <c r="D116" s="8">
        <v>14.432</v>
      </c>
      <c r="E116" s="8">
        <v>14.432</v>
      </c>
      <c r="F116" s="8">
        <f t="shared" si="4"/>
        <v>0</v>
      </c>
      <c r="G116" s="34">
        <f t="shared" si="9"/>
        <v>0</v>
      </c>
      <c r="H116" s="34">
        <f t="shared" si="8"/>
        <v>0.48607167426384223</v>
      </c>
      <c r="I116" s="34">
        <f t="shared" si="7"/>
        <v>0.48607167426384223</v>
      </c>
      <c r="K116" s="25"/>
      <c r="L116" s="118"/>
      <c r="M116" s="7"/>
      <c r="N116" s="7"/>
      <c r="X116" s="21"/>
      <c r="Y116" s="21"/>
    </row>
    <row r="117" spans="1:25" s="1" customFormat="1" x14ac:dyDescent="0.25">
      <c r="A117" s="75">
        <v>92</v>
      </c>
      <c r="B117" s="16">
        <v>43441331</v>
      </c>
      <c r="C117" s="76">
        <v>58.5</v>
      </c>
      <c r="D117" s="8">
        <v>28.536999999999999</v>
      </c>
      <c r="E117" s="8">
        <v>29.402000000000001</v>
      </c>
      <c r="F117" s="8">
        <f t="shared" si="4"/>
        <v>0.86500000000000199</v>
      </c>
      <c r="G117" s="77">
        <f t="shared" si="9"/>
        <v>0.74372700000000169</v>
      </c>
      <c r="H117" s="77">
        <f t="shared" si="8"/>
        <v>0.3333551341668789</v>
      </c>
      <c r="I117" s="77">
        <f t="shared" si="7"/>
        <v>1.0770821341668806</v>
      </c>
      <c r="K117" s="25"/>
      <c r="L117" s="118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76">
        <v>59.3</v>
      </c>
      <c r="D118" s="8">
        <v>16.457999999999998</v>
      </c>
      <c r="E118" s="8">
        <v>17.074999999999999</v>
      </c>
      <c r="F118" s="8">
        <f t="shared" si="4"/>
        <v>0.61700000000000088</v>
      </c>
      <c r="G118" s="77">
        <f t="shared" si="9"/>
        <v>0.53049660000000076</v>
      </c>
      <c r="H118" s="77">
        <f t="shared" si="8"/>
        <v>0.33791383685634047</v>
      </c>
      <c r="I118" s="77">
        <f t="shared" si="7"/>
        <v>0.86841043685634123</v>
      </c>
      <c r="K118" s="25"/>
      <c r="L118" s="118"/>
      <c r="M118" s="7"/>
      <c r="N118" s="7"/>
      <c r="X118" s="21"/>
      <c r="Y118" s="21"/>
    </row>
    <row r="119" spans="1:25" s="1" customFormat="1" x14ac:dyDescent="0.25">
      <c r="A119" s="75">
        <v>94</v>
      </c>
      <c r="B119" s="16">
        <v>34242158</v>
      </c>
      <c r="C119" s="76">
        <v>76.8</v>
      </c>
      <c r="D119" s="8">
        <v>22.38</v>
      </c>
      <c r="E119" s="8">
        <v>23.367000000000001</v>
      </c>
      <c r="F119" s="8">
        <f t="shared" si="4"/>
        <v>0.98700000000000188</v>
      </c>
      <c r="G119" s="77">
        <f t="shared" si="9"/>
        <v>0.84862260000000167</v>
      </c>
      <c r="H119" s="77">
        <f t="shared" si="8"/>
        <v>0.43763545818831284</v>
      </c>
      <c r="I119" s="77">
        <f t="shared" si="7"/>
        <v>1.2862580581883145</v>
      </c>
      <c r="K119" s="25"/>
      <c r="L119" s="118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75">
        <v>95</v>
      </c>
      <c r="B120" s="16">
        <v>34242124</v>
      </c>
      <c r="C120" s="76">
        <v>85.2</v>
      </c>
      <c r="D120" s="8">
        <v>30.968</v>
      </c>
      <c r="E120" s="8">
        <v>33.008000000000003</v>
      </c>
      <c r="F120" s="8">
        <f t="shared" si="4"/>
        <v>2.0400000000000027</v>
      </c>
      <c r="G120" s="77">
        <f t="shared" si="9"/>
        <v>1.7539920000000024</v>
      </c>
      <c r="H120" s="77">
        <f t="shared" si="8"/>
        <v>0.48550183642765954</v>
      </c>
      <c r="I120" s="77">
        <f t="shared" si="7"/>
        <v>2.2394938364276618</v>
      </c>
      <c r="J120" s="5"/>
      <c r="K120" s="25"/>
      <c r="L120" s="118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76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34">
        <f t="shared" si="8"/>
        <v>0.33107578282214811</v>
      </c>
      <c r="I121" s="34">
        <f t="shared" si="7"/>
        <v>0.33107578282214811</v>
      </c>
      <c r="K121" s="25"/>
      <c r="L121" s="118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76">
        <v>57.5</v>
      </c>
      <c r="D122" s="8">
        <v>28.393999999999998</v>
      </c>
      <c r="E122" s="8">
        <v>29.643000000000001</v>
      </c>
      <c r="F122" s="8">
        <f t="shared" si="4"/>
        <v>1.2490000000000023</v>
      </c>
      <c r="G122" s="77">
        <f t="shared" si="9"/>
        <v>1.0738902000000019</v>
      </c>
      <c r="H122" s="77">
        <f t="shared" si="8"/>
        <v>0.32765675580505194</v>
      </c>
      <c r="I122" s="77">
        <f t="shared" si="7"/>
        <v>1.401546955805054</v>
      </c>
      <c r="K122" s="25"/>
      <c r="L122" s="118"/>
      <c r="M122" s="7"/>
      <c r="N122" s="7"/>
      <c r="X122" s="21"/>
      <c r="Y122" s="21"/>
    </row>
    <row r="123" spans="1:25" s="1" customFormat="1" x14ac:dyDescent="0.25">
      <c r="A123" s="75">
        <v>98</v>
      </c>
      <c r="B123" s="16">
        <v>34242159</v>
      </c>
      <c r="C123" s="76">
        <v>77</v>
      </c>
      <c r="D123" s="8">
        <v>26.300999999999998</v>
      </c>
      <c r="E123" s="8">
        <v>27.692</v>
      </c>
      <c r="F123" s="8">
        <f t="shared" si="4"/>
        <v>1.3910000000000018</v>
      </c>
      <c r="G123" s="77">
        <f t="shared" si="9"/>
        <v>1.1959818000000015</v>
      </c>
      <c r="H123" s="77">
        <f t="shared" si="8"/>
        <v>0.43877513386067823</v>
      </c>
      <c r="I123" s="77">
        <f t="shared" si="7"/>
        <v>1.6347569338606798</v>
      </c>
      <c r="K123" s="25"/>
      <c r="L123" s="118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76">
        <v>85.4</v>
      </c>
      <c r="D124" s="8">
        <v>13.282999999999999</v>
      </c>
      <c r="E124" s="8">
        <v>13.285</v>
      </c>
      <c r="F124" s="8">
        <f t="shared" si="4"/>
        <v>2.0000000000006679E-3</v>
      </c>
      <c r="G124" s="77">
        <f t="shared" si="9"/>
        <v>1.7196000000005744E-3</v>
      </c>
      <c r="H124" s="77">
        <f t="shared" si="8"/>
        <v>0.48664151210002493</v>
      </c>
      <c r="I124" s="77">
        <f t="shared" si="7"/>
        <v>0.48836111210002553</v>
      </c>
      <c r="K124" s="25"/>
      <c r="L124" s="118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72">
        <v>58.2</v>
      </c>
      <c r="D125" s="8">
        <v>16.515999999999998</v>
      </c>
      <c r="E125" s="8">
        <v>17.902000000000001</v>
      </c>
      <c r="F125" s="8">
        <f t="shared" si="4"/>
        <v>1.3860000000000028</v>
      </c>
      <c r="G125" s="34">
        <f t="shared" si="9"/>
        <v>1.1916828000000024</v>
      </c>
      <c r="H125" s="34">
        <f t="shared" si="8"/>
        <v>0.33164562065833081</v>
      </c>
      <c r="I125" s="34">
        <f t="shared" si="7"/>
        <v>1.5233284206583333</v>
      </c>
      <c r="K125" s="25"/>
      <c r="L125" s="118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76">
        <v>59</v>
      </c>
      <c r="D126" s="8">
        <v>16.904</v>
      </c>
      <c r="E126" s="8">
        <v>16.97</v>
      </c>
      <c r="F126" s="8">
        <f t="shared" si="4"/>
        <v>6.5999999999998948E-2</v>
      </c>
      <c r="G126" s="77">
        <f t="shared" si="9"/>
        <v>5.6746799999999098E-2</v>
      </c>
      <c r="H126" s="77">
        <f t="shared" si="8"/>
        <v>0.33620432334779238</v>
      </c>
      <c r="I126" s="77">
        <f t="shared" si="7"/>
        <v>0.39295112334779148</v>
      </c>
      <c r="K126" s="25"/>
      <c r="L126" s="118"/>
      <c r="M126" s="7"/>
      <c r="N126" s="7"/>
      <c r="X126" s="21"/>
      <c r="Y126" s="21"/>
    </row>
    <row r="127" spans="1:25" s="1" customFormat="1" x14ac:dyDescent="0.25">
      <c r="A127" s="75">
        <v>102</v>
      </c>
      <c r="B127" s="16">
        <v>34242123</v>
      </c>
      <c r="C127" s="76">
        <v>77.599999999999994</v>
      </c>
      <c r="D127" s="8">
        <v>13.321999999999999</v>
      </c>
      <c r="E127" s="8">
        <v>13.5</v>
      </c>
      <c r="F127" s="8">
        <f t="shared" si="4"/>
        <v>0.17800000000000082</v>
      </c>
      <c r="G127" s="77">
        <f t="shared" si="9"/>
        <v>0.15304440000000072</v>
      </c>
      <c r="H127" s="77">
        <f t="shared" si="8"/>
        <v>0.44219416087777441</v>
      </c>
      <c r="I127" s="77">
        <f t="shared" si="7"/>
        <v>0.59523856087777516</v>
      </c>
      <c r="K127" s="25"/>
      <c r="L127" s="118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79" customFormat="1" x14ac:dyDescent="0.25">
      <c r="A128" s="4">
        <v>103</v>
      </c>
      <c r="B128" s="16">
        <v>34242126</v>
      </c>
      <c r="C128" s="72">
        <v>85.4</v>
      </c>
      <c r="D128" s="8">
        <v>37.585999999999999</v>
      </c>
      <c r="E128" s="8">
        <v>38.322000000000003</v>
      </c>
      <c r="F128" s="8">
        <f t="shared" si="4"/>
        <v>0.73600000000000421</v>
      </c>
      <c r="G128" s="34">
        <f t="shared" si="9"/>
        <v>0.63281280000000362</v>
      </c>
      <c r="H128" s="34">
        <f t="shared" si="8"/>
        <v>0.48664151210002493</v>
      </c>
      <c r="I128" s="34">
        <f t="shared" si="7"/>
        <v>1.1194543121000287</v>
      </c>
      <c r="J128" s="5"/>
      <c r="K128" s="25"/>
      <c r="L128" s="118"/>
      <c r="M128" s="24"/>
      <c r="N128" s="24"/>
      <c r="O128" s="24"/>
      <c r="P128" s="24"/>
    </row>
    <row r="129" spans="1:25" s="79" customFormat="1" x14ac:dyDescent="0.25">
      <c r="A129" s="4">
        <v>104</v>
      </c>
      <c r="B129" s="16">
        <v>34242116</v>
      </c>
      <c r="C129" s="72">
        <v>58.8</v>
      </c>
      <c r="D129" s="8">
        <v>45.505000000000003</v>
      </c>
      <c r="E129" s="8">
        <f>45.505+0.962</f>
        <v>46.467000000000006</v>
      </c>
      <c r="F129" s="8">
        <f t="shared" si="4"/>
        <v>0.9620000000000033</v>
      </c>
      <c r="G129" s="34">
        <f t="shared" si="9"/>
        <v>0.82712760000000285</v>
      </c>
      <c r="H129" s="34">
        <f t="shared" si="8"/>
        <v>0.33506464767542699</v>
      </c>
      <c r="I129" s="34">
        <f t="shared" si="7"/>
        <v>1.1621922476754298</v>
      </c>
      <c r="J129" s="5"/>
      <c r="K129" s="25"/>
      <c r="L129" s="118"/>
      <c r="M129" s="24"/>
      <c r="N129" s="97"/>
    </row>
    <row r="130" spans="1:25" s="1" customFormat="1" x14ac:dyDescent="0.25">
      <c r="A130" s="4">
        <v>105</v>
      </c>
      <c r="B130" s="16">
        <v>34242113</v>
      </c>
      <c r="C130" s="72">
        <v>59.2</v>
      </c>
      <c r="D130" s="8">
        <v>22.257999999999999</v>
      </c>
      <c r="E130" s="8">
        <v>23.172000000000001</v>
      </c>
      <c r="F130" s="8">
        <f t="shared" si="4"/>
        <v>0.91400000000000148</v>
      </c>
      <c r="G130" s="34">
        <f t="shared" si="9"/>
        <v>0.78585720000000125</v>
      </c>
      <c r="H130" s="34">
        <f t="shared" si="8"/>
        <v>0.33734399902015783</v>
      </c>
      <c r="I130" s="34">
        <f t="shared" si="7"/>
        <v>1.1232011990201591</v>
      </c>
      <c r="J130" s="5"/>
      <c r="K130" s="25"/>
      <c r="L130" s="118"/>
      <c r="M130" s="24"/>
      <c r="N130" s="97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72">
        <v>76.8</v>
      </c>
      <c r="D131" s="8">
        <v>33.823</v>
      </c>
      <c r="E131" s="8">
        <v>35.296999999999997</v>
      </c>
      <c r="F131" s="8">
        <f t="shared" si="4"/>
        <v>1.4739999999999966</v>
      </c>
      <c r="G131" s="34">
        <f t="shared" si="9"/>
        <v>1.2673451999999972</v>
      </c>
      <c r="H131" s="34">
        <f t="shared" si="8"/>
        <v>0.43763545818831284</v>
      </c>
      <c r="I131" s="34">
        <f t="shared" si="7"/>
        <v>1.70498065818831</v>
      </c>
      <c r="J131" s="93"/>
      <c r="K131" s="25"/>
      <c r="L131" s="118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72">
        <v>85.1</v>
      </c>
      <c r="D132" s="8">
        <v>26.193999999999999</v>
      </c>
      <c r="E132" s="8">
        <v>27.838999999999999</v>
      </c>
      <c r="F132" s="8">
        <f t="shared" si="4"/>
        <v>1.6449999999999996</v>
      </c>
      <c r="G132" s="77">
        <f t="shared" si="9"/>
        <v>1.4143709999999996</v>
      </c>
      <c r="H132" s="77">
        <f t="shared" si="8"/>
        <v>0.48493199859147684</v>
      </c>
      <c r="I132" s="77">
        <f t="shared" si="7"/>
        <v>1.8993029985914764</v>
      </c>
      <c r="K132" s="25"/>
      <c r="L132" s="118"/>
      <c r="X132" s="21"/>
      <c r="Y132" s="21"/>
    </row>
    <row r="133" spans="1:25" s="1" customFormat="1" x14ac:dyDescent="0.25">
      <c r="A133" s="75">
        <v>108</v>
      </c>
      <c r="B133" s="16">
        <v>34242115</v>
      </c>
      <c r="C133" s="72">
        <v>58.5</v>
      </c>
      <c r="D133" s="8">
        <v>13.698</v>
      </c>
      <c r="E133" s="8">
        <v>14.186999999999999</v>
      </c>
      <c r="F133" s="8">
        <f t="shared" si="4"/>
        <v>0.48899999999999899</v>
      </c>
      <c r="G133" s="77">
        <f t="shared" si="9"/>
        <v>0.42044219999999916</v>
      </c>
      <c r="H133" s="77">
        <f t="shared" si="8"/>
        <v>0.3333551341668789</v>
      </c>
      <c r="I133" s="77">
        <f t="shared" si="7"/>
        <v>0.753797334166878</v>
      </c>
      <c r="J133" s="66"/>
      <c r="K133" s="25"/>
      <c r="L133" s="118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ht="15.75" x14ac:dyDescent="0.25">
      <c r="A134" s="4">
        <v>109</v>
      </c>
      <c r="B134" s="16">
        <v>34242118</v>
      </c>
      <c r="C134" s="76">
        <v>59.1</v>
      </c>
      <c r="D134" s="8">
        <v>27.611000000000001</v>
      </c>
      <c r="E134" s="8">
        <v>28.809000000000001</v>
      </c>
      <c r="F134" s="8">
        <f t="shared" si="4"/>
        <v>1.1980000000000004</v>
      </c>
      <c r="G134" s="77">
        <f t="shared" si="9"/>
        <v>1.0300404000000003</v>
      </c>
      <c r="H134" s="77">
        <f t="shared" si="8"/>
        <v>0.33677416118397513</v>
      </c>
      <c r="I134" s="77">
        <f t="shared" si="7"/>
        <v>1.3668145611839755</v>
      </c>
      <c r="K134" s="25"/>
      <c r="L134" s="118"/>
      <c r="M134" s="114"/>
      <c r="N134" s="7"/>
      <c r="X134" s="21"/>
      <c r="Y134" s="21"/>
    </row>
    <row r="135" spans="1:25" s="5" customFormat="1" ht="15.75" x14ac:dyDescent="0.25">
      <c r="A135" s="4">
        <v>110</v>
      </c>
      <c r="B135" s="16">
        <v>34242111</v>
      </c>
      <c r="C135" s="72">
        <v>77.099999999999994</v>
      </c>
      <c r="D135" s="8">
        <v>14.755000000000001</v>
      </c>
      <c r="E135" s="8">
        <v>15.331</v>
      </c>
      <c r="F135" s="8">
        <f t="shared" si="4"/>
        <v>0.57599999999999874</v>
      </c>
      <c r="G135" s="77">
        <f t="shared" si="9"/>
        <v>0.49524479999999893</v>
      </c>
      <c r="H135" s="77">
        <f t="shared" si="8"/>
        <v>0.43934497169686093</v>
      </c>
      <c r="I135" s="77">
        <f t="shared" si="7"/>
        <v>0.93458977169685986</v>
      </c>
      <c r="K135" s="25"/>
      <c r="L135" s="118"/>
      <c r="M135" s="114"/>
      <c r="N135" s="7"/>
      <c r="X135" s="21"/>
      <c r="Y135" s="21"/>
    </row>
    <row r="136" spans="1:25" s="1" customFormat="1" x14ac:dyDescent="0.25">
      <c r="A136" s="75">
        <v>111</v>
      </c>
      <c r="B136" s="16">
        <v>34242114</v>
      </c>
      <c r="C136" s="76">
        <v>85.1</v>
      </c>
      <c r="D136" s="8">
        <v>30.344999999999999</v>
      </c>
      <c r="E136" s="8">
        <v>30.622</v>
      </c>
      <c r="F136" s="8">
        <f t="shared" si="4"/>
        <v>0.27700000000000102</v>
      </c>
      <c r="G136" s="77">
        <f>F136*0.8598</f>
        <v>0.23816460000000089</v>
      </c>
      <c r="H136" s="77">
        <f t="shared" si="8"/>
        <v>0.48493199859147684</v>
      </c>
      <c r="I136" s="77">
        <f t="shared" si="7"/>
        <v>0.72309659859147768</v>
      </c>
      <c r="J136" s="5"/>
      <c r="K136" s="25"/>
      <c r="L136" s="118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75">
        <v>112</v>
      </c>
      <c r="B137" s="16">
        <v>34242117</v>
      </c>
      <c r="C137" s="76">
        <v>57.5</v>
      </c>
      <c r="D137" s="8">
        <v>10.773999999999999</v>
      </c>
      <c r="E137" s="8">
        <v>11.675000000000001</v>
      </c>
      <c r="F137" s="8">
        <f t="shared" si="4"/>
        <v>0.90100000000000158</v>
      </c>
      <c r="G137" s="77">
        <f t="shared" ref="G137:G165" si="10">F137*0.8598</f>
        <v>0.77467980000000136</v>
      </c>
      <c r="H137" s="77">
        <f t="shared" si="8"/>
        <v>0.32765675580505194</v>
      </c>
      <c r="I137" s="77">
        <f t="shared" si="7"/>
        <v>1.1023365558050533</v>
      </c>
      <c r="J137" s="5"/>
      <c r="K137" s="25"/>
      <c r="L137" s="118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75">
        <v>113</v>
      </c>
      <c r="B138" s="16">
        <v>34242125</v>
      </c>
      <c r="C138" s="76">
        <v>58.9</v>
      </c>
      <c r="D138" s="8">
        <v>16.934999999999999</v>
      </c>
      <c r="E138" s="8">
        <v>17.518000000000001</v>
      </c>
      <c r="F138" s="8">
        <f t="shared" si="4"/>
        <v>0.58300000000000196</v>
      </c>
      <c r="G138" s="77">
        <f t="shared" si="10"/>
        <v>0.50126340000000169</v>
      </c>
      <c r="H138" s="77">
        <f t="shared" si="8"/>
        <v>0.33563448551160968</v>
      </c>
      <c r="I138" s="77">
        <f t="shared" si="7"/>
        <v>0.83689788551161137</v>
      </c>
      <c r="J138" s="5"/>
      <c r="K138" s="25"/>
      <c r="L138" s="118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76">
        <v>77.099999999999994</v>
      </c>
      <c r="D139" s="8">
        <v>6.423</v>
      </c>
      <c r="E139" s="8">
        <v>6.423</v>
      </c>
      <c r="F139" s="8">
        <f t="shared" si="4"/>
        <v>0</v>
      </c>
      <c r="G139" s="77">
        <f t="shared" si="10"/>
        <v>0</v>
      </c>
      <c r="H139" s="77">
        <f t="shared" si="8"/>
        <v>0.43934497169686093</v>
      </c>
      <c r="I139" s="77">
        <f t="shared" si="7"/>
        <v>0.43934497169686093</v>
      </c>
      <c r="K139" s="25"/>
      <c r="L139" s="118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76">
        <v>85.3</v>
      </c>
      <c r="D140" s="8">
        <v>20.001999999999999</v>
      </c>
      <c r="E140" s="8">
        <v>21.658999999999999</v>
      </c>
      <c r="F140" s="8">
        <f t="shared" si="4"/>
        <v>1.657</v>
      </c>
      <c r="G140" s="77">
        <f t="shared" si="10"/>
        <v>1.4246886000000001</v>
      </c>
      <c r="H140" s="77">
        <f t="shared" si="8"/>
        <v>0.48607167426384223</v>
      </c>
      <c r="I140" s="77">
        <f t="shared" si="7"/>
        <v>1.9107602742638423</v>
      </c>
      <c r="K140" s="25"/>
      <c r="L140" s="118"/>
      <c r="M140" s="7"/>
      <c r="N140" s="7"/>
      <c r="X140" s="21"/>
      <c r="Y140" s="21"/>
    </row>
    <row r="141" spans="1:25" s="1" customFormat="1" x14ac:dyDescent="0.25">
      <c r="A141" s="75">
        <v>116</v>
      </c>
      <c r="B141" s="16">
        <v>34242157</v>
      </c>
      <c r="C141" s="76">
        <v>59.6</v>
      </c>
      <c r="D141" s="8">
        <v>18.52</v>
      </c>
      <c r="E141" s="8">
        <v>19.358000000000001</v>
      </c>
      <c r="F141" s="8">
        <f t="shared" si="4"/>
        <v>0.83800000000000097</v>
      </c>
      <c r="G141" s="77">
        <f t="shared" si="10"/>
        <v>0.72051240000000083</v>
      </c>
      <c r="H141" s="77">
        <f t="shared" si="8"/>
        <v>0.33962335036488861</v>
      </c>
      <c r="I141" s="77">
        <f t="shared" si="7"/>
        <v>1.0601357503648894</v>
      </c>
      <c r="J141" s="5"/>
      <c r="K141" s="25"/>
      <c r="L141" s="118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75">
        <v>117</v>
      </c>
      <c r="B142" s="16">
        <v>41341239</v>
      </c>
      <c r="C142" s="76">
        <v>59</v>
      </c>
      <c r="D142" s="8">
        <v>8.01</v>
      </c>
      <c r="E142" s="8">
        <v>8.3629999999999995</v>
      </c>
      <c r="F142" s="8">
        <f t="shared" si="4"/>
        <v>0.35299999999999976</v>
      </c>
      <c r="G142" s="77">
        <f t="shared" si="10"/>
        <v>0.30350939999999982</v>
      </c>
      <c r="H142" s="77">
        <f t="shared" si="8"/>
        <v>0.33620432334779238</v>
      </c>
      <c r="I142" s="77">
        <f t="shared" si="7"/>
        <v>0.6397137233477922</v>
      </c>
      <c r="K142" s="25"/>
      <c r="L142" s="118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75">
        <v>118</v>
      </c>
      <c r="B143" s="16">
        <v>34242156</v>
      </c>
      <c r="C143" s="76">
        <v>78</v>
      </c>
      <c r="D143" s="8">
        <v>8.6590000000000007</v>
      </c>
      <c r="E143" s="8">
        <v>8.6679999999999993</v>
      </c>
      <c r="F143" s="8">
        <f t="shared" si="4"/>
        <v>8.9999999999985647E-3</v>
      </c>
      <c r="G143" s="34">
        <f t="shared" si="10"/>
        <v>7.7381999999987664E-3</v>
      </c>
      <c r="H143" s="34">
        <f t="shared" si="8"/>
        <v>0.4444735122225052</v>
      </c>
      <c r="I143" s="34">
        <f t="shared" si="7"/>
        <v>0.45221171222250395</v>
      </c>
      <c r="J143" s="5"/>
      <c r="K143" s="25"/>
      <c r="L143" s="118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75">
        <v>119</v>
      </c>
      <c r="B144" s="16">
        <v>34242162</v>
      </c>
      <c r="C144" s="76">
        <v>85.5</v>
      </c>
      <c r="D144" s="8">
        <v>26.506</v>
      </c>
      <c r="E144" s="8">
        <v>26.847999999999999</v>
      </c>
      <c r="F144" s="8">
        <f t="shared" si="4"/>
        <v>0.34199999999999875</v>
      </c>
      <c r="G144" s="77">
        <f t="shared" si="10"/>
        <v>0.29405159999999891</v>
      </c>
      <c r="H144" s="77">
        <f t="shared" si="8"/>
        <v>0.48721134993620763</v>
      </c>
      <c r="I144" s="77">
        <f t="shared" si="7"/>
        <v>0.78126294993620649</v>
      </c>
      <c r="K144" s="25"/>
      <c r="L144" s="118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76">
        <v>58.9</v>
      </c>
      <c r="D145" s="8">
        <v>21.334</v>
      </c>
      <c r="E145" s="8">
        <v>22.263000000000002</v>
      </c>
      <c r="F145" s="8">
        <f t="shared" si="4"/>
        <v>0.92900000000000205</v>
      </c>
      <c r="G145" s="77">
        <f t="shared" si="10"/>
        <v>0.79875420000000175</v>
      </c>
      <c r="H145" s="77">
        <f t="shared" si="8"/>
        <v>0.33563448551160968</v>
      </c>
      <c r="I145" s="77">
        <f t="shared" si="7"/>
        <v>1.1343886855116114</v>
      </c>
      <c r="K145" s="25"/>
      <c r="L145" s="118"/>
      <c r="M145" s="7"/>
      <c r="N145" s="7"/>
      <c r="X145" s="21"/>
      <c r="Y145" s="21"/>
    </row>
    <row r="146" spans="1:25" s="1" customFormat="1" x14ac:dyDescent="0.25">
      <c r="A146" s="75">
        <v>121</v>
      </c>
      <c r="B146" s="16">
        <v>34242161</v>
      </c>
      <c r="C146" s="76">
        <v>59.2</v>
      </c>
      <c r="D146" s="8">
        <v>22.588000000000001</v>
      </c>
      <c r="E146" s="8">
        <v>22.89</v>
      </c>
      <c r="F146" s="8">
        <f t="shared" si="4"/>
        <v>0.3019999999999996</v>
      </c>
      <c r="G146" s="77">
        <f t="shared" si="10"/>
        <v>0.25965959999999966</v>
      </c>
      <c r="H146" s="77">
        <f t="shared" si="8"/>
        <v>0.33734399902015783</v>
      </c>
      <c r="I146" s="77">
        <f t="shared" si="7"/>
        <v>0.59700359902015743</v>
      </c>
      <c r="K146" s="25"/>
      <c r="L146" s="118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75">
        <v>122</v>
      </c>
      <c r="B147" s="16">
        <v>34242151</v>
      </c>
      <c r="C147" s="76">
        <v>78.099999999999994</v>
      </c>
      <c r="D147" s="8">
        <v>14.596</v>
      </c>
      <c r="E147" s="8">
        <v>16.059000000000001</v>
      </c>
      <c r="F147" s="8">
        <f t="shared" si="4"/>
        <v>1.463000000000001</v>
      </c>
      <c r="G147" s="77">
        <f t="shared" si="10"/>
        <v>1.2578874000000009</v>
      </c>
      <c r="H147" s="77">
        <f t="shared" si="8"/>
        <v>0.44504335005868789</v>
      </c>
      <c r="I147" s="77">
        <f t="shared" si="7"/>
        <v>1.7029307500586888</v>
      </c>
      <c r="J147" s="5"/>
      <c r="K147" s="25"/>
      <c r="L147" s="118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76">
        <v>85.2</v>
      </c>
      <c r="D148" s="8">
        <v>11.462</v>
      </c>
      <c r="E148" s="8">
        <v>11.574</v>
      </c>
      <c r="F148" s="8">
        <f>E148-D148</f>
        <v>0.1120000000000001</v>
      </c>
      <c r="G148" s="77">
        <f t="shared" si="10"/>
        <v>9.629760000000008E-2</v>
      </c>
      <c r="H148" s="77">
        <f>C148/3919*$H$13</f>
        <v>0.48550183642765954</v>
      </c>
      <c r="I148" s="77">
        <f t="shared" si="7"/>
        <v>0.58179943642765963</v>
      </c>
      <c r="K148" s="25"/>
      <c r="L148" s="118"/>
      <c r="M148" s="7"/>
      <c r="N148" s="7"/>
      <c r="X148" s="21"/>
      <c r="Y148" s="21"/>
    </row>
    <row r="149" spans="1:25" s="1" customFormat="1" x14ac:dyDescent="0.25">
      <c r="A149" s="75">
        <v>124</v>
      </c>
      <c r="B149" s="16">
        <v>34242163</v>
      </c>
      <c r="C149" s="76">
        <v>59.3</v>
      </c>
      <c r="D149" s="8">
        <v>25.556000000000001</v>
      </c>
      <c r="E149" s="8">
        <v>26.244</v>
      </c>
      <c r="F149" s="8">
        <f>E149-D149</f>
        <v>0.68799999999999883</v>
      </c>
      <c r="G149" s="77">
        <f t="shared" si="10"/>
        <v>0.59154239999999902</v>
      </c>
      <c r="H149" s="77">
        <f t="shared" si="8"/>
        <v>0.33791383685634047</v>
      </c>
      <c r="I149" s="77">
        <f t="shared" si="7"/>
        <v>0.92945623685633949</v>
      </c>
      <c r="K149" s="25"/>
      <c r="L149" s="118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75">
        <v>125</v>
      </c>
      <c r="B150" s="16">
        <v>34242153</v>
      </c>
      <c r="C150" s="76">
        <v>59.2</v>
      </c>
      <c r="D150" s="8">
        <v>27.524999999999999</v>
      </c>
      <c r="E150" s="8">
        <v>28.803999999999998</v>
      </c>
      <c r="F150" s="8">
        <f>E150-D150</f>
        <v>1.2789999999999999</v>
      </c>
      <c r="G150" s="34">
        <f t="shared" si="10"/>
        <v>1.0996842</v>
      </c>
      <c r="H150" s="34">
        <f>C150/3919*$H$13</f>
        <v>0.33734399902015783</v>
      </c>
      <c r="I150" s="34">
        <f t="shared" si="7"/>
        <v>1.4370281990201579</v>
      </c>
      <c r="K150" s="25"/>
      <c r="L150" s="118"/>
      <c r="M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75">
        <v>126</v>
      </c>
      <c r="B151" s="16">
        <v>20140213</v>
      </c>
      <c r="C151" s="76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77">
        <f t="shared" si="10"/>
        <v>0</v>
      </c>
      <c r="H151" s="77">
        <f t="shared" si="8"/>
        <v>0.44219416087777441</v>
      </c>
      <c r="I151" s="77">
        <f t="shared" si="7"/>
        <v>0.44219416087777441</v>
      </c>
      <c r="K151" s="25"/>
      <c r="L151" s="118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76">
        <v>85.2</v>
      </c>
      <c r="D152" s="8">
        <v>55.337000000000003</v>
      </c>
      <c r="E152" s="8">
        <v>57.156999999999996</v>
      </c>
      <c r="F152" s="8">
        <f t="shared" si="4"/>
        <v>1.8199999999999932</v>
      </c>
      <c r="G152" s="77">
        <f t="shared" si="10"/>
        <v>1.5648359999999941</v>
      </c>
      <c r="H152" s="77">
        <f t="shared" si="8"/>
        <v>0.48550183642765954</v>
      </c>
      <c r="I152" s="77">
        <f t="shared" si="7"/>
        <v>2.0503378364276537</v>
      </c>
      <c r="K152" s="25"/>
      <c r="L152" s="118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76">
        <v>58.9</v>
      </c>
      <c r="D153" s="8">
        <v>16.715</v>
      </c>
      <c r="E153" s="8">
        <v>17.466000000000001</v>
      </c>
      <c r="F153" s="8">
        <f t="shared" si="4"/>
        <v>0.75100000000000122</v>
      </c>
      <c r="G153" s="77">
        <f t="shared" si="10"/>
        <v>0.64570980000000111</v>
      </c>
      <c r="H153" s="85">
        <f t="shared" si="8"/>
        <v>0.33563448551160968</v>
      </c>
      <c r="I153" s="77">
        <f t="shared" si="7"/>
        <v>0.98134428551161079</v>
      </c>
      <c r="K153" s="25"/>
      <c r="L153" s="118"/>
      <c r="M153" s="14"/>
      <c r="N153" s="7"/>
      <c r="X153" s="21"/>
      <c r="Y153" s="21"/>
    </row>
    <row r="154" spans="1:25" s="1" customFormat="1" x14ac:dyDescent="0.25">
      <c r="A154" s="75">
        <v>129</v>
      </c>
      <c r="B154" s="16">
        <v>34242155</v>
      </c>
      <c r="C154" s="76">
        <v>58.6</v>
      </c>
      <c r="D154" s="8">
        <v>24.04</v>
      </c>
      <c r="E154" s="8">
        <v>25.045999999999999</v>
      </c>
      <c r="F154" s="8">
        <f t="shared" ref="F154:F217" si="11">E154-D154</f>
        <v>1.0060000000000002</v>
      </c>
      <c r="G154" s="77">
        <f t="shared" si="10"/>
        <v>0.86495880000000025</v>
      </c>
      <c r="H154" s="85">
        <f t="shared" si="8"/>
        <v>0.33392497200306159</v>
      </c>
      <c r="I154" s="77">
        <f t="shared" si="7"/>
        <v>1.1988837720030618</v>
      </c>
      <c r="K154" s="25"/>
      <c r="L154" s="118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86">
        <v>130</v>
      </c>
      <c r="B155" s="20">
        <v>34242150</v>
      </c>
      <c r="C155" s="81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2">
        <f t="shared" si="10"/>
        <v>0</v>
      </c>
      <c r="H155" s="82">
        <f t="shared" si="8"/>
        <v>0.44219416087777441</v>
      </c>
      <c r="I155" s="82">
        <f t="shared" ref="I155:I218" si="12">G155+H155</f>
        <v>0.44219416087777441</v>
      </c>
      <c r="K155" s="25"/>
      <c r="L155" s="118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3">
        <v>131</v>
      </c>
      <c r="B156" s="19">
        <v>20442446</v>
      </c>
      <c r="C156" s="84">
        <v>84.1</v>
      </c>
      <c r="D156" s="9">
        <v>46.039000000000001</v>
      </c>
      <c r="E156" s="9">
        <v>47.25</v>
      </c>
      <c r="F156" s="9">
        <f t="shared" si="11"/>
        <v>1.2109999999999985</v>
      </c>
      <c r="G156" s="85">
        <f>F156*0.8598</f>
        <v>1.0412177999999987</v>
      </c>
      <c r="H156" s="85">
        <f t="shared" ref="H156:H207" si="13">C156/3672.6*$H$16</f>
        <v>0.32479869284430607</v>
      </c>
      <c r="I156" s="85">
        <f t="shared" si="12"/>
        <v>1.3660164928443048</v>
      </c>
      <c r="K156" s="25"/>
      <c r="L156" s="118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75">
        <v>132</v>
      </c>
      <c r="B157" s="16">
        <v>43242256</v>
      </c>
      <c r="C157" s="76">
        <v>56.3</v>
      </c>
      <c r="D157" s="8">
        <v>23.056000000000001</v>
      </c>
      <c r="E157" s="8">
        <v>23.934000000000001</v>
      </c>
      <c r="F157" s="8">
        <f t="shared" si="11"/>
        <v>0.87800000000000011</v>
      </c>
      <c r="G157" s="77">
        <f t="shared" si="10"/>
        <v>0.75490440000000014</v>
      </c>
      <c r="H157" s="77">
        <f t="shared" si="13"/>
        <v>0.21743360769482084</v>
      </c>
      <c r="I157" s="77">
        <f t="shared" si="12"/>
        <v>0.97233800769482093</v>
      </c>
      <c r="K157" s="25"/>
      <c r="L157" s="118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75">
        <v>133</v>
      </c>
      <c r="B158" s="16">
        <v>43242235</v>
      </c>
      <c r="C158" s="76">
        <v>56.1</v>
      </c>
      <c r="D158" s="8">
        <v>12.906000000000001</v>
      </c>
      <c r="E158" s="8">
        <v>13.156000000000001</v>
      </c>
      <c r="F158" s="8">
        <f t="shared" si="11"/>
        <v>0.25</v>
      </c>
      <c r="G158" s="77">
        <f t="shared" si="10"/>
        <v>0.21495</v>
      </c>
      <c r="H158" s="77">
        <f t="shared" si="13"/>
        <v>0.21666119701029218</v>
      </c>
      <c r="I158" s="77">
        <f t="shared" si="12"/>
        <v>0.43161119701029216</v>
      </c>
      <c r="K158" s="25"/>
      <c r="L158" s="118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75">
        <v>134</v>
      </c>
      <c r="B159" s="16">
        <v>43242250</v>
      </c>
      <c r="C159" s="76">
        <v>85.2</v>
      </c>
      <c r="D159" s="8">
        <v>23.363</v>
      </c>
      <c r="E159" s="8">
        <v>24.364000000000001</v>
      </c>
      <c r="F159" s="8">
        <f t="shared" si="11"/>
        <v>1.0010000000000012</v>
      </c>
      <c r="G159" s="77">
        <f t="shared" si="10"/>
        <v>0.86065980000000109</v>
      </c>
      <c r="H159" s="77">
        <f t="shared" si="13"/>
        <v>0.32904695160921377</v>
      </c>
      <c r="I159" s="77">
        <f t="shared" si="12"/>
        <v>1.1897067516092148</v>
      </c>
      <c r="K159" s="25"/>
      <c r="L159" s="118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76">
        <v>84.4</v>
      </c>
      <c r="D160" s="8">
        <v>40.956000000000003</v>
      </c>
      <c r="E160" s="8">
        <v>42.706000000000003</v>
      </c>
      <c r="F160" s="8">
        <f t="shared" si="11"/>
        <v>1.75</v>
      </c>
      <c r="G160" s="77">
        <f t="shared" si="10"/>
        <v>1.50465</v>
      </c>
      <c r="H160" s="77">
        <f t="shared" si="13"/>
        <v>0.32595730887109908</v>
      </c>
      <c r="I160" s="77">
        <f t="shared" si="12"/>
        <v>1.830607308871099</v>
      </c>
      <c r="K160" s="25"/>
      <c r="L160" s="118"/>
      <c r="M160" s="7"/>
      <c r="N160" s="7"/>
      <c r="X160" s="21"/>
      <c r="Y160" s="21"/>
    </row>
    <row r="161" spans="1:25" s="1" customFormat="1" x14ac:dyDescent="0.25">
      <c r="A161" s="75">
        <v>136</v>
      </c>
      <c r="B161" s="16">
        <v>43242379</v>
      </c>
      <c r="C161" s="76">
        <v>56.2</v>
      </c>
      <c r="D161" s="8">
        <v>28.939</v>
      </c>
      <c r="E161" s="8">
        <v>29.523</v>
      </c>
      <c r="F161" s="8">
        <f t="shared" si="11"/>
        <v>0.58399999999999963</v>
      </c>
      <c r="G161" s="77">
        <f t="shared" si="10"/>
        <v>0.50212319999999966</v>
      </c>
      <c r="H161" s="77">
        <f t="shared" si="13"/>
        <v>0.21704740235255651</v>
      </c>
      <c r="I161" s="77">
        <f t="shared" si="12"/>
        <v>0.71917060235255614</v>
      </c>
      <c r="K161" s="25"/>
      <c r="L161" s="118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75">
        <v>137</v>
      </c>
      <c r="B162" s="16">
        <v>43242240</v>
      </c>
      <c r="C162" s="76">
        <v>55.7</v>
      </c>
      <c r="D162" s="8">
        <v>19.36</v>
      </c>
      <c r="E162" s="8">
        <v>20.22</v>
      </c>
      <c r="F162" s="8">
        <f t="shared" si="11"/>
        <v>0.85999999999999943</v>
      </c>
      <c r="G162" s="77">
        <f t="shared" si="10"/>
        <v>0.73942799999999953</v>
      </c>
      <c r="H162" s="77">
        <f t="shared" si="13"/>
        <v>0.21511637564123484</v>
      </c>
      <c r="I162" s="77">
        <f t="shared" si="12"/>
        <v>0.9545443756412344</v>
      </c>
      <c r="K162" s="25"/>
      <c r="L162" s="118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75">
        <v>138</v>
      </c>
      <c r="B163" s="16">
        <v>43242241</v>
      </c>
      <c r="C163" s="76">
        <v>84.3</v>
      </c>
      <c r="D163" s="8">
        <v>40.707999999999998</v>
      </c>
      <c r="E163" s="8">
        <v>41.957000000000001</v>
      </c>
      <c r="F163" s="8">
        <f t="shared" si="11"/>
        <v>1.2490000000000023</v>
      </c>
      <c r="G163" s="77">
        <f t="shared" si="10"/>
        <v>1.0738902000000019</v>
      </c>
      <c r="H163" s="77">
        <f t="shared" si="13"/>
        <v>0.32557110352883473</v>
      </c>
      <c r="I163" s="77">
        <f t="shared" si="12"/>
        <v>1.3994613035288366</v>
      </c>
      <c r="K163" s="25"/>
      <c r="L163" s="118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76">
        <v>84</v>
      </c>
      <c r="D164" s="8">
        <v>10.362</v>
      </c>
      <c r="E164" s="8">
        <v>10.371</v>
      </c>
      <c r="F164" s="8">
        <f t="shared" si="11"/>
        <v>9.0000000000003411E-3</v>
      </c>
      <c r="G164" s="77">
        <f t="shared" si="10"/>
        <v>7.7382000000002929E-3</v>
      </c>
      <c r="H164" s="77">
        <f t="shared" si="13"/>
        <v>0.32441248750204177</v>
      </c>
      <c r="I164" s="77">
        <f t="shared" si="12"/>
        <v>0.33215068750204207</v>
      </c>
      <c r="K164" s="25"/>
      <c r="L164" s="118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75">
        <v>140</v>
      </c>
      <c r="B165" s="16">
        <v>34242381</v>
      </c>
      <c r="C165" s="76">
        <v>55.6</v>
      </c>
      <c r="D165" s="8">
        <v>21.614000000000001</v>
      </c>
      <c r="E165" s="8">
        <v>22.696000000000002</v>
      </c>
      <c r="F165" s="8">
        <f t="shared" si="11"/>
        <v>1.0820000000000007</v>
      </c>
      <c r="G165" s="77">
        <f t="shared" si="10"/>
        <v>0.93030360000000067</v>
      </c>
      <c r="H165" s="77">
        <f t="shared" si="13"/>
        <v>0.21473017029897051</v>
      </c>
      <c r="I165" s="77">
        <f t="shared" si="12"/>
        <v>1.1450337702989712</v>
      </c>
      <c r="K165" s="25"/>
      <c r="L165" s="118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75">
        <v>141</v>
      </c>
      <c r="B166" s="16">
        <v>34242390</v>
      </c>
      <c r="C166" s="76">
        <v>56.4</v>
      </c>
      <c r="D166" s="8">
        <v>13.358000000000001</v>
      </c>
      <c r="E166" s="8">
        <v>13.878</v>
      </c>
      <c r="F166" s="8">
        <f t="shared" si="11"/>
        <v>0.51999999999999957</v>
      </c>
      <c r="G166" s="77">
        <f>F166*0.8598</f>
        <v>0.44709599999999966</v>
      </c>
      <c r="H166" s="77">
        <f t="shared" si="13"/>
        <v>0.21781981303708517</v>
      </c>
      <c r="I166" s="77">
        <f t="shared" si="12"/>
        <v>0.6649158130370848</v>
      </c>
      <c r="K166" s="25"/>
      <c r="L166" s="118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75">
        <v>142</v>
      </c>
      <c r="B167" s="16">
        <v>34242387</v>
      </c>
      <c r="C167" s="76">
        <v>84.1</v>
      </c>
      <c r="D167" s="8">
        <v>24.459</v>
      </c>
      <c r="E167" s="8">
        <v>25.786999999999999</v>
      </c>
      <c r="F167" s="8">
        <f t="shared" si="11"/>
        <v>1.3279999999999994</v>
      </c>
      <c r="G167" s="77">
        <f t="shared" ref="G167:G196" si="14">F167*0.8598</f>
        <v>1.1418143999999995</v>
      </c>
      <c r="H167" s="77">
        <f t="shared" si="13"/>
        <v>0.32479869284430607</v>
      </c>
      <c r="I167" s="77">
        <f t="shared" si="12"/>
        <v>1.4666130928443055</v>
      </c>
      <c r="K167" s="25"/>
      <c r="L167" s="118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76">
        <v>83.5</v>
      </c>
      <c r="D168" s="8">
        <v>21.666</v>
      </c>
      <c r="E168" s="8">
        <v>22.308</v>
      </c>
      <c r="F168" s="8">
        <f t="shared" si="11"/>
        <v>0.64199999999999946</v>
      </c>
      <c r="G168" s="77">
        <f t="shared" si="14"/>
        <v>0.55199159999999958</v>
      </c>
      <c r="H168" s="77">
        <f t="shared" si="13"/>
        <v>0.3224814607907201</v>
      </c>
      <c r="I168" s="77">
        <f t="shared" si="12"/>
        <v>0.87447306079071963</v>
      </c>
      <c r="K168" s="25"/>
      <c r="L168" s="118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76">
        <v>56.3</v>
      </c>
      <c r="D169" s="8">
        <v>11.682</v>
      </c>
      <c r="E169" s="8">
        <v>12.513999999999999</v>
      </c>
      <c r="F169" s="8">
        <f t="shared" si="11"/>
        <v>0.83199999999999896</v>
      </c>
      <c r="G169" s="77">
        <f t="shared" si="14"/>
        <v>0.71535359999999915</v>
      </c>
      <c r="H169" s="77">
        <f t="shared" si="13"/>
        <v>0.21743360769482084</v>
      </c>
      <c r="I169" s="77">
        <f t="shared" si="12"/>
        <v>0.93278720769482004</v>
      </c>
      <c r="K169" s="25"/>
      <c r="L169" s="118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75">
        <v>145</v>
      </c>
      <c r="B170" s="16">
        <v>34242386</v>
      </c>
      <c r="C170" s="76">
        <v>56.6</v>
      </c>
      <c r="D170" s="8">
        <v>11.831</v>
      </c>
      <c r="E170" s="8">
        <v>12.521000000000001</v>
      </c>
      <c r="F170" s="8">
        <f t="shared" si="11"/>
        <v>0.69000000000000128</v>
      </c>
      <c r="G170" s="77">
        <f t="shared" si="14"/>
        <v>0.59326200000000107</v>
      </c>
      <c r="H170" s="77">
        <f t="shared" si="13"/>
        <v>0.21859222372161385</v>
      </c>
      <c r="I170" s="77">
        <f t="shared" si="12"/>
        <v>0.81185422372161486</v>
      </c>
      <c r="K170" s="25"/>
      <c r="L170" s="118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75">
        <v>146</v>
      </c>
      <c r="B171" s="16">
        <v>34242384</v>
      </c>
      <c r="C171" s="76">
        <v>84.3</v>
      </c>
      <c r="D171" s="8">
        <v>14.147</v>
      </c>
      <c r="E171" s="8">
        <v>14.147</v>
      </c>
      <c r="F171" s="8">
        <f t="shared" si="11"/>
        <v>0</v>
      </c>
      <c r="G171" s="77">
        <f t="shared" si="14"/>
        <v>0</v>
      </c>
      <c r="H171" s="77">
        <f t="shared" si="13"/>
        <v>0.32557110352883473</v>
      </c>
      <c r="I171" s="77">
        <f t="shared" si="12"/>
        <v>0.32557110352883473</v>
      </c>
      <c r="K171" s="25"/>
      <c r="L171" s="118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76">
        <v>84.7</v>
      </c>
      <c r="D172" s="8">
        <v>19.890999999999998</v>
      </c>
      <c r="E172" s="8">
        <v>20.928000000000001</v>
      </c>
      <c r="F172" s="8">
        <f t="shared" si="11"/>
        <v>1.0370000000000026</v>
      </c>
      <c r="G172" s="77">
        <f t="shared" si="14"/>
        <v>0.8916126000000022</v>
      </c>
      <c r="H172" s="77">
        <f t="shared" si="13"/>
        <v>0.3271159248978921</v>
      </c>
      <c r="I172" s="77">
        <f t="shared" si="12"/>
        <v>1.2187285248978943</v>
      </c>
      <c r="K172" s="25"/>
      <c r="L172" s="118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75">
        <v>148</v>
      </c>
      <c r="B173" s="16">
        <v>34242298</v>
      </c>
      <c r="C173" s="76">
        <v>56.4</v>
      </c>
      <c r="D173" s="8">
        <v>13.534000000000001</v>
      </c>
      <c r="E173" s="8">
        <v>14.196</v>
      </c>
      <c r="F173" s="8">
        <f t="shared" si="11"/>
        <v>0.66199999999999903</v>
      </c>
      <c r="G173" s="77">
        <f t="shared" si="14"/>
        <v>0.56918759999999913</v>
      </c>
      <c r="H173" s="77">
        <f t="shared" si="13"/>
        <v>0.21781981303708517</v>
      </c>
      <c r="I173" s="77">
        <f t="shared" si="12"/>
        <v>0.78700741303708432</v>
      </c>
      <c r="K173" s="25"/>
      <c r="L173" s="118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75">
        <v>149</v>
      </c>
      <c r="B174" s="16">
        <v>34242302</v>
      </c>
      <c r="C174" s="76">
        <v>56.7</v>
      </c>
      <c r="D174" s="8">
        <v>18.215</v>
      </c>
      <c r="E174" s="8">
        <v>18.614999999999998</v>
      </c>
      <c r="F174" s="8">
        <f t="shared" si="11"/>
        <v>0.39999999999999858</v>
      </c>
      <c r="G174" s="77">
        <f t="shared" si="14"/>
        <v>0.34391999999999878</v>
      </c>
      <c r="H174" s="77">
        <f t="shared" si="13"/>
        <v>0.21897842906387821</v>
      </c>
      <c r="I174" s="77">
        <f t="shared" si="12"/>
        <v>0.56289842906387699</v>
      </c>
      <c r="K174" s="25"/>
      <c r="L174" s="118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75">
        <v>150</v>
      </c>
      <c r="B175" s="16">
        <v>34242299</v>
      </c>
      <c r="C175" s="76">
        <v>84.6</v>
      </c>
      <c r="D175" s="8">
        <v>17.224</v>
      </c>
      <c r="E175" s="8">
        <v>17.224</v>
      </c>
      <c r="F175" s="8">
        <f t="shared" si="11"/>
        <v>0</v>
      </c>
      <c r="G175" s="77">
        <f t="shared" si="14"/>
        <v>0</v>
      </c>
      <c r="H175" s="77">
        <f t="shared" si="13"/>
        <v>0.32672971955562774</v>
      </c>
      <c r="I175" s="77">
        <f t="shared" si="12"/>
        <v>0.32672971955562774</v>
      </c>
      <c r="K175" s="25"/>
      <c r="L175" s="118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72">
        <v>84.6</v>
      </c>
      <c r="D176" s="8">
        <v>26.367000000000001</v>
      </c>
      <c r="E176" s="8">
        <v>27.231999999999999</v>
      </c>
      <c r="F176" s="8">
        <f t="shared" si="11"/>
        <v>0.86499999999999844</v>
      </c>
      <c r="G176" s="34">
        <f t="shared" si="14"/>
        <v>0.74372699999999869</v>
      </c>
      <c r="H176" s="34">
        <f t="shared" si="13"/>
        <v>0.32672971955562774</v>
      </c>
      <c r="I176" s="34">
        <f t="shared" si="12"/>
        <v>1.0704567195556265</v>
      </c>
      <c r="K176" s="25"/>
      <c r="L176" s="118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75">
        <v>152</v>
      </c>
      <c r="B177" s="16">
        <v>34242303</v>
      </c>
      <c r="C177" s="76">
        <v>56.3</v>
      </c>
      <c r="D177" s="8">
        <v>3.84</v>
      </c>
      <c r="E177" s="8">
        <v>4.0940000000000003</v>
      </c>
      <c r="F177" s="8">
        <f t="shared" si="11"/>
        <v>0.25400000000000045</v>
      </c>
      <c r="G177" s="77">
        <f t="shared" si="14"/>
        <v>0.21838920000000039</v>
      </c>
      <c r="H177" s="77">
        <f t="shared" si="13"/>
        <v>0.21743360769482084</v>
      </c>
      <c r="I177" s="77">
        <f t="shared" si="12"/>
        <v>0.43582280769482123</v>
      </c>
      <c r="K177" s="25"/>
      <c r="L177" s="118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75">
        <v>153</v>
      </c>
      <c r="B178" s="16">
        <v>34242306</v>
      </c>
      <c r="C178" s="76">
        <v>56.9</v>
      </c>
      <c r="D178" s="8">
        <v>17.195</v>
      </c>
      <c r="E178" s="8">
        <v>17.445</v>
      </c>
      <c r="F178" s="8">
        <f t="shared" si="11"/>
        <v>0.25</v>
      </c>
      <c r="G178" s="77">
        <f t="shared" si="14"/>
        <v>0.21495</v>
      </c>
      <c r="H178" s="77">
        <f t="shared" si="13"/>
        <v>0.21975083974840687</v>
      </c>
      <c r="I178" s="77">
        <f t="shared" si="12"/>
        <v>0.4347008397484069</v>
      </c>
      <c r="K178" s="25"/>
      <c r="L178" s="118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75">
        <v>154</v>
      </c>
      <c r="B179" s="16">
        <v>34242305</v>
      </c>
      <c r="C179" s="76">
        <v>85.7</v>
      </c>
      <c r="D179" s="8">
        <v>27.905000000000001</v>
      </c>
      <c r="E179" s="8">
        <v>28.093</v>
      </c>
      <c r="F179" s="8">
        <f t="shared" si="11"/>
        <v>0.18799999999999883</v>
      </c>
      <c r="G179" s="77">
        <f t="shared" si="14"/>
        <v>0.16164239999999899</v>
      </c>
      <c r="H179" s="77">
        <f t="shared" si="13"/>
        <v>0.33097797832053549</v>
      </c>
      <c r="I179" s="77">
        <f t="shared" si="12"/>
        <v>0.49262037832053451</v>
      </c>
      <c r="K179" s="25"/>
      <c r="L179" s="118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76">
        <v>84.9</v>
      </c>
      <c r="D180" s="8">
        <v>39.128999999999998</v>
      </c>
      <c r="E180" s="8">
        <v>40.512</v>
      </c>
      <c r="F180" s="8">
        <f t="shared" si="11"/>
        <v>1.3830000000000027</v>
      </c>
      <c r="G180" s="77">
        <f t="shared" si="14"/>
        <v>1.1891034000000023</v>
      </c>
      <c r="H180" s="77">
        <f t="shared" si="13"/>
        <v>0.32788833558242081</v>
      </c>
      <c r="I180" s="77">
        <f t="shared" si="12"/>
        <v>1.516991735582423</v>
      </c>
      <c r="K180" s="25"/>
      <c r="L180" s="118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75">
        <v>156</v>
      </c>
      <c r="B181" s="16">
        <v>34242320</v>
      </c>
      <c r="C181" s="76">
        <v>56.8</v>
      </c>
      <c r="D181" s="8">
        <v>28.751000000000001</v>
      </c>
      <c r="E181" s="8">
        <v>29.721</v>
      </c>
      <c r="F181" s="8">
        <f t="shared" si="11"/>
        <v>0.96999999999999886</v>
      </c>
      <c r="G181" s="77">
        <f t="shared" si="14"/>
        <v>0.83400599999999903</v>
      </c>
      <c r="H181" s="77">
        <f t="shared" si="13"/>
        <v>0.21936463440614251</v>
      </c>
      <c r="I181" s="77">
        <f t="shared" si="12"/>
        <v>1.0533706344061415</v>
      </c>
      <c r="K181" s="25"/>
      <c r="L181" s="118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75">
        <v>157</v>
      </c>
      <c r="B182" s="16">
        <v>34242321</v>
      </c>
      <c r="C182" s="76">
        <v>57.1</v>
      </c>
      <c r="D182" s="8">
        <v>23.001999999999999</v>
      </c>
      <c r="E182" s="8">
        <v>24.234000000000002</v>
      </c>
      <c r="F182" s="8">
        <f t="shared" si="11"/>
        <v>1.2320000000000029</v>
      </c>
      <c r="G182" s="77">
        <f t="shared" si="14"/>
        <v>1.0592736000000025</v>
      </c>
      <c r="H182" s="77">
        <f t="shared" si="13"/>
        <v>0.22052325043293555</v>
      </c>
      <c r="I182" s="77">
        <f t="shared" si="12"/>
        <v>1.279796850432938</v>
      </c>
      <c r="K182" s="25"/>
      <c r="L182" s="118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75">
        <v>158</v>
      </c>
      <c r="B183" s="16">
        <v>34242304</v>
      </c>
      <c r="C183" s="76">
        <v>85.5</v>
      </c>
      <c r="D183" s="8">
        <v>29.934999999999999</v>
      </c>
      <c r="E183" s="8">
        <v>31.042999999999999</v>
      </c>
      <c r="F183" s="8">
        <f t="shared" si="11"/>
        <v>1.1080000000000005</v>
      </c>
      <c r="G183" s="77">
        <f t="shared" si="14"/>
        <v>0.95265840000000046</v>
      </c>
      <c r="H183" s="77">
        <f t="shared" si="13"/>
        <v>0.33020556763600678</v>
      </c>
      <c r="I183" s="77">
        <f t="shared" si="12"/>
        <v>1.2828639676360072</v>
      </c>
      <c r="K183" s="25"/>
      <c r="L183" s="118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76">
        <v>84.6</v>
      </c>
      <c r="D184" s="105">
        <v>31.524999999999999</v>
      </c>
      <c r="E184" s="105">
        <v>32.792999999999999</v>
      </c>
      <c r="F184" s="8">
        <f t="shared" si="11"/>
        <v>1.2680000000000007</v>
      </c>
      <c r="G184" s="77">
        <f t="shared" si="14"/>
        <v>1.0902264000000006</v>
      </c>
      <c r="H184" s="77">
        <f t="shared" si="13"/>
        <v>0.32672971955562774</v>
      </c>
      <c r="I184" s="96">
        <f>G184+H184</f>
        <v>1.4169561195556284</v>
      </c>
      <c r="K184" s="25"/>
      <c r="L184" s="118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76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77">
        <f t="shared" si="14"/>
        <v>0</v>
      </c>
      <c r="H185" s="77">
        <f t="shared" si="13"/>
        <v>0.21743360769482084</v>
      </c>
      <c r="I185" s="95">
        <f>G185+H185</f>
        <v>0.21743360769482084</v>
      </c>
      <c r="K185" s="25"/>
      <c r="L185" s="118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75">
        <v>161</v>
      </c>
      <c r="B186" s="16">
        <v>34242312</v>
      </c>
      <c r="C186" s="76">
        <v>56.8</v>
      </c>
      <c r="D186" s="8">
        <v>7.9969999999999999</v>
      </c>
      <c r="E186" s="8">
        <v>8.1639999999999997</v>
      </c>
      <c r="F186" s="8">
        <f t="shared" si="11"/>
        <v>0.16699999999999982</v>
      </c>
      <c r="G186" s="77">
        <f t="shared" si="14"/>
        <v>0.14358659999999984</v>
      </c>
      <c r="H186" s="77">
        <f t="shared" si="13"/>
        <v>0.21936463440614251</v>
      </c>
      <c r="I186" s="77">
        <f t="shared" si="12"/>
        <v>0.36295123440614235</v>
      </c>
      <c r="K186" s="25"/>
      <c r="L186" s="118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75">
        <v>162</v>
      </c>
      <c r="B187" s="16">
        <v>34242309</v>
      </c>
      <c r="C187" s="76">
        <v>85.2</v>
      </c>
      <c r="D187" s="8">
        <v>23.292000000000002</v>
      </c>
      <c r="E187" s="8">
        <v>24.161000000000001</v>
      </c>
      <c r="F187" s="8">
        <f t="shared" si="11"/>
        <v>0.86899999999999977</v>
      </c>
      <c r="G187" s="77">
        <f t="shared" si="14"/>
        <v>0.74716619999999978</v>
      </c>
      <c r="H187" s="77">
        <f>C187/3672.6*$H$16</f>
        <v>0.32904695160921377</v>
      </c>
      <c r="I187" s="77">
        <f t="shared" si="12"/>
        <v>1.0762131516092135</v>
      </c>
      <c r="K187" s="25"/>
      <c r="L187" s="118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76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77">
        <f>F188*0.8598</f>
        <v>0</v>
      </c>
      <c r="H188" s="77">
        <f t="shared" si="13"/>
        <v>0.32595730887109908</v>
      </c>
      <c r="I188" s="77">
        <f>G188+H188</f>
        <v>0.32595730887109908</v>
      </c>
      <c r="K188" s="25"/>
      <c r="L188" s="118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75">
        <v>164</v>
      </c>
      <c r="B189" s="16">
        <v>34242185</v>
      </c>
      <c r="C189" s="76">
        <v>55.9</v>
      </c>
      <c r="D189" s="8">
        <v>12.238</v>
      </c>
      <c r="E189" s="8">
        <v>12.555</v>
      </c>
      <c r="F189" s="8">
        <f t="shared" si="11"/>
        <v>0.31700000000000017</v>
      </c>
      <c r="G189" s="77">
        <f>F189*0.8598</f>
        <v>0.27255660000000015</v>
      </c>
      <c r="H189" s="77">
        <f t="shared" si="13"/>
        <v>0.2158887863257635</v>
      </c>
      <c r="I189" s="77">
        <f t="shared" si="12"/>
        <v>0.48844538632576362</v>
      </c>
      <c r="K189" s="25"/>
      <c r="L189" s="118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75">
        <v>165</v>
      </c>
      <c r="B190" s="16">
        <v>43441088</v>
      </c>
      <c r="C190" s="76">
        <v>56.7</v>
      </c>
      <c r="D190" s="8">
        <v>12.388999999999999</v>
      </c>
      <c r="E190" s="8">
        <v>13.005000000000001</v>
      </c>
      <c r="F190" s="8">
        <f t="shared" si="11"/>
        <v>0.61600000000000144</v>
      </c>
      <c r="G190" s="77">
        <f t="shared" si="14"/>
        <v>0.52963680000000124</v>
      </c>
      <c r="H190" s="77">
        <f t="shared" si="13"/>
        <v>0.21897842906387821</v>
      </c>
      <c r="I190" s="77">
        <f t="shared" si="12"/>
        <v>0.74861522906387945</v>
      </c>
      <c r="K190" s="25"/>
      <c r="L190" s="118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75">
        <v>166</v>
      </c>
      <c r="B191" s="16">
        <v>34242310</v>
      </c>
      <c r="C191" s="76">
        <v>85.2</v>
      </c>
      <c r="D191" s="8">
        <v>25.45</v>
      </c>
      <c r="E191" s="8">
        <v>26.55</v>
      </c>
      <c r="F191" s="8">
        <f t="shared" si="11"/>
        <v>1.1000000000000014</v>
      </c>
      <c r="G191" s="77">
        <f t="shared" si="14"/>
        <v>0.94578000000000129</v>
      </c>
      <c r="H191" s="77">
        <f t="shared" si="13"/>
        <v>0.32904695160921377</v>
      </c>
      <c r="I191" s="77">
        <f t="shared" si="12"/>
        <v>1.274826951609215</v>
      </c>
      <c r="K191" s="25"/>
      <c r="L191" s="118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76">
        <v>84.9</v>
      </c>
      <c r="D192" s="8">
        <v>29.245999999999999</v>
      </c>
      <c r="E192" s="8">
        <v>30.57</v>
      </c>
      <c r="F192" s="8">
        <f t="shared" si="11"/>
        <v>1.3240000000000016</v>
      </c>
      <c r="G192" s="77">
        <f t="shared" si="14"/>
        <v>1.1383752000000014</v>
      </c>
      <c r="H192" s="77">
        <f t="shared" si="13"/>
        <v>0.32788833558242081</v>
      </c>
      <c r="I192" s="77">
        <f t="shared" si="12"/>
        <v>1.4662635355824221</v>
      </c>
      <c r="K192" s="25"/>
      <c r="L192" s="118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75">
        <v>168</v>
      </c>
      <c r="B193" s="16">
        <v>34242189</v>
      </c>
      <c r="C193" s="76">
        <v>56.4</v>
      </c>
      <c r="D193" s="8">
        <v>5.01</v>
      </c>
      <c r="E193" s="8">
        <v>5.01</v>
      </c>
      <c r="F193" s="8">
        <f t="shared" si="11"/>
        <v>0</v>
      </c>
      <c r="G193" s="77">
        <f t="shared" si="14"/>
        <v>0</v>
      </c>
      <c r="H193" s="77">
        <f t="shared" si="13"/>
        <v>0.21781981303708517</v>
      </c>
      <c r="I193" s="77">
        <f t="shared" si="12"/>
        <v>0.21781981303708517</v>
      </c>
      <c r="K193" s="25"/>
      <c r="L193" s="118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75">
        <v>169</v>
      </c>
      <c r="B194" s="16">
        <v>34242191</v>
      </c>
      <c r="C194" s="76">
        <v>57</v>
      </c>
      <c r="D194" s="8">
        <v>20.260999999999999</v>
      </c>
      <c r="E194" s="8">
        <v>20.779</v>
      </c>
      <c r="F194" s="8">
        <f t="shared" si="11"/>
        <v>0.51800000000000068</v>
      </c>
      <c r="G194" s="77">
        <f t="shared" si="14"/>
        <v>0.44537640000000062</v>
      </c>
      <c r="H194" s="77">
        <f t="shared" si="13"/>
        <v>0.2201370450906712</v>
      </c>
      <c r="I194" s="77">
        <f t="shared" si="12"/>
        <v>0.66551344509067178</v>
      </c>
      <c r="K194" s="25"/>
      <c r="L194" s="118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75">
        <v>170</v>
      </c>
      <c r="B195" s="16">
        <v>34242190</v>
      </c>
      <c r="C195" s="76">
        <v>85.3</v>
      </c>
      <c r="D195" s="8">
        <v>28.561</v>
      </c>
      <c r="E195" s="8">
        <v>29.213000000000001</v>
      </c>
      <c r="F195" s="8">
        <f t="shared" si="11"/>
        <v>0.65200000000000102</v>
      </c>
      <c r="G195" s="77">
        <f t="shared" si="14"/>
        <v>0.56058960000000091</v>
      </c>
      <c r="H195" s="77">
        <f t="shared" si="13"/>
        <v>0.32943315695147812</v>
      </c>
      <c r="I195" s="77">
        <f t="shared" si="12"/>
        <v>0.89002275695147903</v>
      </c>
      <c r="K195" s="25"/>
      <c r="L195" s="118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76">
        <v>84.3</v>
      </c>
      <c r="D196" s="8">
        <v>7.93</v>
      </c>
      <c r="E196" s="8">
        <v>7.93</v>
      </c>
      <c r="F196" s="8">
        <f t="shared" si="11"/>
        <v>0</v>
      </c>
      <c r="G196" s="77">
        <f t="shared" si="14"/>
        <v>0</v>
      </c>
      <c r="H196" s="77">
        <f t="shared" si="13"/>
        <v>0.32557110352883473</v>
      </c>
      <c r="I196" s="77">
        <f t="shared" si="12"/>
        <v>0.32557110352883473</v>
      </c>
      <c r="K196" s="25"/>
      <c r="L196" s="118"/>
      <c r="M196" s="66"/>
      <c r="N196" s="107"/>
      <c r="O196" s="108"/>
      <c r="P196" s="108"/>
      <c r="Q196" s="108"/>
      <c r="R196" s="93"/>
      <c r="S196" s="93"/>
      <c r="T196" s="5"/>
      <c r="U196" s="5"/>
      <c r="V196" s="5"/>
      <c r="W196" s="5"/>
      <c r="X196" s="21"/>
      <c r="Y196" s="21"/>
    </row>
    <row r="197" spans="1:25" s="1" customFormat="1" x14ac:dyDescent="0.25">
      <c r="A197" s="75">
        <v>172</v>
      </c>
      <c r="B197" s="16">
        <v>34242195</v>
      </c>
      <c r="C197" s="76">
        <v>56.4</v>
      </c>
      <c r="D197" s="8">
        <v>10.087</v>
      </c>
      <c r="E197" s="8">
        <v>10.444000000000001</v>
      </c>
      <c r="F197" s="8">
        <f t="shared" si="11"/>
        <v>0.35700000000000109</v>
      </c>
      <c r="G197" s="77">
        <f>F197*0.8598</f>
        <v>0.30694860000000096</v>
      </c>
      <c r="H197" s="77">
        <f t="shared" si="13"/>
        <v>0.21781981303708517</v>
      </c>
      <c r="I197" s="77">
        <f t="shared" si="12"/>
        <v>0.5247684130370861</v>
      </c>
      <c r="K197" s="25"/>
      <c r="L197" s="118"/>
      <c r="M197" s="66"/>
      <c r="N197" s="107"/>
      <c r="O197" s="108"/>
      <c r="P197" s="108"/>
      <c r="Q197" s="108"/>
      <c r="R197" s="93"/>
      <c r="S197" s="93"/>
      <c r="T197" s="5"/>
      <c r="U197" s="5"/>
      <c r="V197" s="5"/>
      <c r="W197" s="5"/>
      <c r="X197" s="21"/>
      <c r="Y197" s="21"/>
    </row>
    <row r="198" spans="1:25" s="1" customFormat="1" x14ac:dyDescent="0.25">
      <c r="A198" s="75">
        <v>173</v>
      </c>
      <c r="B198" s="16">
        <v>34242186</v>
      </c>
      <c r="C198" s="76">
        <v>56.9</v>
      </c>
      <c r="D198" s="8">
        <v>14.984999999999999</v>
      </c>
      <c r="E198" s="8">
        <v>16.023</v>
      </c>
      <c r="F198" s="8">
        <f t="shared" si="11"/>
        <v>1.0380000000000003</v>
      </c>
      <c r="G198" s="77">
        <f t="shared" ref="G198:G219" si="15">F198*0.8598</f>
        <v>0.89247240000000028</v>
      </c>
      <c r="H198" s="77">
        <f t="shared" si="13"/>
        <v>0.21975083974840687</v>
      </c>
      <c r="I198" s="77">
        <f t="shared" si="12"/>
        <v>1.1122232397484071</v>
      </c>
      <c r="K198" s="25"/>
      <c r="L198" s="118"/>
      <c r="M198" s="109"/>
      <c r="N198" s="107"/>
      <c r="O198" s="108"/>
      <c r="P198" s="108"/>
      <c r="Q198" s="108"/>
      <c r="R198" s="93"/>
      <c r="S198" s="93"/>
      <c r="T198" s="5"/>
      <c r="U198" s="5"/>
      <c r="V198" s="5"/>
      <c r="W198" s="5"/>
      <c r="X198" s="21"/>
      <c r="Y198" s="21"/>
    </row>
    <row r="199" spans="1:25" s="1" customFormat="1" x14ac:dyDescent="0.25">
      <c r="A199" s="75">
        <v>174</v>
      </c>
      <c r="B199" s="16">
        <v>34242183</v>
      </c>
      <c r="C199" s="76">
        <v>85.9</v>
      </c>
      <c r="D199" s="8">
        <v>27.25</v>
      </c>
      <c r="E199" s="8">
        <v>28.431000000000001</v>
      </c>
      <c r="F199" s="8">
        <f t="shared" si="11"/>
        <v>1.1810000000000009</v>
      </c>
      <c r="G199" s="77">
        <f t="shared" si="15"/>
        <v>1.0154238000000009</v>
      </c>
      <c r="H199" s="77">
        <f t="shared" si="13"/>
        <v>0.33175038900506415</v>
      </c>
      <c r="I199" s="77">
        <f t="shared" si="12"/>
        <v>1.347174189005065</v>
      </c>
      <c r="K199" s="25"/>
      <c r="L199" s="118"/>
      <c r="M199" s="109"/>
      <c r="N199" s="107"/>
      <c r="O199" s="108"/>
      <c r="P199" s="108"/>
      <c r="Q199" s="108"/>
      <c r="R199" s="93"/>
      <c r="S199" s="93"/>
      <c r="T199" s="93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76">
        <v>84.5</v>
      </c>
      <c r="D200" s="8">
        <f>26.35+1.268+0.924</f>
        <v>28.542000000000002</v>
      </c>
      <c r="E200" s="8">
        <f>26.35+1.268+0.924+1.268</f>
        <v>29.810000000000002</v>
      </c>
      <c r="F200" s="8">
        <f t="shared" si="11"/>
        <v>1.2680000000000007</v>
      </c>
      <c r="G200" s="34">
        <f t="shared" si="15"/>
        <v>1.0902264000000006</v>
      </c>
      <c r="H200" s="34">
        <f t="shared" si="13"/>
        <v>0.32634351421336344</v>
      </c>
      <c r="I200" s="34">
        <f t="shared" si="12"/>
        <v>1.4165699142133641</v>
      </c>
      <c r="K200" s="25"/>
      <c r="L200" s="118"/>
      <c r="M200" s="110"/>
      <c r="N200" s="24"/>
      <c r="O200" s="24"/>
      <c r="P200" s="24"/>
      <c r="Q200" s="106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75">
        <v>176</v>
      </c>
      <c r="B201" s="16">
        <v>34242199</v>
      </c>
      <c r="C201" s="76">
        <v>56.5</v>
      </c>
      <c r="D201" s="8">
        <f>15.135+0.848+0.547</f>
        <v>16.53</v>
      </c>
      <c r="E201" s="8">
        <f>15.135+0.848+0.547+0.848</f>
        <v>17.378</v>
      </c>
      <c r="F201" s="8">
        <f t="shared" si="11"/>
        <v>0.84799999999999898</v>
      </c>
      <c r="G201" s="34">
        <f t="shared" si="15"/>
        <v>0.72911039999999916</v>
      </c>
      <c r="H201" s="34">
        <f t="shared" si="13"/>
        <v>0.21820601837934953</v>
      </c>
      <c r="I201" s="34">
        <f t="shared" si="12"/>
        <v>0.94731641837934866</v>
      </c>
      <c r="K201" s="25"/>
      <c r="L201" s="118"/>
      <c r="M201" s="110"/>
      <c r="N201" s="24"/>
      <c r="O201" s="24"/>
      <c r="P201" s="24"/>
      <c r="Q201" s="106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75">
        <v>177</v>
      </c>
      <c r="B202" s="16">
        <v>34242192</v>
      </c>
      <c r="C202" s="76">
        <v>57</v>
      </c>
      <c r="D202" s="8">
        <f>17.81+0.35</f>
        <v>18.16</v>
      </c>
      <c r="E202" s="8">
        <f>17.81+0.35+0.855</f>
        <v>19.015000000000001</v>
      </c>
      <c r="F202" s="8">
        <f t="shared" si="11"/>
        <v>0.85500000000000043</v>
      </c>
      <c r="G202" s="34">
        <f t="shared" si="15"/>
        <v>0.73512900000000037</v>
      </c>
      <c r="H202" s="34">
        <f t="shared" si="13"/>
        <v>0.2201370450906712</v>
      </c>
      <c r="I202" s="34">
        <f>G202+H202</f>
        <v>0.95526604509067159</v>
      </c>
      <c r="K202" s="25"/>
      <c r="L202" s="118"/>
      <c r="M202" s="110"/>
      <c r="N202" s="24"/>
      <c r="O202" s="24"/>
      <c r="P202" s="24"/>
      <c r="Q202" s="106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75">
        <v>178</v>
      </c>
      <c r="B203" s="16">
        <v>34242198</v>
      </c>
      <c r="C203" s="76">
        <v>85.8</v>
      </c>
      <c r="D203" s="8">
        <v>21.532</v>
      </c>
      <c r="E203" s="8">
        <v>22.405000000000001</v>
      </c>
      <c r="F203" s="8">
        <f>E203-D203</f>
        <v>0.87300000000000111</v>
      </c>
      <c r="G203" s="77">
        <f t="shared" si="15"/>
        <v>0.75060540000000098</v>
      </c>
      <c r="H203" s="77">
        <f t="shared" si="13"/>
        <v>0.33136418366279979</v>
      </c>
      <c r="I203" s="77">
        <f t="shared" si="12"/>
        <v>1.0819695836628007</v>
      </c>
      <c r="K203" s="25"/>
      <c r="L203" s="118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76">
        <v>84.7</v>
      </c>
      <c r="D204" s="8">
        <v>41.697000000000003</v>
      </c>
      <c r="E204" s="8">
        <v>43.121000000000002</v>
      </c>
      <c r="F204" s="8">
        <f t="shared" si="11"/>
        <v>1.4239999999999995</v>
      </c>
      <c r="G204" s="77">
        <f t="shared" si="15"/>
        <v>1.2243551999999995</v>
      </c>
      <c r="H204" s="77">
        <f t="shared" si="13"/>
        <v>0.3271159248978921</v>
      </c>
      <c r="I204" s="77">
        <f t="shared" si="12"/>
        <v>1.5514711248978916</v>
      </c>
      <c r="K204" s="25"/>
      <c r="L204" s="118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76">
        <v>55.8</v>
      </c>
      <c r="D205" s="8">
        <v>17.686</v>
      </c>
      <c r="E205" s="8">
        <v>18.306000000000001</v>
      </c>
      <c r="F205" s="8">
        <f t="shared" si="11"/>
        <v>0.62000000000000099</v>
      </c>
      <c r="G205" s="34">
        <f t="shared" si="15"/>
        <v>0.53307600000000088</v>
      </c>
      <c r="H205" s="39">
        <f t="shared" si="13"/>
        <v>0.21550258098349917</v>
      </c>
      <c r="I205" s="34">
        <f t="shared" si="12"/>
        <v>0.74857858098350005</v>
      </c>
      <c r="K205" s="25"/>
      <c r="L205" s="118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75">
        <v>181</v>
      </c>
      <c r="B206" s="16">
        <v>34242193</v>
      </c>
      <c r="C206" s="76">
        <v>57</v>
      </c>
      <c r="D206" s="8">
        <v>7.2320000000000002</v>
      </c>
      <c r="E206" s="8">
        <v>7.9340000000000002</v>
      </c>
      <c r="F206" s="8">
        <f t="shared" si="11"/>
        <v>0.70199999999999996</v>
      </c>
      <c r="G206" s="77">
        <f t="shared" si="15"/>
        <v>0.60357959999999999</v>
      </c>
      <c r="H206" s="85">
        <f t="shared" si="13"/>
        <v>0.2201370450906712</v>
      </c>
      <c r="I206" s="77">
        <f t="shared" si="12"/>
        <v>0.82371664509067122</v>
      </c>
      <c r="K206" s="25"/>
      <c r="L206" s="118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86">
        <v>182</v>
      </c>
      <c r="B207" s="20">
        <v>34242194</v>
      </c>
      <c r="C207" s="81">
        <v>85.8</v>
      </c>
      <c r="D207" s="12">
        <v>24.053999999999998</v>
      </c>
      <c r="E207" s="12">
        <v>24.809000000000001</v>
      </c>
      <c r="F207" s="12">
        <f t="shared" si="11"/>
        <v>0.75500000000000256</v>
      </c>
      <c r="G207" s="82">
        <f t="shared" si="15"/>
        <v>0.6491490000000022</v>
      </c>
      <c r="H207" s="82">
        <f t="shared" si="13"/>
        <v>0.33136418366279979</v>
      </c>
      <c r="I207" s="82">
        <f t="shared" si="12"/>
        <v>0.98051318366280205</v>
      </c>
      <c r="K207" s="25"/>
      <c r="L207" s="118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84">
        <v>117.2</v>
      </c>
      <c r="D208" s="9">
        <v>43.834000000000003</v>
      </c>
      <c r="E208" s="9">
        <v>45.247999999999998</v>
      </c>
      <c r="F208" s="9">
        <f t="shared" si="11"/>
        <v>1.4139999999999944</v>
      </c>
      <c r="G208" s="85">
        <f t="shared" si="15"/>
        <v>1.2157571999999952</v>
      </c>
      <c r="H208" s="85">
        <f>C208/4660.1*$H$19</f>
        <v>0.39189210804918329</v>
      </c>
      <c r="I208" s="85">
        <f t="shared" si="12"/>
        <v>1.6076493080491785</v>
      </c>
      <c r="K208" s="25"/>
      <c r="L208" s="118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75">
        <v>184</v>
      </c>
      <c r="B209" s="16">
        <v>34242341</v>
      </c>
      <c r="C209" s="76">
        <v>58.1</v>
      </c>
      <c r="D209" s="8">
        <v>21.103999999999999</v>
      </c>
      <c r="E209" s="8">
        <v>22.257999999999999</v>
      </c>
      <c r="F209" s="8">
        <f t="shared" si="11"/>
        <v>1.1539999999999999</v>
      </c>
      <c r="G209" s="77">
        <f t="shared" si="15"/>
        <v>0.9922091999999999</v>
      </c>
      <c r="H209" s="85">
        <f t="shared" ref="H209:H272" si="16">C209/4660.1*$H$19</f>
        <v>0.19427415936567874</v>
      </c>
      <c r="I209" s="77">
        <f t="shared" si="12"/>
        <v>1.1864833593656787</v>
      </c>
      <c r="K209" s="25"/>
      <c r="L209" s="118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75">
        <v>185</v>
      </c>
      <c r="B210" s="16">
        <v>34242160</v>
      </c>
      <c r="C210" s="76">
        <v>58.4</v>
      </c>
      <c r="D210" s="8">
        <v>11.398999999999999</v>
      </c>
      <c r="E210" s="8">
        <v>11.398999999999999</v>
      </c>
      <c r="F210" s="8">
        <f t="shared" si="11"/>
        <v>0</v>
      </c>
      <c r="G210" s="34">
        <f t="shared" si="15"/>
        <v>0</v>
      </c>
      <c r="H210" s="39">
        <f t="shared" si="16"/>
        <v>0.19527729616102646</v>
      </c>
      <c r="I210" s="34">
        <f t="shared" si="12"/>
        <v>0.19527729616102646</v>
      </c>
      <c r="K210" s="25"/>
      <c r="L210" s="118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75">
        <v>186</v>
      </c>
      <c r="B211" s="16">
        <v>43441091</v>
      </c>
      <c r="C211" s="76">
        <v>46.7</v>
      </c>
      <c r="D211" s="8">
        <v>23.675000000000001</v>
      </c>
      <c r="E211" s="8">
        <v>24.353000000000002</v>
      </c>
      <c r="F211" s="8">
        <f t="shared" si="11"/>
        <v>0.67800000000000082</v>
      </c>
      <c r="G211" s="77">
        <f t="shared" si="15"/>
        <v>0.5829444000000007</v>
      </c>
      <c r="H211" s="85">
        <f t="shared" si="16"/>
        <v>0.15615496114246466</v>
      </c>
      <c r="I211" s="77">
        <f t="shared" si="12"/>
        <v>0.73909936114246533</v>
      </c>
      <c r="K211" s="25"/>
      <c r="L211" s="118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72">
        <v>77.400000000000006</v>
      </c>
      <c r="D212" s="8">
        <v>35.957999999999998</v>
      </c>
      <c r="E212" s="8">
        <v>37.137</v>
      </c>
      <c r="F212" s="8">
        <f t="shared" si="11"/>
        <v>1.179000000000002</v>
      </c>
      <c r="G212" s="77">
        <f t="shared" si="15"/>
        <v>1.0137042000000018</v>
      </c>
      <c r="H212" s="85">
        <f t="shared" si="16"/>
        <v>0.25880929319971663</v>
      </c>
      <c r="I212" s="77">
        <f t="shared" si="12"/>
        <v>1.2725134931997184</v>
      </c>
      <c r="K212" s="25"/>
      <c r="L212" s="118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75">
        <v>188</v>
      </c>
      <c r="B213" s="16">
        <v>34242334</v>
      </c>
      <c r="C213" s="76">
        <v>117.2</v>
      </c>
      <c r="D213" s="8">
        <v>21.045000000000002</v>
      </c>
      <c r="E213" s="8">
        <v>22.689</v>
      </c>
      <c r="F213" s="8">
        <f t="shared" si="11"/>
        <v>1.6439999999999984</v>
      </c>
      <c r="G213" s="77">
        <f t="shared" si="15"/>
        <v>1.4135111999999985</v>
      </c>
      <c r="H213" s="85">
        <f t="shared" si="16"/>
        <v>0.39189210804918329</v>
      </c>
      <c r="I213" s="77">
        <f t="shared" si="12"/>
        <v>1.8054033080491818</v>
      </c>
      <c r="K213" s="25"/>
      <c r="L213" s="118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75">
        <v>189</v>
      </c>
      <c r="B214" s="16">
        <v>34242338</v>
      </c>
      <c r="C214" s="76">
        <v>58.7</v>
      </c>
      <c r="D214" s="8">
        <v>23.617000000000001</v>
      </c>
      <c r="E214" s="8">
        <v>24.581</v>
      </c>
      <c r="F214" s="8">
        <f t="shared" si="11"/>
        <v>0.96399999999999864</v>
      </c>
      <c r="G214" s="77">
        <f t="shared" si="15"/>
        <v>0.82884719999999878</v>
      </c>
      <c r="H214" s="85">
        <f t="shared" si="16"/>
        <v>0.19628043295637423</v>
      </c>
      <c r="I214" s="77">
        <f t="shared" si="12"/>
        <v>1.025127632956373</v>
      </c>
      <c r="K214" s="25"/>
      <c r="L214" s="118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75">
        <v>190</v>
      </c>
      <c r="B215" s="16">
        <v>34242340</v>
      </c>
      <c r="C215" s="76">
        <v>58.2</v>
      </c>
      <c r="D215" s="8">
        <v>23.736999999999998</v>
      </c>
      <c r="E215" s="8">
        <v>24.745999999999999</v>
      </c>
      <c r="F215" s="8">
        <f t="shared" si="11"/>
        <v>1.0090000000000003</v>
      </c>
      <c r="G215" s="77">
        <f t="shared" si="15"/>
        <v>0.86753820000000026</v>
      </c>
      <c r="H215" s="85">
        <f t="shared" si="16"/>
        <v>0.19460853829746133</v>
      </c>
      <c r="I215" s="77">
        <f t="shared" si="12"/>
        <v>1.0621467382974616</v>
      </c>
      <c r="K215" s="25"/>
      <c r="L215" s="118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76">
        <v>46.6</v>
      </c>
      <c r="D216" s="8">
        <v>3.8330000000000002</v>
      </c>
      <c r="E216" s="8">
        <v>3.8690000000000002</v>
      </c>
      <c r="F216" s="8">
        <f t="shared" si="11"/>
        <v>3.6000000000000032E-2</v>
      </c>
      <c r="G216" s="77">
        <f t="shared" si="15"/>
        <v>3.0952800000000027E-2</v>
      </c>
      <c r="H216" s="85">
        <f t="shared" si="16"/>
        <v>0.1558205822106821</v>
      </c>
      <c r="I216" s="77">
        <f t="shared" si="12"/>
        <v>0.18677338221068213</v>
      </c>
      <c r="K216" s="25"/>
      <c r="L216" s="118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75">
        <v>192</v>
      </c>
      <c r="B217" s="16">
        <v>34242337</v>
      </c>
      <c r="C217" s="76">
        <v>77.3</v>
      </c>
      <c r="D217" s="8">
        <f>17.172+0.218</f>
        <v>17.39</v>
      </c>
      <c r="E217" s="8">
        <f>17.172+0.218+0.303</f>
        <v>17.693000000000001</v>
      </c>
      <c r="F217" s="8">
        <f t="shared" si="11"/>
        <v>0.30300000000000082</v>
      </c>
      <c r="G217" s="77">
        <f t="shared" si="15"/>
        <v>0.26051940000000073</v>
      </c>
      <c r="H217" s="85">
        <f t="shared" si="16"/>
        <v>0.25847491426793395</v>
      </c>
      <c r="I217" s="77">
        <f t="shared" si="12"/>
        <v>0.51899431426793474</v>
      </c>
      <c r="K217" s="25"/>
      <c r="L217" s="118"/>
      <c r="M217" s="24"/>
      <c r="N217" s="7"/>
      <c r="O217" s="5"/>
      <c r="P217" s="5"/>
      <c r="Q217" s="5"/>
      <c r="R217" s="5"/>
      <c r="Y217" s="21"/>
    </row>
    <row r="218" spans="1:25" s="1" customFormat="1" x14ac:dyDescent="0.25">
      <c r="A218" s="75">
        <v>193</v>
      </c>
      <c r="B218" s="16">
        <v>34242324</v>
      </c>
      <c r="C218" s="76">
        <v>116.7</v>
      </c>
      <c r="D218" s="8">
        <v>11.035</v>
      </c>
      <c r="E218" s="8">
        <v>11.035</v>
      </c>
      <c r="F218" s="8">
        <f t="shared" ref="F218:F273" si="17">E218-D218</f>
        <v>0</v>
      </c>
      <c r="G218" s="77">
        <f t="shared" si="15"/>
        <v>0</v>
      </c>
      <c r="H218" s="85">
        <f t="shared" si="16"/>
        <v>0.39022021339027035</v>
      </c>
      <c r="I218" s="77">
        <f t="shared" si="12"/>
        <v>0.39022021339027035</v>
      </c>
      <c r="K218" s="25"/>
      <c r="L218" s="118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88">
        <v>194</v>
      </c>
      <c r="B219" s="18">
        <v>34242331</v>
      </c>
      <c r="C219" s="76">
        <v>58</v>
      </c>
      <c r="D219" s="8">
        <v>4.2089999999999996</v>
      </c>
      <c r="E219" s="8">
        <v>4.2949999999999999</v>
      </c>
      <c r="F219" s="8">
        <f t="shared" si="17"/>
        <v>8.6000000000000298E-2</v>
      </c>
      <c r="G219" s="77">
        <f t="shared" si="15"/>
        <v>7.3942800000000253E-2</v>
      </c>
      <c r="H219" s="85">
        <f t="shared" si="16"/>
        <v>0.19393978043389615</v>
      </c>
      <c r="I219" s="77">
        <f t="shared" ref="I219:I272" si="18">G219+H219</f>
        <v>0.2678825804338964</v>
      </c>
      <c r="K219" s="25"/>
      <c r="L219" s="118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76">
        <v>58.1</v>
      </c>
      <c r="D220" s="8">
        <v>11.7</v>
      </c>
      <c r="E220" s="8">
        <v>12.944000000000001</v>
      </c>
      <c r="F220" s="8">
        <f t="shared" si="17"/>
        <v>1.2440000000000015</v>
      </c>
      <c r="G220" s="77">
        <f>F220*0.8598</f>
        <v>1.0695912000000014</v>
      </c>
      <c r="H220" s="85">
        <f t="shared" si="16"/>
        <v>0.19427415936567874</v>
      </c>
      <c r="I220" s="77">
        <f t="shared" si="18"/>
        <v>1.2638653593656801</v>
      </c>
      <c r="K220" s="25"/>
      <c r="L220" s="118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78">
        <v>196</v>
      </c>
      <c r="B221" s="16">
        <v>34242332</v>
      </c>
      <c r="C221" s="76">
        <v>46.7</v>
      </c>
      <c r="D221" s="8">
        <v>15.377000000000001</v>
      </c>
      <c r="E221" s="8">
        <v>15.862</v>
      </c>
      <c r="F221" s="8">
        <f t="shared" si="17"/>
        <v>0.48499999999999943</v>
      </c>
      <c r="G221" s="77">
        <f t="shared" ref="G221:G244" si="19">F221*0.8598</f>
        <v>0.41700299999999951</v>
      </c>
      <c r="H221" s="85">
        <f t="shared" si="16"/>
        <v>0.15615496114246466</v>
      </c>
      <c r="I221" s="77">
        <f t="shared" si="18"/>
        <v>0.5731579611424642</v>
      </c>
      <c r="J221" s="66"/>
      <c r="K221" s="25"/>
      <c r="L221" s="118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3">
        <v>197</v>
      </c>
      <c r="B222" s="19">
        <v>34242328</v>
      </c>
      <c r="C222" s="76">
        <v>77.5</v>
      </c>
      <c r="D222" s="8">
        <v>31.079000000000001</v>
      </c>
      <c r="E222" s="8">
        <v>32.533999999999999</v>
      </c>
      <c r="F222" s="8">
        <f t="shared" si="17"/>
        <v>1.4549999999999983</v>
      </c>
      <c r="G222" s="77">
        <f t="shared" si="19"/>
        <v>1.2510089999999985</v>
      </c>
      <c r="H222" s="85">
        <f t="shared" si="16"/>
        <v>0.25914367213149914</v>
      </c>
      <c r="I222" s="77">
        <f t="shared" si="18"/>
        <v>1.5101526721314977</v>
      </c>
      <c r="J222" s="66"/>
      <c r="K222" s="25"/>
      <c r="L222" s="118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75">
        <v>198</v>
      </c>
      <c r="B223" s="16">
        <v>34242333</v>
      </c>
      <c r="C223" s="76">
        <v>116.5</v>
      </c>
      <c r="D223" s="8">
        <v>22.228999999999999</v>
      </c>
      <c r="E223" s="8">
        <v>23.215</v>
      </c>
      <c r="F223" s="8">
        <f t="shared" si="17"/>
        <v>0.98600000000000065</v>
      </c>
      <c r="G223" s="77">
        <f t="shared" si="19"/>
        <v>0.84776280000000059</v>
      </c>
      <c r="H223" s="85">
        <f>C223/4660.1*$H$19</f>
        <v>0.38955145552670523</v>
      </c>
      <c r="I223" s="77">
        <f t="shared" si="18"/>
        <v>1.2373142555267058</v>
      </c>
      <c r="J223" s="66"/>
      <c r="K223" s="25"/>
      <c r="L223" s="118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76">
        <v>58.8</v>
      </c>
      <c r="D224" s="8">
        <v>29.029</v>
      </c>
      <c r="E224" s="8">
        <v>30.027999999999999</v>
      </c>
      <c r="F224" s="8">
        <f t="shared" si="17"/>
        <v>0.99899999999999878</v>
      </c>
      <c r="G224" s="77">
        <f t="shared" si="19"/>
        <v>0.85894019999999893</v>
      </c>
      <c r="H224" s="85">
        <f t="shared" si="16"/>
        <v>0.19661481188815677</v>
      </c>
      <c r="I224" s="77">
        <f t="shared" si="18"/>
        <v>1.0555550118881558</v>
      </c>
      <c r="K224" s="25"/>
      <c r="L224" s="118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76">
        <v>58.6</v>
      </c>
      <c r="D225" s="8">
        <v>3.226</v>
      </c>
      <c r="E225" s="8">
        <v>3.226</v>
      </c>
      <c r="F225" s="8">
        <f t="shared" si="17"/>
        <v>0</v>
      </c>
      <c r="G225" s="77">
        <f t="shared" si="19"/>
        <v>0</v>
      </c>
      <c r="H225" s="85">
        <f t="shared" si="16"/>
        <v>0.19594605402459164</v>
      </c>
      <c r="I225" s="87">
        <f t="shared" si="18"/>
        <v>0.19594605402459164</v>
      </c>
      <c r="K225" s="25"/>
      <c r="L225" s="118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75">
        <v>201</v>
      </c>
      <c r="B226" s="16">
        <v>34242326</v>
      </c>
      <c r="C226" s="76">
        <v>46.4</v>
      </c>
      <c r="D226" s="8">
        <v>23.495999999999999</v>
      </c>
      <c r="E226" s="8">
        <v>24.338999999999999</v>
      </c>
      <c r="F226" s="8">
        <f t="shared" si="17"/>
        <v>0.84299999999999997</v>
      </c>
      <c r="G226" s="77">
        <f t="shared" si="19"/>
        <v>0.72481139999999999</v>
      </c>
      <c r="H226" s="85">
        <f t="shared" si="16"/>
        <v>0.15515182434711691</v>
      </c>
      <c r="I226" s="77">
        <f t="shared" si="18"/>
        <v>0.87996322434711693</v>
      </c>
      <c r="K226" s="25"/>
      <c r="L226" s="118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75">
        <v>202</v>
      </c>
      <c r="B227" s="16">
        <v>34242327</v>
      </c>
      <c r="C227" s="76">
        <v>77.5</v>
      </c>
      <c r="D227" s="8">
        <f>28.034+0.803</f>
        <v>28.837</v>
      </c>
      <c r="E227" s="8">
        <f>28.034+0.803+1.037</f>
        <v>29.873999999999999</v>
      </c>
      <c r="F227" s="8">
        <f t="shared" si="17"/>
        <v>1.036999999999999</v>
      </c>
      <c r="G227" s="77">
        <f t="shared" si="19"/>
        <v>0.8916125999999992</v>
      </c>
      <c r="H227" s="85">
        <f t="shared" si="16"/>
        <v>0.25914367213149914</v>
      </c>
      <c r="I227" s="77">
        <f t="shared" si="18"/>
        <v>1.1507562721314983</v>
      </c>
      <c r="K227" s="25"/>
      <c r="L227" s="118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76">
        <v>117.4</v>
      </c>
      <c r="D228" s="8">
        <v>37.054000000000002</v>
      </c>
      <c r="E228" s="8">
        <v>38.606999999999999</v>
      </c>
      <c r="F228" s="8">
        <f t="shared" si="17"/>
        <v>1.5529999999999973</v>
      </c>
      <c r="G228" s="77">
        <f t="shared" si="19"/>
        <v>1.3352693999999976</v>
      </c>
      <c r="H228" s="85">
        <f t="shared" si="16"/>
        <v>0.39256086591274847</v>
      </c>
      <c r="I228" s="77">
        <f t="shared" si="18"/>
        <v>1.727830265912746</v>
      </c>
      <c r="K228" s="25"/>
      <c r="L228" s="118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75">
        <v>204</v>
      </c>
      <c r="B229" s="16">
        <v>43441406</v>
      </c>
      <c r="C229" s="76">
        <v>57.9</v>
      </c>
      <c r="D229" s="8">
        <v>4.3380000000000001</v>
      </c>
      <c r="E229" s="8">
        <v>4.5540000000000003</v>
      </c>
      <c r="F229" s="8">
        <f t="shared" si="17"/>
        <v>0.21600000000000019</v>
      </c>
      <c r="G229" s="77">
        <f t="shared" si="19"/>
        <v>0.18571680000000015</v>
      </c>
      <c r="H229" s="85">
        <f t="shared" si="16"/>
        <v>0.19360540150211356</v>
      </c>
      <c r="I229" s="77">
        <f t="shared" si="18"/>
        <v>0.37932220150211371</v>
      </c>
      <c r="K229" s="25"/>
      <c r="L229" s="118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75">
        <v>205</v>
      </c>
      <c r="B230" s="16">
        <v>43441089</v>
      </c>
      <c r="C230" s="76">
        <v>58.3</v>
      </c>
      <c r="D230" s="8">
        <v>21.63</v>
      </c>
      <c r="E230" s="8">
        <v>22.626999999999999</v>
      </c>
      <c r="F230" s="8">
        <f t="shared" si="17"/>
        <v>0.99699999999999989</v>
      </c>
      <c r="G230" s="77">
        <f t="shared" si="19"/>
        <v>0.85722059999999989</v>
      </c>
      <c r="H230" s="85">
        <f t="shared" si="16"/>
        <v>0.19494291722924387</v>
      </c>
      <c r="I230" s="77">
        <f t="shared" si="18"/>
        <v>1.0521635172292438</v>
      </c>
      <c r="K230" s="25"/>
      <c r="L230" s="118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75">
        <v>206</v>
      </c>
      <c r="B231" s="16">
        <v>20242434</v>
      </c>
      <c r="C231" s="76">
        <v>46.3</v>
      </c>
      <c r="D231" s="8">
        <v>3.9670000000000001</v>
      </c>
      <c r="E231" s="8">
        <v>4.6070000000000002</v>
      </c>
      <c r="F231" s="8">
        <f t="shared" si="17"/>
        <v>0.64000000000000012</v>
      </c>
      <c r="G231" s="77">
        <f t="shared" si="19"/>
        <v>0.55027200000000009</v>
      </c>
      <c r="H231" s="85">
        <f t="shared" si="16"/>
        <v>0.15481744541533435</v>
      </c>
      <c r="I231" s="77">
        <f t="shared" si="18"/>
        <v>0.70508944541533447</v>
      </c>
      <c r="K231" s="25"/>
      <c r="L231" s="118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76">
        <v>77.900000000000006</v>
      </c>
      <c r="D232" s="8">
        <v>14.428000000000001</v>
      </c>
      <c r="E232" s="8">
        <v>14.943</v>
      </c>
      <c r="F232" s="8">
        <f t="shared" si="17"/>
        <v>0.51499999999999879</v>
      </c>
      <c r="G232" s="77">
        <f t="shared" si="19"/>
        <v>0.44279699999999894</v>
      </c>
      <c r="H232" s="85">
        <f t="shared" si="16"/>
        <v>0.2604811878586295</v>
      </c>
      <c r="I232" s="77">
        <f t="shared" si="18"/>
        <v>0.7032781878586285</v>
      </c>
      <c r="K232" s="25"/>
      <c r="L232" s="118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75">
        <v>208</v>
      </c>
      <c r="B233" s="16">
        <v>43441412</v>
      </c>
      <c r="C233" s="76">
        <v>117.9</v>
      </c>
      <c r="D233" s="8">
        <v>31.951000000000001</v>
      </c>
      <c r="E233" s="8">
        <v>33.43</v>
      </c>
      <c r="F233" s="8">
        <f t="shared" si="17"/>
        <v>1.4789999999999992</v>
      </c>
      <c r="G233" s="77">
        <f t="shared" si="19"/>
        <v>1.2716441999999992</v>
      </c>
      <c r="H233" s="85">
        <f t="shared" si="16"/>
        <v>0.39423276057166134</v>
      </c>
      <c r="I233" s="77">
        <f t="shared" si="18"/>
        <v>1.6658769605716606</v>
      </c>
      <c r="K233" s="25"/>
      <c r="L233" s="118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75">
        <v>209</v>
      </c>
      <c r="B234" s="16">
        <v>43441411</v>
      </c>
      <c r="C234" s="76">
        <v>58.2</v>
      </c>
      <c r="D234" s="8">
        <v>17.398</v>
      </c>
      <c r="E234" s="8">
        <v>17.983000000000001</v>
      </c>
      <c r="F234" s="8">
        <f t="shared" si="17"/>
        <v>0.58500000000000085</v>
      </c>
      <c r="G234" s="77">
        <f t="shared" si="19"/>
        <v>0.50298300000000074</v>
      </c>
      <c r="H234" s="85">
        <f t="shared" si="16"/>
        <v>0.19460853829746133</v>
      </c>
      <c r="I234" s="77">
        <f t="shared" si="18"/>
        <v>0.69759153829746201</v>
      </c>
      <c r="K234" s="25"/>
      <c r="L234" s="118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75">
        <v>210</v>
      </c>
      <c r="B235" s="16">
        <v>43441408</v>
      </c>
      <c r="C235" s="76">
        <v>58.6</v>
      </c>
      <c r="D235" s="8">
        <v>4.2770000000000001</v>
      </c>
      <c r="E235" s="8">
        <v>4.298</v>
      </c>
      <c r="F235" s="8">
        <f t="shared" si="17"/>
        <v>2.0999999999999908E-2</v>
      </c>
      <c r="G235" s="77">
        <f t="shared" si="19"/>
        <v>1.8055799999999921E-2</v>
      </c>
      <c r="H235" s="85">
        <f t="shared" si="16"/>
        <v>0.19594605402459164</v>
      </c>
      <c r="I235" s="77">
        <f t="shared" si="18"/>
        <v>0.21400185402459157</v>
      </c>
      <c r="K235" s="25"/>
      <c r="L235" s="118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76">
        <v>46.7</v>
      </c>
      <c r="D236" s="8">
        <v>19.292000000000002</v>
      </c>
      <c r="E236" s="8">
        <v>20.109000000000002</v>
      </c>
      <c r="F236" s="8">
        <f t="shared" si="17"/>
        <v>0.81700000000000017</v>
      </c>
      <c r="G236" s="77">
        <f t="shared" si="19"/>
        <v>0.70245660000000021</v>
      </c>
      <c r="H236" s="85">
        <f t="shared" si="16"/>
        <v>0.15615496114246466</v>
      </c>
      <c r="I236" s="77">
        <f t="shared" si="18"/>
        <v>0.85861156114246484</v>
      </c>
      <c r="K236" s="25"/>
      <c r="L236" s="118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75">
        <v>212</v>
      </c>
      <c r="B237" s="16">
        <v>43441410</v>
      </c>
      <c r="C237" s="76">
        <v>78.599999999999994</v>
      </c>
      <c r="D237" s="8">
        <v>26.71</v>
      </c>
      <c r="E237" s="8">
        <v>27.931000000000001</v>
      </c>
      <c r="F237" s="8">
        <f t="shared" si="17"/>
        <v>1.2210000000000001</v>
      </c>
      <c r="G237" s="77">
        <f t="shared" si="19"/>
        <v>1.0498158000000002</v>
      </c>
      <c r="H237" s="85">
        <f t="shared" si="16"/>
        <v>0.26282184038110751</v>
      </c>
      <c r="I237" s="77">
        <f t="shared" si="18"/>
        <v>1.3126376403811078</v>
      </c>
      <c r="K237" s="25"/>
      <c r="L237" s="118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75">
        <v>213</v>
      </c>
      <c r="B238" s="16">
        <v>43441403</v>
      </c>
      <c r="C238" s="76">
        <v>117.8</v>
      </c>
      <c r="D238" s="8">
        <v>29.356999999999999</v>
      </c>
      <c r="E238" s="8">
        <v>30.922999999999998</v>
      </c>
      <c r="F238" s="8">
        <f t="shared" si="17"/>
        <v>1.5659999999999989</v>
      </c>
      <c r="G238" s="77">
        <f t="shared" si="19"/>
        <v>1.3464467999999992</v>
      </c>
      <c r="H238" s="85">
        <f t="shared" si="16"/>
        <v>0.39389838163987873</v>
      </c>
      <c r="I238" s="77">
        <f t="shared" si="18"/>
        <v>1.7403451816398778</v>
      </c>
      <c r="K238" s="25"/>
      <c r="L238" s="118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75">
        <v>214</v>
      </c>
      <c r="B239" s="16">
        <v>43441398</v>
      </c>
      <c r="C239" s="76">
        <v>57.8</v>
      </c>
      <c r="D239" s="8">
        <v>6.2460000000000004</v>
      </c>
      <c r="E239" s="8">
        <v>7.0910000000000002</v>
      </c>
      <c r="F239" s="8">
        <f t="shared" si="17"/>
        <v>0.84499999999999975</v>
      </c>
      <c r="G239" s="77">
        <f t="shared" si="19"/>
        <v>0.72653099999999982</v>
      </c>
      <c r="H239" s="85">
        <f t="shared" si="16"/>
        <v>0.19327102257033096</v>
      </c>
      <c r="I239" s="77">
        <f t="shared" si="18"/>
        <v>0.91980202257033072</v>
      </c>
      <c r="K239" s="25"/>
      <c r="L239" s="118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76">
        <v>58.8</v>
      </c>
      <c r="D240" s="8">
        <v>21.076000000000001</v>
      </c>
      <c r="E240" s="8">
        <v>21.9</v>
      </c>
      <c r="F240" s="8">
        <f t="shared" si="17"/>
        <v>0.82399999999999807</v>
      </c>
      <c r="G240" s="77">
        <f t="shared" si="19"/>
        <v>0.70847519999999831</v>
      </c>
      <c r="H240" s="85">
        <f t="shared" si="16"/>
        <v>0.19661481188815677</v>
      </c>
      <c r="I240" s="77">
        <f t="shared" si="18"/>
        <v>0.90509001188815508</v>
      </c>
      <c r="K240" s="25"/>
      <c r="L240" s="118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75">
        <v>216</v>
      </c>
      <c r="B241" s="16">
        <v>43441401</v>
      </c>
      <c r="C241" s="76">
        <v>46.6</v>
      </c>
      <c r="D241" s="8">
        <v>22.931999999999999</v>
      </c>
      <c r="E241" s="8">
        <v>24.225000000000001</v>
      </c>
      <c r="F241" s="8">
        <f t="shared" si="17"/>
        <v>1.2930000000000028</v>
      </c>
      <c r="G241" s="77">
        <f t="shared" si="19"/>
        <v>1.1117214000000024</v>
      </c>
      <c r="H241" s="85">
        <f t="shared" si="16"/>
        <v>0.1558205822106821</v>
      </c>
      <c r="I241" s="77">
        <f t="shared" si="18"/>
        <v>1.2675419822106846</v>
      </c>
      <c r="K241" s="25"/>
      <c r="L241" s="118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75">
        <v>217</v>
      </c>
      <c r="B242" s="16">
        <v>43441404</v>
      </c>
      <c r="C242" s="76">
        <v>78.400000000000006</v>
      </c>
      <c r="D242" s="8">
        <v>20.655000000000001</v>
      </c>
      <c r="E242" s="8">
        <v>22.256</v>
      </c>
      <c r="F242" s="8">
        <f t="shared" si="17"/>
        <v>1.6009999999999991</v>
      </c>
      <c r="G242" s="77">
        <f t="shared" si="19"/>
        <v>1.3765397999999993</v>
      </c>
      <c r="H242" s="85">
        <f t="shared" si="16"/>
        <v>0.26215308251754244</v>
      </c>
      <c r="I242" s="77">
        <f t="shared" si="18"/>
        <v>1.6386928825175417</v>
      </c>
      <c r="K242" s="25"/>
      <c r="L242" s="118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75">
        <v>218</v>
      </c>
      <c r="B243" s="16">
        <v>43441396</v>
      </c>
      <c r="C243" s="76">
        <v>118.2</v>
      </c>
      <c r="D243" s="8">
        <v>19.78</v>
      </c>
      <c r="E243" s="8">
        <v>19.78</v>
      </c>
      <c r="F243" s="8">
        <f t="shared" si="17"/>
        <v>0</v>
      </c>
      <c r="G243" s="34">
        <f t="shared" si="19"/>
        <v>0</v>
      </c>
      <c r="H243" s="39">
        <f t="shared" si="16"/>
        <v>0.39523589736700904</v>
      </c>
      <c r="I243" s="34">
        <f t="shared" si="18"/>
        <v>0.39523589736700904</v>
      </c>
      <c r="K243" s="25"/>
      <c r="L243" s="118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76">
        <v>58.3</v>
      </c>
      <c r="D244" s="8">
        <v>18.239999999999998</v>
      </c>
      <c r="E244" s="8">
        <v>19.465</v>
      </c>
      <c r="F244" s="8">
        <f t="shared" si="17"/>
        <v>1.2250000000000014</v>
      </c>
      <c r="G244" s="77">
        <f t="shared" si="19"/>
        <v>1.0532550000000012</v>
      </c>
      <c r="H244" s="85">
        <f t="shared" si="16"/>
        <v>0.19494291722924387</v>
      </c>
      <c r="I244" s="77">
        <f t="shared" si="18"/>
        <v>1.248197917229245</v>
      </c>
      <c r="K244" s="25"/>
      <c r="L244" s="118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75">
        <v>220</v>
      </c>
      <c r="B245" s="16">
        <v>43441400</v>
      </c>
      <c r="C245" s="76">
        <v>59.4</v>
      </c>
      <c r="D245" s="8">
        <v>13.153</v>
      </c>
      <c r="E245" s="8">
        <v>13.157</v>
      </c>
      <c r="F245" s="8">
        <f t="shared" si="17"/>
        <v>3.9999999999995595E-3</v>
      </c>
      <c r="G245" s="77">
        <f>F245*0.8598</f>
        <v>3.4391999999996213E-3</v>
      </c>
      <c r="H245" s="85">
        <f t="shared" si="16"/>
        <v>0.19862108547885227</v>
      </c>
      <c r="I245" s="77">
        <f t="shared" si="18"/>
        <v>0.20206028547885188</v>
      </c>
      <c r="K245" s="25"/>
      <c r="L245" s="118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75">
        <v>221</v>
      </c>
      <c r="B246" s="16">
        <v>43441397</v>
      </c>
      <c r="C246" s="76">
        <v>46.9</v>
      </c>
      <c r="D246" s="8">
        <v>7.0529999999999999</v>
      </c>
      <c r="E246" s="8">
        <v>7.2329999999999997</v>
      </c>
      <c r="F246" s="8">
        <f t="shared" si="17"/>
        <v>0.17999999999999972</v>
      </c>
      <c r="G246" s="77">
        <f t="shared" ref="G246:G269" si="20">F246*0.8598</f>
        <v>0.15476399999999976</v>
      </c>
      <c r="H246" s="85">
        <f t="shared" si="16"/>
        <v>0.15682371900602979</v>
      </c>
      <c r="I246" s="77">
        <f t="shared" si="18"/>
        <v>0.31158771900602955</v>
      </c>
      <c r="K246" s="25"/>
      <c r="L246" s="118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75">
        <v>222</v>
      </c>
      <c r="B247" s="16">
        <v>43441402</v>
      </c>
      <c r="C247" s="76">
        <v>77.7</v>
      </c>
      <c r="D247" s="8">
        <v>41.381</v>
      </c>
      <c r="E247" s="8">
        <v>42.316000000000003</v>
      </c>
      <c r="F247" s="8">
        <f t="shared" si="17"/>
        <v>0.93500000000000227</v>
      </c>
      <c r="G247" s="77">
        <f t="shared" si="20"/>
        <v>0.80391300000000199</v>
      </c>
      <c r="H247" s="85">
        <f t="shared" si="16"/>
        <v>0.25981242999506438</v>
      </c>
      <c r="I247" s="77">
        <f t="shared" si="18"/>
        <v>1.0637254299950665</v>
      </c>
      <c r="K247" s="25"/>
      <c r="L247" s="118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76">
        <v>118.6</v>
      </c>
      <c r="D248" s="8">
        <v>60.499000000000002</v>
      </c>
      <c r="E248" s="8">
        <v>62.122</v>
      </c>
      <c r="F248" s="8">
        <f t="shared" si="17"/>
        <v>1.6229999999999976</v>
      </c>
      <c r="G248" s="77">
        <f t="shared" si="20"/>
        <v>1.3954553999999979</v>
      </c>
      <c r="H248" s="85">
        <f t="shared" si="16"/>
        <v>0.39657341309413935</v>
      </c>
      <c r="I248" s="77">
        <f t="shared" si="18"/>
        <v>1.7920288130941373</v>
      </c>
      <c r="K248" s="25"/>
      <c r="L248" s="118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75">
        <v>224</v>
      </c>
      <c r="B249" s="16">
        <v>43441210</v>
      </c>
      <c r="C249" s="76">
        <v>56.8</v>
      </c>
      <c r="D249" s="8">
        <v>5.9080000000000004</v>
      </c>
      <c r="E249" s="8">
        <v>6.1890000000000001</v>
      </c>
      <c r="F249" s="8">
        <f t="shared" si="17"/>
        <v>0.28099999999999969</v>
      </c>
      <c r="G249" s="77">
        <f t="shared" si="20"/>
        <v>0.24160379999999973</v>
      </c>
      <c r="H249" s="85">
        <f t="shared" si="16"/>
        <v>0.18992723325250518</v>
      </c>
      <c r="I249" s="77">
        <f t="shared" si="18"/>
        <v>0.43153103325250491</v>
      </c>
      <c r="K249" s="25"/>
      <c r="L249" s="118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75">
        <v>225</v>
      </c>
      <c r="B250" s="16">
        <v>43441214</v>
      </c>
      <c r="C250" s="76">
        <v>58.9</v>
      </c>
      <c r="D250" s="8">
        <v>25.434999999999999</v>
      </c>
      <c r="E250" s="8">
        <v>26.928000000000001</v>
      </c>
      <c r="F250" s="8">
        <f t="shared" si="17"/>
        <v>1.4930000000000021</v>
      </c>
      <c r="G250" s="77">
        <f t="shared" si="20"/>
        <v>1.2836814000000019</v>
      </c>
      <c r="H250" s="85">
        <f t="shared" si="16"/>
        <v>0.19694919081993936</v>
      </c>
      <c r="I250" s="77">
        <f t="shared" si="18"/>
        <v>1.4806305908199413</v>
      </c>
      <c r="K250" s="25"/>
      <c r="L250" s="118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75">
        <v>226</v>
      </c>
      <c r="B251" s="16">
        <v>43441215</v>
      </c>
      <c r="C251" s="76">
        <v>46.8</v>
      </c>
      <c r="D251" s="8">
        <v>13.542</v>
      </c>
      <c r="E251" s="8">
        <v>14.066000000000001</v>
      </c>
      <c r="F251" s="8">
        <f t="shared" si="17"/>
        <v>0.52400000000000091</v>
      </c>
      <c r="G251" s="77">
        <f t="shared" si="20"/>
        <v>0.4505352000000008</v>
      </c>
      <c r="H251" s="85">
        <f t="shared" si="16"/>
        <v>0.15648934007424722</v>
      </c>
      <c r="I251" s="77">
        <f t="shared" si="18"/>
        <v>0.607024540074248</v>
      </c>
      <c r="K251" s="25"/>
      <c r="L251" s="118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76">
        <v>78.2</v>
      </c>
      <c r="D252" s="8">
        <v>4.5970000000000004</v>
      </c>
      <c r="E252" s="8">
        <v>4.8540000000000001</v>
      </c>
      <c r="F252" s="8">
        <f t="shared" si="17"/>
        <v>0.25699999999999967</v>
      </c>
      <c r="G252" s="77">
        <f t="shared" si="20"/>
        <v>0.22096859999999971</v>
      </c>
      <c r="H252" s="85">
        <f t="shared" si="16"/>
        <v>0.2614843246539772</v>
      </c>
      <c r="I252" s="77">
        <f t="shared" si="18"/>
        <v>0.48245292465397693</v>
      </c>
      <c r="K252" s="25"/>
      <c r="L252" s="118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75">
        <v>228</v>
      </c>
      <c r="B253" s="16">
        <v>43441212</v>
      </c>
      <c r="C253" s="72">
        <v>117.5</v>
      </c>
      <c r="D253" s="8">
        <v>26.574999999999999</v>
      </c>
      <c r="E253" s="8">
        <v>28.533999999999999</v>
      </c>
      <c r="F253" s="8">
        <f t="shared" si="17"/>
        <v>1.9589999999999996</v>
      </c>
      <c r="G253" s="77">
        <f t="shared" si="20"/>
        <v>1.6843481999999996</v>
      </c>
      <c r="H253" s="85">
        <f t="shared" si="16"/>
        <v>0.39289524484453098</v>
      </c>
      <c r="I253" s="77">
        <f t="shared" si="18"/>
        <v>2.0772434448445307</v>
      </c>
      <c r="K253" s="25"/>
      <c r="L253" s="118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75">
        <v>229</v>
      </c>
      <c r="B254" s="16">
        <v>43441218</v>
      </c>
      <c r="C254" s="76">
        <v>57.8</v>
      </c>
      <c r="D254" s="8">
        <v>12.282</v>
      </c>
      <c r="E254" s="8">
        <v>13.167999999999999</v>
      </c>
      <c r="F254" s="8">
        <f t="shared" si="17"/>
        <v>0.88599999999999923</v>
      </c>
      <c r="G254" s="77">
        <f t="shared" si="20"/>
        <v>0.76178279999999932</v>
      </c>
      <c r="H254" s="85">
        <f t="shared" si="16"/>
        <v>0.19327102257033096</v>
      </c>
      <c r="I254" s="77">
        <f t="shared" si="18"/>
        <v>0.95505382257033022</v>
      </c>
      <c r="K254" s="25"/>
      <c r="L254" s="118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76">
        <v>58.4</v>
      </c>
      <c r="D255" s="8">
        <v>7.8490000000000002</v>
      </c>
      <c r="E255" s="8">
        <v>8.3450000000000006</v>
      </c>
      <c r="F255" s="8">
        <f t="shared" si="17"/>
        <v>0.49600000000000044</v>
      </c>
      <c r="G255" s="77">
        <f t="shared" si="20"/>
        <v>0.42646080000000036</v>
      </c>
      <c r="H255" s="85">
        <f t="shared" si="16"/>
        <v>0.19527729616102646</v>
      </c>
      <c r="I255" s="77">
        <f t="shared" si="18"/>
        <v>0.62173809616102682</v>
      </c>
      <c r="K255" s="25"/>
      <c r="L255" s="118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76">
        <v>47</v>
      </c>
      <c r="D256" s="8">
        <v>6.601</v>
      </c>
      <c r="E256" s="8">
        <v>7.194</v>
      </c>
      <c r="F256" s="8">
        <f t="shared" si="17"/>
        <v>0.59299999999999997</v>
      </c>
      <c r="G256" s="77">
        <f t="shared" si="20"/>
        <v>0.50986140000000002</v>
      </c>
      <c r="H256" s="85">
        <f t="shared" si="16"/>
        <v>0.15715809793781241</v>
      </c>
      <c r="I256" s="77">
        <f t="shared" si="18"/>
        <v>0.66701949793781246</v>
      </c>
      <c r="K256" s="25"/>
      <c r="L256" s="118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75">
        <v>232</v>
      </c>
      <c r="B257" s="16">
        <v>43441217</v>
      </c>
      <c r="C257" s="76">
        <v>78</v>
      </c>
      <c r="D257" s="8">
        <v>29.744</v>
      </c>
      <c r="E257" s="8">
        <v>31.042999999999999</v>
      </c>
      <c r="F257" s="8">
        <f t="shared" si="17"/>
        <v>1.2989999999999995</v>
      </c>
      <c r="G257" s="77">
        <f t="shared" si="20"/>
        <v>1.1168801999999995</v>
      </c>
      <c r="H257" s="85">
        <f t="shared" si="16"/>
        <v>0.26081556679041207</v>
      </c>
      <c r="I257" s="77">
        <f t="shared" si="18"/>
        <v>1.3776957667904117</v>
      </c>
      <c r="K257" s="25"/>
      <c r="L257" s="118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75">
        <v>233</v>
      </c>
      <c r="B258" s="16">
        <v>43441226</v>
      </c>
      <c r="C258" s="76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77">
        <f>F258*0.8598</f>
        <v>0</v>
      </c>
      <c r="H258" s="85">
        <f t="shared" si="16"/>
        <v>0.39356400270809616</v>
      </c>
      <c r="I258" s="77">
        <f t="shared" si="18"/>
        <v>0.39356400270809616</v>
      </c>
      <c r="K258" s="25"/>
      <c r="L258" s="118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75">
        <v>234</v>
      </c>
      <c r="B259" s="16">
        <v>43441225</v>
      </c>
      <c r="C259" s="76">
        <v>57.8</v>
      </c>
      <c r="D259" s="8">
        <v>16.305</v>
      </c>
      <c r="E259" s="8">
        <v>16.763000000000002</v>
      </c>
      <c r="F259" s="8">
        <f t="shared" si="17"/>
        <v>0.45800000000000196</v>
      </c>
      <c r="G259" s="77">
        <f t="shared" si="20"/>
        <v>0.3937884000000017</v>
      </c>
      <c r="H259" s="85">
        <f t="shared" si="16"/>
        <v>0.19327102257033096</v>
      </c>
      <c r="I259" s="77">
        <f t="shared" si="18"/>
        <v>0.58705942257033272</v>
      </c>
      <c r="K259" s="25"/>
      <c r="L259" s="118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76">
        <v>58.3</v>
      </c>
      <c r="D260" s="8">
        <v>3.9630000000000001</v>
      </c>
      <c r="E260" s="8">
        <v>3.9630000000000001</v>
      </c>
      <c r="F260" s="8">
        <f t="shared" si="17"/>
        <v>0</v>
      </c>
      <c r="G260" s="77">
        <f t="shared" si="20"/>
        <v>0</v>
      </c>
      <c r="H260" s="85">
        <f t="shared" si="16"/>
        <v>0.19494291722924387</v>
      </c>
      <c r="I260" s="77">
        <f t="shared" si="18"/>
        <v>0.19494291722924387</v>
      </c>
      <c r="K260" s="25"/>
      <c r="L260" s="118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75">
        <v>236</v>
      </c>
      <c r="B261" s="16">
        <v>43441223</v>
      </c>
      <c r="C261" s="76">
        <v>47</v>
      </c>
      <c r="D261" s="8">
        <v>22.042999999999999</v>
      </c>
      <c r="E261" s="8">
        <v>23.097999999999999</v>
      </c>
      <c r="F261" s="8">
        <f t="shared" si="17"/>
        <v>1.0549999999999997</v>
      </c>
      <c r="G261" s="77">
        <f t="shared" si="20"/>
        <v>0.90708899999999981</v>
      </c>
      <c r="H261" s="85">
        <f t="shared" si="16"/>
        <v>0.15715809793781241</v>
      </c>
      <c r="I261" s="77">
        <f t="shared" si="18"/>
        <v>1.0642470979378122</v>
      </c>
      <c r="J261" s="5"/>
      <c r="K261" s="25"/>
      <c r="L261" s="118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75">
        <v>237</v>
      </c>
      <c r="B262" s="16">
        <v>43441224</v>
      </c>
      <c r="C262" s="76">
        <v>77</v>
      </c>
      <c r="D262" s="8">
        <v>35.866999999999997</v>
      </c>
      <c r="E262" s="8">
        <v>36.911000000000001</v>
      </c>
      <c r="F262" s="8">
        <f t="shared" si="17"/>
        <v>1.044000000000004</v>
      </c>
      <c r="G262" s="77">
        <f t="shared" si="20"/>
        <v>0.89763120000000352</v>
      </c>
      <c r="H262" s="85">
        <f t="shared" si="16"/>
        <v>0.25747177747258626</v>
      </c>
      <c r="I262" s="77">
        <f t="shared" si="18"/>
        <v>1.1551029774725898</v>
      </c>
      <c r="J262" s="5"/>
      <c r="K262" s="25"/>
      <c r="L262" s="118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75">
        <v>238</v>
      </c>
      <c r="B263" s="16">
        <v>43441221</v>
      </c>
      <c r="C263" s="76">
        <v>117.8</v>
      </c>
      <c r="D263" s="8">
        <v>25.573</v>
      </c>
      <c r="E263" s="8">
        <v>25.97</v>
      </c>
      <c r="F263" s="8">
        <f t="shared" si="17"/>
        <v>0.39699999999999847</v>
      </c>
      <c r="G263" s="77">
        <f t="shared" si="20"/>
        <v>0.34134059999999866</v>
      </c>
      <c r="H263" s="85">
        <f t="shared" si="16"/>
        <v>0.39389838163987873</v>
      </c>
      <c r="I263" s="77">
        <f t="shared" si="18"/>
        <v>0.73523898163987744</v>
      </c>
      <c r="J263" s="5"/>
      <c r="K263" s="25"/>
      <c r="L263" s="118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76">
        <v>58.1</v>
      </c>
      <c r="D264" s="8">
        <v>24.54</v>
      </c>
      <c r="E264" s="8">
        <v>25.353000000000002</v>
      </c>
      <c r="F264" s="8">
        <f t="shared" si="17"/>
        <v>0.81300000000000239</v>
      </c>
      <c r="G264" s="77">
        <f t="shared" si="20"/>
        <v>0.69901740000000201</v>
      </c>
      <c r="H264" s="85">
        <f t="shared" si="16"/>
        <v>0.19427415936567874</v>
      </c>
      <c r="I264" s="77">
        <f t="shared" si="18"/>
        <v>0.89329155936568072</v>
      </c>
      <c r="J264" s="5"/>
      <c r="K264" s="25"/>
      <c r="L264" s="118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75">
        <v>240</v>
      </c>
      <c r="B265" s="16">
        <v>20242417</v>
      </c>
      <c r="C265" s="76">
        <v>58.7</v>
      </c>
      <c r="D265" s="8">
        <v>20.529</v>
      </c>
      <c r="E265" s="8">
        <v>21.462</v>
      </c>
      <c r="F265" s="8">
        <f t="shared" si="17"/>
        <v>0.93299999999999983</v>
      </c>
      <c r="G265" s="77">
        <f t="shared" si="20"/>
        <v>0.80219339999999983</v>
      </c>
      <c r="H265" s="85">
        <f t="shared" si="16"/>
        <v>0.19628043295637423</v>
      </c>
      <c r="I265" s="77">
        <f t="shared" si="18"/>
        <v>0.99847383295637404</v>
      </c>
      <c r="J265" s="5"/>
      <c r="K265" s="25"/>
      <c r="L265" s="118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75">
        <v>241</v>
      </c>
      <c r="B266" s="16">
        <v>20242445</v>
      </c>
      <c r="C266" s="76">
        <v>46.5</v>
      </c>
      <c r="D266" s="8">
        <v>14.523</v>
      </c>
      <c r="E266" s="8">
        <v>14.999000000000001</v>
      </c>
      <c r="F266" s="8">
        <f>E266-D266</f>
        <v>0.47600000000000087</v>
      </c>
      <c r="G266" s="77">
        <f t="shared" si="20"/>
        <v>0.40926480000000076</v>
      </c>
      <c r="H266" s="85">
        <f t="shared" si="16"/>
        <v>0.1554862032788995</v>
      </c>
      <c r="I266" s="77">
        <f t="shared" si="18"/>
        <v>0.56475100327890027</v>
      </c>
      <c r="J266" s="5"/>
      <c r="K266" s="25"/>
      <c r="L266" s="118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75">
        <v>242</v>
      </c>
      <c r="B267" s="16">
        <v>43441219</v>
      </c>
      <c r="C267" s="76">
        <v>78.3</v>
      </c>
      <c r="D267" s="8">
        <v>40.320999999999998</v>
      </c>
      <c r="E267" s="8">
        <v>41.444000000000003</v>
      </c>
      <c r="F267" s="8">
        <f t="shared" si="17"/>
        <v>1.1230000000000047</v>
      </c>
      <c r="G267" s="77">
        <f t="shared" si="20"/>
        <v>0.96555540000000406</v>
      </c>
      <c r="H267" s="85">
        <f t="shared" si="16"/>
        <v>0.26181870358575982</v>
      </c>
      <c r="I267" s="77">
        <f t="shared" si="18"/>
        <v>1.2273741035857639</v>
      </c>
      <c r="J267" s="5"/>
      <c r="K267" s="25"/>
      <c r="L267" s="118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76">
        <v>117.2</v>
      </c>
      <c r="D268" s="8">
        <v>21.181999999999999</v>
      </c>
      <c r="E268" s="8">
        <v>23.484999999999999</v>
      </c>
      <c r="F268" s="8">
        <f t="shared" si="17"/>
        <v>2.3030000000000008</v>
      </c>
      <c r="G268" s="77">
        <f t="shared" si="20"/>
        <v>1.9801194000000006</v>
      </c>
      <c r="H268" s="85">
        <f t="shared" si="16"/>
        <v>0.39189210804918329</v>
      </c>
      <c r="I268" s="77">
        <f t="shared" si="18"/>
        <v>2.3720115080491837</v>
      </c>
      <c r="J268" s="5"/>
      <c r="K268" s="25"/>
      <c r="L268" s="118"/>
      <c r="M268" s="7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75">
        <v>244</v>
      </c>
      <c r="B269" s="16">
        <v>20242431</v>
      </c>
      <c r="C269" s="76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77">
        <f t="shared" si="20"/>
        <v>0</v>
      </c>
      <c r="H269" s="85">
        <f t="shared" si="16"/>
        <v>0.19327102257033096</v>
      </c>
      <c r="I269" s="77">
        <f t="shared" si="18"/>
        <v>0.19327102257033096</v>
      </c>
      <c r="J269" s="5"/>
      <c r="K269" s="25"/>
      <c r="L269" s="118"/>
      <c r="M269" s="7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75">
        <v>245</v>
      </c>
      <c r="B270" s="16">
        <v>20242432</v>
      </c>
      <c r="C270" s="76">
        <v>58.2</v>
      </c>
      <c r="D270" s="8">
        <v>8.2430000000000003</v>
      </c>
      <c r="E270" s="8">
        <v>8.4469999999999992</v>
      </c>
      <c r="F270" s="8">
        <f t="shared" si="17"/>
        <v>0.20399999999999885</v>
      </c>
      <c r="G270" s="77">
        <f>F270*0.8598</f>
        <v>0.17539919999999901</v>
      </c>
      <c r="H270" s="85">
        <f t="shared" si="16"/>
        <v>0.19460853829746133</v>
      </c>
      <c r="I270" s="77">
        <f t="shared" si="18"/>
        <v>0.37000773829746036</v>
      </c>
      <c r="J270" s="5"/>
      <c r="K270" s="25"/>
      <c r="L270" s="118"/>
      <c r="M270" s="7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75">
        <v>246</v>
      </c>
      <c r="B271" s="16">
        <v>20242451</v>
      </c>
      <c r="C271" s="76">
        <v>45.8</v>
      </c>
      <c r="D271" s="8">
        <v>11.798999999999999</v>
      </c>
      <c r="E271" s="8">
        <v>12.766999999999999</v>
      </c>
      <c r="F271" s="8">
        <f t="shared" si="17"/>
        <v>0.96799999999999997</v>
      </c>
      <c r="G271" s="77">
        <f t="shared" ref="G271" si="21">F271*0.8598</f>
        <v>0.83228639999999998</v>
      </c>
      <c r="H271" s="85">
        <f t="shared" si="16"/>
        <v>0.15314555075642144</v>
      </c>
      <c r="I271" s="77">
        <f t="shared" si="18"/>
        <v>0.98543195075642143</v>
      </c>
      <c r="J271" s="5"/>
      <c r="K271" s="25"/>
      <c r="L271" s="118"/>
      <c r="M271" s="7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76">
        <v>77.599999999999994</v>
      </c>
      <c r="D272" s="8">
        <v>24.937000000000001</v>
      </c>
      <c r="E272" s="8">
        <v>26.582000000000001</v>
      </c>
      <c r="F272" s="8">
        <f t="shared" si="17"/>
        <v>1.6449999999999996</v>
      </c>
      <c r="G272" s="77">
        <f>F272*0.8598</f>
        <v>1.4143709999999996</v>
      </c>
      <c r="H272" s="85">
        <f t="shared" si="16"/>
        <v>0.2594780510632817</v>
      </c>
      <c r="I272" s="77">
        <f t="shared" si="18"/>
        <v>1.6738490510632813</v>
      </c>
      <c r="J272" s="5"/>
      <c r="K272" s="25"/>
      <c r="L272" s="118"/>
      <c r="M272" s="7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251" t="s">
        <v>3</v>
      </c>
      <c r="B273" s="251"/>
      <c r="C273" s="89">
        <f>SUM(C26:C272)</f>
        <v>17590.400000000001</v>
      </c>
      <c r="D273" s="90">
        <f t="shared" ref="D273:E273" si="22">SUM(D26:D272)</f>
        <v>5390.9620000000023</v>
      </c>
      <c r="E273" s="90">
        <f t="shared" si="22"/>
        <v>5594.3530000000019</v>
      </c>
      <c r="F273" s="8">
        <f t="shared" si="17"/>
        <v>203.39099999999962</v>
      </c>
      <c r="G273" s="90">
        <f>SUM(G26:G272)</f>
        <v>174.87558180000002</v>
      </c>
      <c r="H273" s="90">
        <f>SUM(H26:H272)</f>
        <v>71.819418199999873</v>
      </c>
      <c r="I273" s="90">
        <f>SUM(I26:I272)</f>
        <v>246.69500000000008</v>
      </c>
      <c r="J273" s="48"/>
      <c r="K273" s="49"/>
      <c r="L273" s="37"/>
      <c r="M273" s="40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1"/>
      <c r="J274" s="91"/>
      <c r="K274" s="92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3"/>
      <c r="K275" s="42"/>
      <c r="L275" s="42"/>
      <c r="M275" s="70"/>
      <c r="P275" s="40"/>
      <c r="R275" s="5"/>
      <c r="S275" s="5"/>
      <c r="T275" s="5"/>
      <c r="U275" s="5"/>
      <c r="V275" s="5"/>
      <c r="W275" s="5"/>
      <c r="X275" s="5"/>
      <c r="Y275" s="5"/>
      <c r="Z275" s="37"/>
    </row>
    <row r="276" spans="1:26" ht="18.75" customHeight="1" x14ac:dyDescent="0.25">
      <c r="A276" s="252" t="s">
        <v>38</v>
      </c>
      <c r="B276" s="254" t="s">
        <v>39</v>
      </c>
      <c r="C276" s="256" t="s">
        <v>2</v>
      </c>
      <c r="D276" s="35" t="s">
        <v>60</v>
      </c>
      <c r="E276" s="35" t="s">
        <v>64</v>
      </c>
      <c r="F276" s="98" t="s">
        <v>57</v>
      </c>
      <c r="G276" s="40"/>
      <c r="H276" s="37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253"/>
      <c r="B277" s="255"/>
      <c r="C277" s="257"/>
      <c r="D277" s="99" t="s">
        <v>40</v>
      </c>
      <c r="E277" s="99" t="s">
        <v>40</v>
      </c>
      <c r="F277" s="103" t="s">
        <v>58</v>
      </c>
      <c r="G277" s="37"/>
      <c r="H277" s="37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6" t="s">
        <v>41</v>
      </c>
      <c r="B278" s="47">
        <v>43441481</v>
      </c>
      <c r="C278" s="47">
        <v>122.9</v>
      </c>
      <c r="D278" s="69">
        <v>37.968000000000004</v>
      </c>
      <c r="E278" s="69">
        <v>42.365000000000002</v>
      </c>
      <c r="F278" s="69">
        <f>(E278-D278)*0.8598</f>
        <v>3.7805405999999988</v>
      </c>
      <c r="G278" s="37"/>
      <c r="H278" s="37"/>
      <c r="I278" s="37"/>
      <c r="J278" s="37"/>
      <c r="M278" s="37"/>
      <c r="Q278"/>
      <c r="R278"/>
      <c r="S278"/>
      <c r="T278"/>
      <c r="U278"/>
      <c r="V278"/>
      <c r="W278"/>
    </row>
    <row r="279" spans="1:26" x14ac:dyDescent="0.25">
      <c r="A279" s="46" t="s">
        <v>42</v>
      </c>
      <c r="B279" s="47">
        <v>43441178</v>
      </c>
      <c r="C279" s="47">
        <v>68.5</v>
      </c>
      <c r="D279" s="69">
        <v>64.284000000000006</v>
      </c>
      <c r="E279" s="69">
        <v>67.265000000000001</v>
      </c>
      <c r="F279" s="69">
        <f t="shared" ref="F279:F292" si="23">(E279-D279)*0.8598</f>
        <v>2.5630637999999952</v>
      </c>
      <c r="G279" s="37"/>
      <c r="H279" s="37"/>
      <c r="I279" s="37"/>
      <c r="J279" s="37"/>
      <c r="M279" s="37"/>
      <c r="Q279"/>
      <c r="R279"/>
      <c r="S279"/>
      <c r="T279"/>
      <c r="U279"/>
      <c r="V279"/>
      <c r="W279"/>
    </row>
    <row r="280" spans="1:26" x14ac:dyDescent="0.25">
      <c r="A280" s="46" t="s">
        <v>43</v>
      </c>
      <c r="B280" s="47">
        <v>43441179</v>
      </c>
      <c r="C280" s="47">
        <v>106.9</v>
      </c>
      <c r="D280" s="69">
        <v>22.684999999999999</v>
      </c>
      <c r="E280" s="69">
        <v>23.216999999999999</v>
      </c>
      <c r="F280" s="69">
        <f t="shared" si="23"/>
        <v>0.45741360000000003</v>
      </c>
      <c r="G280" s="37"/>
      <c r="H280" s="37"/>
      <c r="I280" s="37"/>
      <c r="J280" s="37"/>
      <c r="M280" s="37"/>
      <c r="P280"/>
      <c r="Q280"/>
      <c r="R280"/>
      <c r="S280"/>
      <c r="T280"/>
      <c r="U280"/>
      <c r="V280"/>
      <c r="W280"/>
    </row>
    <row r="281" spans="1:26" x14ac:dyDescent="0.25">
      <c r="A281" s="46" t="s">
        <v>44</v>
      </c>
      <c r="B281" s="47">
        <v>43441177</v>
      </c>
      <c r="C281" s="47">
        <v>163.80000000000001</v>
      </c>
      <c r="D281" s="69">
        <v>96.945999999999998</v>
      </c>
      <c r="E281" s="69">
        <v>103.38</v>
      </c>
      <c r="F281" s="69">
        <f t="shared" si="23"/>
        <v>5.5319531999999976</v>
      </c>
      <c r="G281" s="37"/>
      <c r="H281" s="37"/>
      <c r="I281" s="37"/>
      <c r="J281" s="37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6" t="s">
        <v>45</v>
      </c>
      <c r="B282" s="47">
        <v>43441482</v>
      </c>
      <c r="C282" s="47">
        <v>109.8</v>
      </c>
      <c r="D282" s="69">
        <v>116.34099999999999</v>
      </c>
      <c r="E282" s="69">
        <v>118.54900000000001</v>
      </c>
      <c r="F282" s="69">
        <f t="shared" si="23"/>
        <v>1.898438400000011</v>
      </c>
      <c r="G282" s="2"/>
      <c r="H282" s="58"/>
      <c r="I282" s="5"/>
      <c r="J282" s="5"/>
      <c r="K282" s="5"/>
      <c r="L282" s="5"/>
    </row>
    <row r="283" spans="1:26" s="1" customFormat="1" x14ac:dyDescent="0.25">
      <c r="A283" s="46" t="s">
        <v>46</v>
      </c>
      <c r="B283" s="47">
        <v>43441483</v>
      </c>
      <c r="C283" s="47">
        <v>58.7</v>
      </c>
      <c r="D283" s="69">
        <v>144.00899999999999</v>
      </c>
      <c r="E283" s="69">
        <v>146.23099999999999</v>
      </c>
      <c r="F283" s="69">
        <f t="shared" si="23"/>
        <v>1.9104756000000072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6" t="s">
        <v>47</v>
      </c>
      <c r="B284" s="47">
        <v>41444210</v>
      </c>
      <c r="C284" s="47">
        <v>89.1</v>
      </c>
      <c r="D284" s="69">
        <v>106.51900000000001</v>
      </c>
      <c r="E284" s="69">
        <v>108.741</v>
      </c>
      <c r="F284" s="69">
        <f t="shared" si="23"/>
        <v>1.9104755999999949</v>
      </c>
      <c r="G284" s="5"/>
      <c r="H284" s="5"/>
      <c r="I284" s="5"/>
      <c r="J284" s="5"/>
      <c r="K284" s="5"/>
      <c r="L284" s="5"/>
    </row>
    <row r="285" spans="1:26" x14ac:dyDescent="0.25">
      <c r="A285" s="46" t="s">
        <v>48</v>
      </c>
      <c r="B285" s="47">
        <v>20242453</v>
      </c>
      <c r="C285" s="47">
        <v>56.5</v>
      </c>
      <c r="D285" s="69">
        <v>111.252</v>
      </c>
      <c r="E285" s="69">
        <v>115.708</v>
      </c>
      <c r="F285" s="69">
        <f t="shared" si="23"/>
        <v>3.8312688000000028</v>
      </c>
      <c r="G285" s="37"/>
      <c r="H285" s="37"/>
      <c r="I285" s="37"/>
      <c r="J285" s="37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6" t="s">
        <v>49</v>
      </c>
      <c r="B286" s="47">
        <v>20242426</v>
      </c>
      <c r="C286" s="47">
        <v>96</v>
      </c>
      <c r="D286" s="69">
        <v>71.911000000000001</v>
      </c>
      <c r="E286" s="69">
        <v>76.247</v>
      </c>
      <c r="F286" s="69">
        <f t="shared" si="23"/>
        <v>3.7280927999999989</v>
      </c>
      <c r="G286" s="37"/>
      <c r="H286" s="37"/>
      <c r="I286" s="37"/>
      <c r="J286" s="37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6" t="s">
        <v>50</v>
      </c>
      <c r="B287" s="47">
        <v>20242457</v>
      </c>
      <c r="C287" s="47">
        <v>103.3</v>
      </c>
      <c r="D287" s="69">
        <v>80.923000000000002</v>
      </c>
      <c r="E287" s="69">
        <v>84.629000000000005</v>
      </c>
      <c r="F287" s="69">
        <f t="shared" si="23"/>
        <v>3.1864188000000029</v>
      </c>
      <c r="G287" s="37"/>
      <c r="H287" s="37"/>
      <c r="I287" s="37"/>
      <c r="J287" s="37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6" t="s">
        <v>51</v>
      </c>
      <c r="B288" s="47">
        <v>20242455</v>
      </c>
      <c r="C288" s="47">
        <v>43.4</v>
      </c>
      <c r="D288" s="69">
        <v>61.113999999999997</v>
      </c>
      <c r="E288" s="69">
        <v>64.179000000000002</v>
      </c>
      <c r="F288" s="69">
        <f t="shared" si="23"/>
        <v>2.6352870000000044</v>
      </c>
      <c r="G288" s="37"/>
      <c r="H288" s="37"/>
      <c r="I288" s="37"/>
      <c r="J288" s="37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6" t="s">
        <v>52</v>
      </c>
      <c r="B289" s="47">
        <v>20442453</v>
      </c>
      <c r="C289" s="47">
        <v>79.900000000000006</v>
      </c>
      <c r="D289" s="69">
        <v>74.664000000000001</v>
      </c>
      <c r="E289" s="69">
        <v>77.569000000000003</v>
      </c>
      <c r="F289" s="69">
        <f t="shared" si="23"/>
        <v>2.4977190000000009</v>
      </c>
      <c r="G289" s="37"/>
      <c r="H289" s="37"/>
      <c r="I289" s="37"/>
      <c r="J289" s="37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6" t="s">
        <v>53</v>
      </c>
      <c r="B290" s="47">
        <v>20242456</v>
      </c>
      <c r="C290" s="47">
        <v>106.1</v>
      </c>
      <c r="D290" s="69">
        <v>49.536000000000001</v>
      </c>
      <c r="E290" s="69">
        <v>49.536000000000001</v>
      </c>
      <c r="F290" s="69">
        <f t="shared" si="23"/>
        <v>0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6" t="s">
        <v>54</v>
      </c>
      <c r="B291" s="47">
        <v>20242415</v>
      </c>
      <c r="C291" s="47">
        <v>137.9</v>
      </c>
      <c r="D291" s="69">
        <v>118.639</v>
      </c>
      <c r="E291" s="69">
        <v>124.914</v>
      </c>
      <c r="F291" s="69">
        <f t="shared" si="23"/>
        <v>5.3952450000000045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6" t="s">
        <v>55</v>
      </c>
      <c r="B292" s="47">
        <v>20242418</v>
      </c>
      <c r="C292" s="47">
        <v>56.4</v>
      </c>
      <c r="D292" s="69">
        <v>129.851</v>
      </c>
      <c r="E292" s="69">
        <v>135.352</v>
      </c>
      <c r="F292" s="69">
        <f t="shared" si="23"/>
        <v>4.7297598000000045</v>
      </c>
      <c r="G292" s="5"/>
      <c r="H292" s="5"/>
      <c r="I292" s="5"/>
      <c r="J292" s="5"/>
      <c r="K292" s="5"/>
      <c r="L292" s="5"/>
    </row>
    <row r="293" spans="1:26" x14ac:dyDescent="0.25">
      <c r="B293" s="38"/>
      <c r="C293" s="100">
        <f>SUM(C278:C292)</f>
        <v>1399.2</v>
      </c>
      <c r="D293" s="71">
        <f>SUM(D278:D292)</f>
        <v>1286.6419999999998</v>
      </c>
      <c r="E293" s="71">
        <f>SUM(E278:E292)</f>
        <v>1337.8820000000001</v>
      </c>
      <c r="F293" s="71">
        <f>SUM(F278:F292)</f>
        <v>44.056152000000026</v>
      </c>
      <c r="G293" s="37"/>
      <c r="H293" s="37"/>
      <c r="I293" s="37"/>
      <c r="J293" s="37"/>
      <c r="M293" s="37"/>
      <c r="Q293"/>
      <c r="R293"/>
      <c r="S293"/>
      <c r="T293"/>
      <c r="U293"/>
      <c r="V293"/>
      <c r="W293"/>
    </row>
    <row r="294" spans="1:26" x14ac:dyDescent="0.25">
      <c r="A294" s="44"/>
      <c r="B294" s="44"/>
      <c r="C294" s="44"/>
      <c r="D294" s="44"/>
      <c r="E294" s="104"/>
      <c r="F294" s="44"/>
      <c r="G294"/>
      <c r="H294"/>
      <c r="I294"/>
      <c r="J294" s="43"/>
      <c r="K294" s="42"/>
      <c r="L294" s="42"/>
      <c r="M294"/>
      <c r="P294" s="40"/>
      <c r="V294"/>
      <c r="W294"/>
      <c r="Z294" s="37"/>
    </row>
    <row r="295" spans="1:26" x14ac:dyDescent="0.25">
      <c r="A295" s="45" t="s">
        <v>15</v>
      </c>
      <c r="F295" s="44"/>
      <c r="G295"/>
      <c r="H295"/>
      <c r="I295"/>
      <c r="J295" s="43"/>
      <c r="K295" s="42"/>
      <c r="L295" s="42"/>
      <c r="M295"/>
      <c r="P295" s="40"/>
      <c r="V295"/>
      <c r="W295"/>
      <c r="Z295" s="37"/>
    </row>
    <row r="296" spans="1:26" x14ac:dyDescent="0.25">
      <c r="A296" s="44"/>
      <c r="E296" s="104"/>
      <c r="G296"/>
      <c r="H296"/>
      <c r="I296" s="43"/>
      <c r="J296" s="42"/>
      <c r="K296" s="42"/>
      <c r="L296"/>
      <c r="M296" s="37"/>
      <c r="O296" s="40"/>
      <c r="U296"/>
      <c r="V296"/>
      <c r="W296"/>
      <c r="Y296" s="37"/>
    </row>
    <row r="297" spans="1:26" x14ac:dyDescent="0.25">
      <c r="G297"/>
      <c r="H297"/>
      <c r="I297" s="43"/>
      <c r="J297" s="42"/>
      <c r="K297" s="42"/>
      <c r="L297"/>
      <c r="M297" s="37"/>
      <c r="O297" s="40"/>
      <c r="U297"/>
      <c r="V297"/>
      <c r="W297"/>
      <c r="X297" s="37"/>
      <c r="Y297" s="37"/>
    </row>
  </sheetData>
  <mergeCells count="36">
    <mergeCell ref="E22:G22"/>
    <mergeCell ref="E23:G23"/>
    <mergeCell ref="A273:B273"/>
    <mergeCell ref="A276:A277"/>
    <mergeCell ref="B276:B277"/>
    <mergeCell ref="C276:C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K79" sqref="K79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3" customWidth="1"/>
    <col min="8" max="8" width="11.28515625" style="42" customWidth="1"/>
    <col min="9" max="9" width="9.42578125" style="42" customWidth="1"/>
    <col min="10" max="10" width="2.140625" customWidth="1"/>
    <col min="11" max="11" width="26" style="37" customWidth="1"/>
    <col min="12" max="12" width="8.7109375" style="37" customWidth="1"/>
    <col min="13" max="13" width="10.7109375" style="40" customWidth="1"/>
    <col min="14" max="14" width="9.5703125" style="37" bestFit="1" customWidth="1"/>
    <col min="15" max="15" width="10.28515625" style="37" bestFit="1" customWidth="1"/>
    <col min="16" max="16" width="17.42578125" style="37" customWidth="1"/>
    <col min="17" max="17" width="26.7109375" style="37" bestFit="1" customWidth="1"/>
    <col min="18" max="18" width="9.85546875" style="37" customWidth="1"/>
    <col min="19" max="19" width="9.140625" style="37"/>
    <col min="20" max="20" width="11.42578125" style="37" bestFit="1" customWidth="1"/>
    <col min="21" max="21" width="9.140625" style="37"/>
    <col min="22" max="22" width="9.7109375" style="37" customWidth="1"/>
    <col min="23" max="23" width="9.140625" style="37"/>
  </cols>
  <sheetData>
    <row r="1" spans="1:23" s="1" customFormat="1" ht="20.25" x14ac:dyDescent="0.3">
      <c r="A1" s="216" t="s">
        <v>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15"/>
      <c r="B2" s="115"/>
      <c r="C2" s="115"/>
      <c r="D2" s="115"/>
      <c r="E2" s="115"/>
      <c r="F2" s="115"/>
      <c r="G2" s="115"/>
      <c r="H2" s="50"/>
      <c r="I2" s="50"/>
      <c r="J2" s="115"/>
      <c r="K2" s="73"/>
      <c r="L2" s="73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217" t="s">
        <v>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217" t="s">
        <v>65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74"/>
      <c r="L5" s="74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218" t="s">
        <v>9</v>
      </c>
      <c r="B6" s="219"/>
      <c r="C6" s="219"/>
      <c r="D6" s="219"/>
      <c r="E6" s="219"/>
      <c r="F6" s="219"/>
      <c r="G6" s="219"/>
      <c r="H6" s="220"/>
      <c r="I6" s="51"/>
      <c r="J6" s="52" t="s">
        <v>11</v>
      </c>
      <c r="K6" s="221" t="s">
        <v>12</v>
      </c>
      <c r="L6" s="222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27" t="s">
        <v>4</v>
      </c>
      <c r="B7" s="227"/>
      <c r="C7" s="227"/>
      <c r="D7" s="227"/>
      <c r="E7" s="227" t="s">
        <v>5</v>
      </c>
      <c r="F7" s="227"/>
      <c r="G7" s="227"/>
      <c r="H7" s="146" t="s">
        <v>66</v>
      </c>
      <c r="I7" s="53"/>
      <c r="J7" s="52"/>
      <c r="K7" s="223"/>
      <c r="L7" s="224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228" t="s">
        <v>32</v>
      </c>
      <c r="B8" s="229"/>
      <c r="C8" s="229"/>
      <c r="D8" s="229"/>
      <c r="E8" s="230" t="s">
        <v>17</v>
      </c>
      <c r="F8" s="230"/>
      <c r="G8" s="230"/>
      <c r="H8" s="101">
        <v>72.856999999999999</v>
      </c>
      <c r="J8" s="52"/>
      <c r="K8" s="223"/>
      <c r="L8" s="224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231" t="s">
        <v>6</v>
      </c>
      <c r="B9" s="232"/>
      <c r="C9" s="232"/>
      <c r="D9" s="233"/>
      <c r="E9" s="237" t="s">
        <v>18</v>
      </c>
      <c r="F9" s="237"/>
      <c r="G9" s="237"/>
      <c r="H9" s="10">
        <f>SUM(G26:G99)</f>
        <v>55.216527959999979</v>
      </c>
      <c r="I9" s="94"/>
      <c r="J9" s="52"/>
      <c r="K9" s="223"/>
      <c r="L9" s="224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234"/>
      <c r="B10" s="235"/>
      <c r="C10" s="235"/>
      <c r="D10" s="236"/>
      <c r="E10" s="238" t="s">
        <v>21</v>
      </c>
      <c r="F10" s="238"/>
      <c r="G10" s="238"/>
      <c r="H10" s="11">
        <f>H8-H9</f>
        <v>17.64047204000002</v>
      </c>
      <c r="I10" s="94"/>
      <c r="J10" s="52"/>
      <c r="K10" s="225"/>
      <c r="L10" s="226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228" t="s">
        <v>33</v>
      </c>
      <c r="B11" s="229"/>
      <c r="C11" s="229"/>
      <c r="D11" s="229"/>
      <c r="E11" s="230" t="s">
        <v>19</v>
      </c>
      <c r="F11" s="230"/>
      <c r="G11" s="230"/>
      <c r="H11" s="101">
        <v>56.863</v>
      </c>
      <c r="I11" s="54"/>
      <c r="J11" s="52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231" t="s">
        <v>6</v>
      </c>
      <c r="B12" s="232"/>
      <c r="C12" s="232"/>
      <c r="D12" s="233"/>
      <c r="E12" s="237" t="s">
        <v>20</v>
      </c>
      <c r="F12" s="237"/>
      <c r="G12" s="237"/>
      <c r="H12" s="10">
        <f>SUM(G100:G155)</f>
        <v>37.629146999999996</v>
      </c>
      <c r="I12" s="94"/>
      <c r="J12" s="52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234"/>
      <c r="B13" s="235"/>
      <c r="C13" s="235"/>
      <c r="D13" s="236"/>
      <c r="E13" s="238" t="s">
        <v>22</v>
      </c>
      <c r="F13" s="238"/>
      <c r="G13" s="238"/>
      <c r="H13" s="11">
        <f>H11-H12</f>
        <v>19.233853000000003</v>
      </c>
      <c r="I13" s="94"/>
      <c r="J13" s="52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228" t="s">
        <v>34</v>
      </c>
      <c r="B14" s="229"/>
      <c r="C14" s="229"/>
      <c r="D14" s="229"/>
      <c r="E14" s="230" t="s">
        <v>23</v>
      </c>
      <c r="F14" s="230"/>
      <c r="G14" s="230"/>
      <c r="H14" s="101">
        <v>45.375999999999998</v>
      </c>
      <c r="I14" s="54"/>
      <c r="J14" s="52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231" t="s">
        <v>6</v>
      </c>
      <c r="B15" s="232"/>
      <c r="C15" s="232"/>
      <c r="D15" s="233"/>
      <c r="E15" s="237" t="s">
        <v>24</v>
      </c>
      <c r="F15" s="237"/>
      <c r="G15" s="237"/>
      <c r="H15" s="10">
        <f>SUM(G156:G207)</f>
        <v>30.982892999999983</v>
      </c>
      <c r="I15" s="94"/>
      <c r="J15" s="52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234"/>
      <c r="B16" s="235"/>
      <c r="C16" s="235"/>
      <c r="D16" s="236"/>
      <c r="E16" s="238" t="s">
        <v>25</v>
      </c>
      <c r="F16" s="238"/>
      <c r="G16" s="238"/>
      <c r="H16" s="11">
        <f>H14-H15</f>
        <v>14.393107000000015</v>
      </c>
      <c r="I16" s="94"/>
      <c r="J16" s="52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228" t="s">
        <v>35</v>
      </c>
      <c r="B17" s="229"/>
      <c r="C17" s="229"/>
      <c r="D17" s="229"/>
      <c r="E17" s="230" t="s">
        <v>26</v>
      </c>
      <c r="F17" s="230"/>
      <c r="G17" s="230"/>
      <c r="H17" s="101">
        <v>58.658999999999999</v>
      </c>
      <c r="I17" s="54"/>
      <c r="J17" s="52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231" t="s">
        <v>6</v>
      </c>
      <c r="B18" s="232"/>
      <c r="C18" s="232"/>
      <c r="D18" s="233"/>
      <c r="E18" s="237" t="s">
        <v>27</v>
      </c>
      <c r="F18" s="237"/>
      <c r="G18" s="237"/>
      <c r="H18" s="10">
        <f>SUM(G208:G272)</f>
        <v>44.919391200000014</v>
      </c>
      <c r="I18" s="94"/>
      <c r="J18" s="52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234"/>
      <c r="B19" s="235"/>
      <c r="C19" s="235"/>
      <c r="D19" s="236"/>
      <c r="E19" s="238" t="s">
        <v>28</v>
      </c>
      <c r="F19" s="238"/>
      <c r="G19" s="238"/>
      <c r="H19" s="11">
        <f>H17-H18</f>
        <v>13.739608799999985</v>
      </c>
      <c r="I19" s="94"/>
      <c r="J19" s="52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5"/>
      <c r="B20" s="55"/>
      <c r="C20" s="55"/>
      <c r="D20" s="55"/>
      <c r="E20" s="239" t="s">
        <v>29</v>
      </c>
      <c r="F20" s="240"/>
      <c r="G20" s="230"/>
      <c r="H20" s="258">
        <f>H8+H11+H14+H17</f>
        <v>233.755</v>
      </c>
      <c r="I20" s="54"/>
      <c r="J20" s="52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5"/>
      <c r="B21" s="55"/>
      <c r="C21" s="55"/>
      <c r="D21" s="55"/>
      <c r="E21" s="243" t="s">
        <v>30</v>
      </c>
      <c r="F21" s="244"/>
      <c r="G21" s="245"/>
      <c r="H21" s="259"/>
      <c r="I21" s="54"/>
      <c r="J21" s="52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5"/>
      <c r="B22" s="55"/>
      <c r="C22" s="55"/>
      <c r="D22" s="55"/>
      <c r="E22" s="246" t="s">
        <v>31</v>
      </c>
      <c r="F22" s="245"/>
      <c r="G22" s="247"/>
      <c r="H22" s="147">
        <f>H9+H12+H15+H18</f>
        <v>168.74795915999997</v>
      </c>
      <c r="I22" s="94"/>
      <c r="J22" s="52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5"/>
      <c r="B23" s="55"/>
      <c r="C23" s="55"/>
      <c r="D23" s="55"/>
      <c r="E23" s="248" t="s">
        <v>10</v>
      </c>
      <c r="F23" s="249"/>
      <c r="G23" s="250"/>
      <c r="H23" s="148">
        <f>H10+H13+H16+H19</f>
        <v>65.00704084000003</v>
      </c>
      <c r="I23" s="94"/>
      <c r="J23" s="52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58"/>
      <c r="I24" s="58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59" t="s">
        <v>0</v>
      </c>
      <c r="B25" s="60" t="s">
        <v>1</v>
      </c>
      <c r="C25" s="59" t="s">
        <v>2</v>
      </c>
      <c r="D25" s="61" t="s">
        <v>63</v>
      </c>
      <c r="E25" s="61" t="s">
        <v>67</v>
      </c>
      <c r="F25" s="62" t="s">
        <v>37</v>
      </c>
      <c r="G25" s="62" t="s">
        <v>13</v>
      </c>
      <c r="H25" s="63" t="s">
        <v>7</v>
      </c>
      <c r="I25" s="64" t="s">
        <v>14</v>
      </c>
      <c r="J25" s="65"/>
      <c r="K25" s="131"/>
      <c r="L25" s="132"/>
      <c r="M25" s="132"/>
      <c r="N25" s="133"/>
      <c r="O25" s="93"/>
      <c r="P25" s="93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75">
        <v>1</v>
      </c>
      <c r="B26" s="16">
        <v>43441363</v>
      </c>
      <c r="C26" s="76">
        <v>112.5</v>
      </c>
      <c r="D26" s="8">
        <v>56.393999999999998</v>
      </c>
      <c r="E26" s="8">
        <v>58.213000000000001</v>
      </c>
      <c r="F26" s="8">
        <f t="shared" ref="F26:F89" si="0">E26-D26</f>
        <v>1.8190000000000026</v>
      </c>
      <c r="G26" s="77">
        <f>F26*0.8598</f>
        <v>1.5639762000000024</v>
      </c>
      <c r="H26" s="77">
        <f>C26/5338.7*$H$10</f>
        <v>0.37172965412928283</v>
      </c>
      <c r="I26" s="77">
        <f>G26+H26</f>
        <v>1.9357058541292851</v>
      </c>
      <c r="K26" s="131"/>
      <c r="L26" s="134"/>
      <c r="M26" s="108"/>
      <c r="N26" s="93"/>
      <c r="O26" s="145"/>
      <c r="P26" s="135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76">
        <v>58.7</v>
      </c>
      <c r="D27" s="122">
        <v>37.064</v>
      </c>
      <c r="E27" s="122">
        <v>38.454999999999998</v>
      </c>
      <c r="F27" s="8">
        <f t="shared" si="0"/>
        <v>1.3909999999999982</v>
      </c>
      <c r="G27" s="77">
        <f t="shared" ref="G27:G90" si="1">F27*0.8598</f>
        <v>1.1959817999999984</v>
      </c>
      <c r="H27" s="77">
        <f t="shared" ref="H27:H90" si="2">C27/5338.7*$H$10</f>
        <v>0.19396027286567913</v>
      </c>
      <c r="I27" s="77">
        <f t="shared" ref="I27:I90" si="3">G27+H27</f>
        <v>1.3899420728656775</v>
      </c>
      <c r="K27" s="131"/>
      <c r="L27" s="134"/>
      <c r="M27" s="136"/>
      <c r="N27" s="131"/>
      <c r="O27" s="135"/>
      <c r="P27" s="93"/>
      <c r="X27" s="21"/>
      <c r="Y27" s="21"/>
    </row>
    <row r="28" spans="1:25" s="1" customFormat="1" x14ac:dyDescent="0.25">
      <c r="A28" s="75">
        <v>3</v>
      </c>
      <c r="B28" s="16">
        <v>43242247</v>
      </c>
      <c r="C28" s="123">
        <v>50.5</v>
      </c>
      <c r="D28" s="8">
        <v>18.638000000000002</v>
      </c>
      <c r="E28" s="8">
        <v>19.093</v>
      </c>
      <c r="F28" s="124">
        <f t="shared" si="0"/>
        <v>0.45499999999999829</v>
      </c>
      <c r="G28" s="77">
        <f t="shared" si="1"/>
        <v>0.39120899999999853</v>
      </c>
      <c r="H28" s="77">
        <f t="shared" si="2"/>
        <v>0.16686531140914473</v>
      </c>
      <c r="I28" s="77">
        <f t="shared" si="3"/>
        <v>0.55807431140914332</v>
      </c>
      <c r="K28" s="131"/>
      <c r="L28" s="134"/>
      <c r="M28" s="108"/>
      <c r="N28" s="108"/>
      <c r="O28" s="108"/>
      <c r="P28" s="108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75">
        <v>4</v>
      </c>
      <c r="B29" s="16">
        <v>43441362</v>
      </c>
      <c r="C29" s="123">
        <v>51.8</v>
      </c>
      <c r="D29" s="8">
        <v>26.02</v>
      </c>
      <c r="E29" s="8">
        <v>27.308</v>
      </c>
      <c r="F29" s="124">
        <f t="shared" si="0"/>
        <v>1.2880000000000003</v>
      </c>
      <c r="G29" s="77">
        <f t="shared" si="1"/>
        <v>1.1074224000000001</v>
      </c>
      <c r="H29" s="77">
        <f t="shared" si="2"/>
        <v>0.17116085407908313</v>
      </c>
      <c r="I29" s="77">
        <f t="shared" si="3"/>
        <v>1.2785832540790834</v>
      </c>
      <c r="K29" s="131"/>
      <c r="L29" s="134"/>
      <c r="M29" s="108"/>
      <c r="N29" s="132"/>
      <c r="O29" s="93"/>
      <c r="P29" s="93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123">
        <v>52.9</v>
      </c>
      <c r="D30" s="8">
        <v>19.213999999999999</v>
      </c>
      <c r="E30" s="8">
        <v>20.318999999999999</v>
      </c>
      <c r="F30" s="124">
        <f t="shared" si="0"/>
        <v>1.1050000000000004</v>
      </c>
      <c r="G30" s="77">
        <f t="shared" si="1"/>
        <v>0.95007900000000034</v>
      </c>
      <c r="H30" s="77">
        <f t="shared" si="2"/>
        <v>0.17479554403056943</v>
      </c>
      <c r="I30" s="77">
        <f t="shared" si="3"/>
        <v>1.1248745440305699</v>
      </c>
      <c r="K30" s="131"/>
      <c r="L30" s="134"/>
      <c r="M30" s="108"/>
      <c r="N30" s="108"/>
      <c r="O30" s="108"/>
      <c r="P30" s="108"/>
      <c r="X30" s="21"/>
      <c r="Y30" s="21"/>
    </row>
    <row r="31" spans="1:25" s="1" customFormat="1" x14ac:dyDescent="0.25">
      <c r="A31" s="75">
        <v>6</v>
      </c>
      <c r="B31" s="16">
        <v>43242242</v>
      </c>
      <c r="C31" s="123">
        <v>99.6</v>
      </c>
      <c r="D31" s="8">
        <v>39.137</v>
      </c>
      <c r="E31" s="8">
        <v>40.450000000000003</v>
      </c>
      <c r="F31" s="124">
        <f t="shared" si="0"/>
        <v>1.3130000000000024</v>
      </c>
      <c r="G31" s="77">
        <f t="shared" si="1"/>
        <v>1.128917400000002</v>
      </c>
      <c r="H31" s="77">
        <f t="shared" si="2"/>
        <v>0.32910465378912507</v>
      </c>
      <c r="I31" s="77">
        <f t="shared" si="3"/>
        <v>1.4580220537891271</v>
      </c>
      <c r="K31" s="131"/>
      <c r="L31" s="134"/>
      <c r="M31" s="135"/>
      <c r="N31" s="135"/>
      <c r="O31" s="137"/>
      <c r="P31" s="138"/>
    </row>
    <row r="32" spans="1:25" s="1" customFormat="1" x14ac:dyDescent="0.25">
      <c r="A32" s="75">
        <v>7</v>
      </c>
      <c r="B32" s="16">
        <v>43441364</v>
      </c>
      <c r="C32" s="123">
        <v>112.6</v>
      </c>
      <c r="D32" s="8">
        <v>53.052</v>
      </c>
      <c r="E32" s="8">
        <v>55.192</v>
      </c>
      <c r="F32" s="124">
        <f t="shared" si="0"/>
        <v>2.1400000000000006</v>
      </c>
      <c r="G32" s="77">
        <f t="shared" si="1"/>
        <v>1.8399720000000006</v>
      </c>
      <c r="H32" s="77">
        <f t="shared" si="2"/>
        <v>0.37206008048850886</v>
      </c>
      <c r="I32" s="77">
        <f t="shared" si="3"/>
        <v>2.2120320804885094</v>
      </c>
      <c r="K32" s="131"/>
      <c r="L32" s="134"/>
      <c r="M32" s="132"/>
      <c r="N32" s="132"/>
      <c r="O32" s="138"/>
      <c r="P32" s="138"/>
    </row>
    <row r="33" spans="1:16" s="5" customFormat="1" x14ac:dyDescent="0.25">
      <c r="A33" s="4">
        <v>8</v>
      </c>
      <c r="B33" s="16">
        <v>43441368</v>
      </c>
      <c r="C33" s="123">
        <v>62.5</v>
      </c>
      <c r="D33" s="8">
        <v>14.566000000000001</v>
      </c>
      <c r="E33" s="8">
        <v>14.805</v>
      </c>
      <c r="F33" s="124">
        <f t="shared" si="0"/>
        <v>0.23899999999999899</v>
      </c>
      <c r="G33" s="77">
        <f t="shared" si="1"/>
        <v>0.20549219999999913</v>
      </c>
      <c r="H33" s="77">
        <f t="shared" si="2"/>
        <v>0.20651647451626826</v>
      </c>
      <c r="I33" s="77">
        <f t="shared" si="3"/>
        <v>0.41200867451626738</v>
      </c>
      <c r="K33" s="131"/>
      <c r="L33" s="134"/>
      <c r="M33" s="135"/>
      <c r="N33" s="139"/>
      <c r="O33" s="138"/>
      <c r="P33" s="138"/>
    </row>
    <row r="34" spans="1:16" s="1" customFormat="1" x14ac:dyDescent="0.25">
      <c r="A34" s="75">
        <v>9</v>
      </c>
      <c r="B34" s="16">
        <v>43441366</v>
      </c>
      <c r="C34" s="123">
        <v>50.5</v>
      </c>
      <c r="D34" s="8">
        <v>30.007999999999999</v>
      </c>
      <c r="E34" s="8">
        <v>31.13</v>
      </c>
      <c r="F34" s="124">
        <f t="shared" si="0"/>
        <v>1.1219999999999999</v>
      </c>
      <c r="G34" s="77">
        <f t="shared" si="1"/>
        <v>0.96469559999999988</v>
      </c>
      <c r="H34" s="77">
        <f t="shared" si="2"/>
        <v>0.16686531140914473</v>
      </c>
      <c r="I34" s="77">
        <f t="shared" si="3"/>
        <v>1.1315609114091445</v>
      </c>
      <c r="K34" s="131"/>
      <c r="L34" s="134"/>
      <c r="M34" s="132"/>
      <c r="N34" s="132"/>
      <c r="O34" s="138"/>
      <c r="P34" s="138"/>
    </row>
    <row r="35" spans="1:16" s="1" customFormat="1" x14ac:dyDescent="0.25">
      <c r="A35" s="75">
        <v>10</v>
      </c>
      <c r="B35" s="16">
        <v>43441367</v>
      </c>
      <c r="C35" s="123">
        <v>52.3</v>
      </c>
      <c r="D35" s="8">
        <v>10.265000000000001</v>
      </c>
      <c r="E35" s="8">
        <v>10.555999999999999</v>
      </c>
      <c r="F35" s="124">
        <f t="shared" si="0"/>
        <v>0.29099999999999859</v>
      </c>
      <c r="G35" s="77">
        <f t="shared" si="1"/>
        <v>0.25020179999999881</v>
      </c>
      <c r="H35" s="77">
        <f t="shared" si="2"/>
        <v>0.17281298587521327</v>
      </c>
      <c r="I35" s="77">
        <f t="shared" si="3"/>
        <v>0.42301478587521207</v>
      </c>
      <c r="K35" s="131"/>
      <c r="L35" s="134"/>
      <c r="M35" s="135"/>
      <c r="N35" s="132"/>
      <c r="O35" s="138"/>
      <c r="P35" s="138"/>
    </row>
    <row r="36" spans="1:16" s="1" customFormat="1" x14ac:dyDescent="0.25">
      <c r="A36" s="75">
        <v>11</v>
      </c>
      <c r="B36" s="16">
        <v>43441360</v>
      </c>
      <c r="C36" s="123">
        <v>53</v>
      </c>
      <c r="D36" s="8">
        <v>13.629</v>
      </c>
      <c r="E36" s="8">
        <v>14.064</v>
      </c>
      <c r="F36" s="124">
        <f t="shared" si="0"/>
        <v>0.4350000000000005</v>
      </c>
      <c r="G36" s="77">
        <f t="shared" si="1"/>
        <v>0.37401300000000043</v>
      </c>
      <c r="H36" s="77">
        <f t="shared" si="2"/>
        <v>0.17512597038979547</v>
      </c>
      <c r="I36" s="77">
        <f t="shared" si="3"/>
        <v>0.54913897038979587</v>
      </c>
      <c r="K36" s="131"/>
      <c r="L36" s="134"/>
      <c r="M36" s="132"/>
      <c r="N36" s="132"/>
      <c r="O36" s="138"/>
      <c r="P36" s="140"/>
    </row>
    <row r="37" spans="1:16" s="1" customFormat="1" x14ac:dyDescent="0.25">
      <c r="A37" s="75">
        <v>12</v>
      </c>
      <c r="B37" s="16">
        <v>43441365</v>
      </c>
      <c r="C37" s="123">
        <v>100.2</v>
      </c>
      <c r="D37" s="8">
        <v>36.612000000000002</v>
      </c>
      <c r="E37" s="8">
        <v>37.807000000000002</v>
      </c>
      <c r="F37" s="124">
        <f t="shared" si="0"/>
        <v>1.1950000000000003</v>
      </c>
      <c r="G37" s="77">
        <f t="shared" si="1"/>
        <v>1.0274610000000002</v>
      </c>
      <c r="H37" s="77">
        <f t="shared" si="2"/>
        <v>0.33108721194448126</v>
      </c>
      <c r="I37" s="77">
        <f t="shared" si="3"/>
        <v>1.3585482119444814</v>
      </c>
      <c r="K37" s="131"/>
      <c r="L37" s="134"/>
      <c r="M37" s="132"/>
      <c r="N37" s="132"/>
      <c r="O37" s="138"/>
      <c r="P37" s="140"/>
    </row>
    <row r="38" spans="1:16" s="5" customFormat="1" x14ac:dyDescent="0.25">
      <c r="A38" s="4">
        <v>13</v>
      </c>
      <c r="B38" s="17">
        <v>43441377</v>
      </c>
      <c r="C38" s="123">
        <v>112.4</v>
      </c>
      <c r="D38" s="8">
        <v>47.17</v>
      </c>
      <c r="E38" s="8">
        <v>48.701999999999998</v>
      </c>
      <c r="F38" s="124">
        <f t="shared" si="0"/>
        <v>1.5319999999999965</v>
      </c>
      <c r="G38" s="77">
        <f t="shared" si="1"/>
        <v>1.317213599999997</v>
      </c>
      <c r="H38" s="77">
        <f t="shared" si="2"/>
        <v>0.37139922777005685</v>
      </c>
      <c r="I38" s="77">
        <f t="shared" si="3"/>
        <v>1.6886128277700538</v>
      </c>
      <c r="K38" s="131"/>
      <c r="L38" s="134"/>
      <c r="M38" s="135"/>
      <c r="N38" s="132"/>
      <c r="O38" s="138"/>
      <c r="P38" s="138"/>
    </row>
    <row r="39" spans="1:16" s="1" customFormat="1" x14ac:dyDescent="0.25">
      <c r="A39" s="75">
        <v>14</v>
      </c>
      <c r="B39" s="17">
        <v>43441370</v>
      </c>
      <c r="C39" s="123">
        <v>63.8</v>
      </c>
      <c r="D39" s="8">
        <v>50.329000000000001</v>
      </c>
      <c r="E39" s="8">
        <v>51.726999999999997</v>
      </c>
      <c r="F39" s="124">
        <f t="shared" si="0"/>
        <v>1.3979999999999961</v>
      </c>
      <c r="G39" s="77">
        <f t="shared" si="1"/>
        <v>1.2020003999999966</v>
      </c>
      <c r="H39" s="77">
        <f t="shared" si="2"/>
        <v>0.21081201718620662</v>
      </c>
      <c r="I39" s="77">
        <f t="shared" si="3"/>
        <v>1.4128124171862033</v>
      </c>
      <c r="K39" s="131"/>
      <c r="L39" s="134"/>
      <c r="M39" s="93"/>
      <c r="N39" s="93"/>
      <c r="O39" s="138"/>
      <c r="P39" s="138"/>
    </row>
    <row r="40" spans="1:16" s="1" customFormat="1" x14ac:dyDescent="0.25">
      <c r="A40" s="75">
        <v>15</v>
      </c>
      <c r="B40" s="16">
        <v>43441369</v>
      </c>
      <c r="C40" s="123">
        <v>50.9</v>
      </c>
      <c r="D40" s="8">
        <v>25.442</v>
      </c>
      <c r="E40" s="8">
        <v>26.219000000000001</v>
      </c>
      <c r="F40" s="124">
        <f t="shared" si="0"/>
        <v>0.77700000000000102</v>
      </c>
      <c r="G40" s="77">
        <f t="shared" si="1"/>
        <v>0.6680646000000009</v>
      </c>
      <c r="H40" s="77">
        <f t="shared" si="2"/>
        <v>0.16818701684604886</v>
      </c>
      <c r="I40" s="77">
        <f t="shared" si="3"/>
        <v>0.83625161684604976</v>
      </c>
      <c r="K40" s="131"/>
      <c r="L40" s="134"/>
      <c r="M40" s="93"/>
      <c r="N40" s="93"/>
      <c r="O40" s="138"/>
      <c r="P40" s="138"/>
    </row>
    <row r="41" spans="1:16" s="5" customFormat="1" x14ac:dyDescent="0.25">
      <c r="A41" s="4">
        <v>16</v>
      </c>
      <c r="B41" s="16">
        <v>43441375</v>
      </c>
      <c r="C41" s="123">
        <v>52.4</v>
      </c>
      <c r="D41" s="8">
        <v>20.376000000000001</v>
      </c>
      <c r="E41" s="8">
        <v>20.844999999999999</v>
      </c>
      <c r="F41" s="124">
        <f t="shared" si="0"/>
        <v>0.46899999999999764</v>
      </c>
      <c r="G41" s="77">
        <f t="shared" si="1"/>
        <v>0.403246199999998</v>
      </c>
      <c r="H41" s="77">
        <f t="shared" si="2"/>
        <v>0.17314341223443927</v>
      </c>
      <c r="I41" s="77">
        <f t="shared" si="3"/>
        <v>0.5763896122344373</v>
      </c>
      <c r="K41" s="131"/>
      <c r="L41" s="134"/>
      <c r="M41" s="135"/>
      <c r="N41" s="93"/>
      <c r="O41" s="138"/>
      <c r="P41" s="138"/>
    </row>
    <row r="42" spans="1:16" s="1" customFormat="1" x14ac:dyDescent="0.25">
      <c r="A42" s="75">
        <v>17</v>
      </c>
      <c r="B42" s="16">
        <v>43441376</v>
      </c>
      <c r="C42" s="123">
        <v>53.3</v>
      </c>
      <c r="D42" s="8">
        <v>30.123000000000001</v>
      </c>
      <c r="E42" s="8">
        <v>31.317</v>
      </c>
      <c r="F42" s="124">
        <f t="shared" si="0"/>
        <v>1.1939999999999991</v>
      </c>
      <c r="G42" s="77">
        <f t="shared" si="1"/>
        <v>1.0266011999999991</v>
      </c>
      <c r="H42" s="77">
        <f t="shared" si="2"/>
        <v>0.17611724946747354</v>
      </c>
      <c r="I42" s="77">
        <f t="shared" si="3"/>
        <v>1.2027184494674725</v>
      </c>
      <c r="K42" s="131"/>
      <c r="L42" s="134"/>
      <c r="M42" s="93"/>
      <c r="N42" s="93"/>
      <c r="O42" s="138"/>
      <c r="P42" s="138"/>
    </row>
    <row r="43" spans="1:16" s="5" customFormat="1" x14ac:dyDescent="0.25">
      <c r="A43" s="4">
        <v>18</v>
      </c>
      <c r="B43" s="16">
        <v>43441361</v>
      </c>
      <c r="C43" s="123">
        <v>100.6</v>
      </c>
      <c r="D43" s="8">
        <v>4.6040000000000001</v>
      </c>
      <c r="E43" s="8">
        <v>4.6040000000000001</v>
      </c>
      <c r="F43" s="124">
        <f t="shared" si="0"/>
        <v>0</v>
      </c>
      <c r="G43" s="77">
        <f t="shared" si="1"/>
        <v>0</v>
      </c>
      <c r="H43" s="77">
        <f t="shared" si="2"/>
        <v>0.33240891738138534</v>
      </c>
      <c r="I43" s="77">
        <f t="shared" si="3"/>
        <v>0.33240891738138534</v>
      </c>
      <c r="K43" s="131"/>
      <c r="L43" s="134"/>
      <c r="M43" s="93"/>
      <c r="N43" s="93"/>
      <c r="O43" s="138"/>
      <c r="P43" s="138"/>
    </row>
    <row r="44" spans="1:16" s="5" customFormat="1" x14ac:dyDescent="0.25">
      <c r="A44" s="4">
        <v>19</v>
      </c>
      <c r="B44" s="16">
        <v>43441266</v>
      </c>
      <c r="C44" s="123">
        <v>112.4</v>
      </c>
      <c r="D44" s="8">
        <v>24.501000000000001</v>
      </c>
      <c r="E44" s="8">
        <v>25.92</v>
      </c>
      <c r="F44" s="124">
        <f t="shared" si="0"/>
        <v>1.4190000000000005</v>
      </c>
      <c r="G44" s="77">
        <f t="shared" si="1"/>
        <v>1.2200562000000004</v>
      </c>
      <c r="H44" s="77">
        <f t="shared" si="2"/>
        <v>0.37139922777005685</v>
      </c>
      <c r="I44" s="77">
        <f t="shared" si="3"/>
        <v>1.5914554277700572</v>
      </c>
      <c r="K44" s="131"/>
      <c r="L44" s="134"/>
      <c r="M44" s="135"/>
      <c r="N44" s="93"/>
      <c r="O44" s="138"/>
      <c r="P44" s="138"/>
    </row>
    <row r="45" spans="1:16" s="1" customFormat="1" x14ac:dyDescent="0.25">
      <c r="A45" s="75">
        <v>20</v>
      </c>
      <c r="B45" s="16">
        <v>43441271</v>
      </c>
      <c r="C45" s="123">
        <v>63</v>
      </c>
      <c r="D45" s="8">
        <v>16.292000000000002</v>
      </c>
      <c r="E45" s="8">
        <v>17.007999999999999</v>
      </c>
      <c r="F45" s="124">
        <f t="shared" si="0"/>
        <v>0.71599999999999753</v>
      </c>
      <c r="G45" s="77">
        <f t="shared" si="1"/>
        <v>0.61561679999999785</v>
      </c>
      <c r="H45" s="77">
        <f t="shared" si="2"/>
        <v>0.20816860631239839</v>
      </c>
      <c r="I45" s="77">
        <f t="shared" si="3"/>
        <v>0.82378540631239627</v>
      </c>
      <c r="J45" s="5"/>
      <c r="K45" s="131"/>
      <c r="L45" s="134"/>
      <c r="M45" s="93"/>
      <c r="N45" s="93"/>
      <c r="O45" s="138"/>
      <c r="P45" s="138"/>
    </row>
    <row r="46" spans="1:16" s="1" customFormat="1" x14ac:dyDescent="0.25">
      <c r="A46" s="75">
        <v>21</v>
      </c>
      <c r="B46" s="16">
        <v>43441274</v>
      </c>
      <c r="C46" s="123">
        <v>50.5</v>
      </c>
      <c r="D46" s="8">
        <v>18.056000000000001</v>
      </c>
      <c r="E46" s="8">
        <v>19.306999999999999</v>
      </c>
      <c r="F46" s="124">
        <f t="shared" si="0"/>
        <v>1.2509999999999977</v>
      </c>
      <c r="G46" s="77">
        <f t="shared" si="1"/>
        <v>1.0756097999999981</v>
      </c>
      <c r="H46" s="77">
        <f t="shared" si="2"/>
        <v>0.16686531140914473</v>
      </c>
      <c r="I46" s="77">
        <f t="shared" si="3"/>
        <v>1.2424751114091428</v>
      </c>
      <c r="J46" s="5"/>
      <c r="K46" s="131"/>
      <c r="L46" s="134"/>
      <c r="M46" s="93"/>
      <c r="N46" s="93"/>
      <c r="O46" s="138"/>
      <c r="P46" s="138"/>
    </row>
    <row r="47" spans="1:16" s="1" customFormat="1" x14ac:dyDescent="0.25">
      <c r="A47" s="75">
        <v>22</v>
      </c>
      <c r="B47" s="16">
        <v>43441273</v>
      </c>
      <c r="C47" s="123">
        <v>52.4</v>
      </c>
      <c r="D47" s="8">
        <v>23.42</v>
      </c>
      <c r="E47" s="8">
        <v>23.597999999999999</v>
      </c>
      <c r="F47" s="124">
        <f t="shared" si="0"/>
        <v>0.17799999999999727</v>
      </c>
      <c r="G47" s="77">
        <f t="shared" si="1"/>
        <v>0.15304439999999767</v>
      </c>
      <c r="H47" s="77">
        <f t="shared" si="2"/>
        <v>0.17314341223443927</v>
      </c>
      <c r="I47" s="77">
        <f t="shared" si="3"/>
        <v>0.32618781223443694</v>
      </c>
      <c r="J47" s="5"/>
      <c r="K47" s="131"/>
      <c r="L47" s="134"/>
      <c r="M47" s="93"/>
      <c r="N47" s="93"/>
      <c r="O47" s="138"/>
      <c r="P47" s="138"/>
    </row>
    <row r="48" spans="1:16" s="1" customFormat="1" x14ac:dyDescent="0.25">
      <c r="A48" s="4">
        <v>23</v>
      </c>
      <c r="B48" s="16">
        <v>43441371</v>
      </c>
      <c r="C48" s="123">
        <v>53.1</v>
      </c>
      <c r="D48" s="8">
        <v>10.035</v>
      </c>
      <c r="E48" s="8">
        <v>10.170999999999999</v>
      </c>
      <c r="F48" s="124">
        <f t="shared" si="0"/>
        <v>0.13599999999999923</v>
      </c>
      <c r="G48" s="77">
        <f t="shared" si="1"/>
        <v>0.11693279999999934</v>
      </c>
      <c r="H48" s="77">
        <f t="shared" si="2"/>
        <v>0.1754563967490215</v>
      </c>
      <c r="I48" s="77">
        <f t="shared" si="3"/>
        <v>0.29238919674902086</v>
      </c>
      <c r="J48" s="5"/>
      <c r="K48" s="131"/>
      <c r="L48" s="134"/>
      <c r="M48" s="132"/>
      <c r="N48" s="132"/>
      <c r="O48" s="138"/>
      <c r="P48" s="138"/>
    </row>
    <row r="49" spans="1:16" s="1" customFormat="1" x14ac:dyDescent="0.25">
      <c r="A49" s="75">
        <v>24</v>
      </c>
      <c r="B49" s="16">
        <v>43441374</v>
      </c>
      <c r="C49" s="123">
        <v>100.7</v>
      </c>
      <c r="D49" s="8">
        <v>53.497</v>
      </c>
      <c r="E49" s="8">
        <v>55.500999999999998</v>
      </c>
      <c r="F49" s="124">
        <f t="shared" si="0"/>
        <v>2.0039999999999978</v>
      </c>
      <c r="G49" s="77">
        <f t="shared" si="1"/>
        <v>1.7230391999999981</v>
      </c>
      <c r="H49" s="77">
        <f t="shared" si="2"/>
        <v>0.33273934374061137</v>
      </c>
      <c r="I49" s="77">
        <f t="shared" si="3"/>
        <v>2.0557785437406095</v>
      </c>
      <c r="K49" s="131"/>
      <c r="L49" s="134"/>
      <c r="M49" s="132"/>
      <c r="N49" s="132"/>
      <c r="O49" s="138"/>
      <c r="P49" s="138"/>
    </row>
    <row r="50" spans="1:16" s="1" customFormat="1" x14ac:dyDescent="0.25">
      <c r="A50" s="75">
        <v>25</v>
      </c>
      <c r="B50" s="16">
        <v>43441275</v>
      </c>
      <c r="C50" s="123">
        <v>112.5</v>
      </c>
      <c r="D50" s="8">
        <v>42.884</v>
      </c>
      <c r="E50" s="8">
        <v>43.985199999999999</v>
      </c>
      <c r="F50" s="124">
        <f t="shared" si="0"/>
        <v>1.1011999999999986</v>
      </c>
      <c r="G50" s="77">
        <f t="shared" si="1"/>
        <v>0.94681175999999878</v>
      </c>
      <c r="H50" s="77">
        <f t="shared" si="2"/>
        <v>0.37172965412928283</v>
      </c>
      <c r="I50" s="77">
        <f t="shared" si="3"/>
        <v>1.3185414141292817</v>
      </c>
      <c r="K50" s="131"/>
      <c r="L50" s="134"/>
      <c r="M50" s="135"/>
      <c r="N50" s="132"/>
      <c r="O50" s="138"/>
      <c r="P50" s="138"/>
    </row>
    <row r="51" spans="1:16" s="1" customFormat="1" x14ac:dyDescent="0.25">
      <c r="A51" s="75">
        <v>26</v>
      </c>
      <c r="B51" s="16">
        <v>43441269</v>
      </c>
      <c r="C51" s="123">
        <v>62.5</v>
      </c>
      <c r="D51" s="8">
        <v>11.082000000000001</v>
      </c>
      <c r="E51" s="8">
        <v>11.082000000000001</v>
      </c>
      <c r="F51" s="124">
        <f t="shared" si="0"/>
        <v>0</v>
      </c>
      <c r="G51" s="77">
        <f t="shared" si="1"/>
        <v>0</v>
      </c>
      <c r="H51" s="77">
        <f t="shared" si="2"/>
        <v>0.20651647451626826</v>
      </c>
      <c r="I51" s="77">
        <f t="shared" si="3"/>
        <v>0.20651647451626826</v>
      </c>
      <c r="K51" s="131"/>
      <c r="L51" s="134"/>
      <c r="M51" s="132"/>
      <c r="N51" s="132"/>
      <c r="O51" s="138"/>
      <c r="P51" s="138"/>
    </row>
    <row r="52" spans="1:16" s="5" customFormat="1" x14ac:dyDescent="0.25">
      <c r="A52" s="4">
        <v>27</v>
      </c>
      <c r="B52" s="16">
        <v>43441270</v>
      </c>
      <c r="C52" s="123">
        <v>51.2</v>
      </c>
      <c r="D52" s="8">
        <v>1.07</v>
      </c>
      <c r="E52" s="8">
        <v>1.0920000000000001</v>
      </c>
      <c r="F52" s="124">
        <f t="shared" si="0"/>
        <v>2.200000000000002E-2</v>
      </c>
      <c r="G52" s="77">
        <f t="shared" si="1"/>
        <v>1.8915600000000019E-2</v>
      </c>
      <c r="H52" s="77">
        <f t="shared" si="2"/>
        <v>0.16917829592372696</v>
      </c>
      <c r="I52" s="77">
        <f t="shared" si="3"/>
        <v>0.18809389592372699</v>
      </c>
      <c r="K52" s="131"/>
      <c r="L52" s="134"/>
      <c r="M52" s="132"/>
      <c r="N52" s="132"/>
      <c r="O52" s="138"/>
      <c r="P52" s="138"/>
    </row>
    <row r="53" spans="1:16" s="1" customFormat="1" x14ac:dyDescent="0.25">
      <c r="A53" s="75">
        <v>28</v>
      </c>
      <c r="B53" s="16">
        <v>43441264</v>
      </c>
      <c r="C53" s="123">
        <v>52.5</v>
      </c>
      <c r="D53" s="8">
        <v>12.465999999999999</v>
      </c>
      <c r="E53" s="8">
        <v>13.090999999999999</v>
      </c>
      <c r="F53" s="124">
        <f t="shared" si="0"/>
        <v>0.625</v>
      </c>
      <c r="G53" s="77">
        <f t="shared" si="1"/>
        <v>0.53737500000000005</v>
      </c>
      <c r="H53" s="77">
        <f t="shared" si="2"/>
        <v>0.1734738385936653</v>
      </c>
      <c r="I53" s="77">
        <f t="shared" si="3"/>
        <v>0.71084883859366532</v>
      </c>
      <c r="K53" s="131"/>
      <c r="L53" s="134"/>
      <c r="M53" s="132"/>
      <c r="N53" s="132"/>
      <c r="O53" s="138"/>
      <c r="P53" s="138"/>
    </row>
    <row r="54" spans="1:16" s="5" customFormat="1" x14ac:dyDescent="0.25">
      <c r="A54" s="4">
        <v>29</v>
      </c>
      <c r="B54" s="16">
        <v>43441272</v>
      </c>
      <c r="C54" s="123">
        <v>52.8</v>
      </c>
      <c r="D54" s="8">
        <v>14.757999999999999</v>
      </c>
      <c r="E54" s="8">
        <v>15.65</v>
      </c>
      <c r="F54" s="124">
        <f t="shared" si="0"/>
        <v>0.89200000000000124</v>
      </c>
      <c r="G54" s="77">
        <f t="shared" si="1"/>
        <v>0.76694160000000111</v>
      </c>
      <c r="H54" s="77">
        <f t="shared" si="2"/>
        <v>0.1744651176713434</v>
      </c>
      <c r="I54" s="77">
        <f t="shared" si="3"/>
        <v>0.94140671767134454</v>
      </c>
      <c r="K54" s="131"/>
      <c r="L54" s="134"/>
      <c r="M54" s="132"/>
      <c r="N54" s="132"/>
      <c r="O54" s="138"/>
      <c r="P54" s="138"/>
    </row>
    <row r="55" spans="1:16" s="1" customFormat="1" x14ac:dyDescent="0.25">
      <c r="A55" s="75">
        <v>30</v>
      </c>
      <c r="B55" s="16">
        <v>43441265</v>
      </c>
      <c r="C55" s="123">
        <v>101.4</v>
      </c>
      <c r="D55" s="8">
        <v>28.545999999999999</v>
      </c>
      <c r="E55" s="8">
        <v>28.952000000000002</v>
      </c>
      <c r="F55" s="124">
        <f t="shared" si="0"/>
        <v>0.40600000000000236</v>
      </c>
      <c r="G55" s="77">
        <f t="shared" si="1"/>
        <v>0.34907880000000202</v>
      </c>
      <c r="H55" s="77">
        <f t="shared" si="2"/>
        <v>0.33505232825519365</v>
      </c>
      <c r="I55" s="77">
        <f t="shared" si="3"/>
        <v>0.68413112825519562</v>
      </c>
      <c r="K55" s="131"/>
      <c r="L55" s="134"/>
      <c r="M55" s="132"/>
      <c r="N55" s="132"/>
      <c r="O55" s="138"/>
      <c r="P55" s="138"/>
    </row>
    <row r="56" spans="1:16" s="1" customFormat="1" x14ac:dyDescent="0.25">
      <c r="A56" s="75">
        <v>31</v>
      </c>
      <c r="B56" s="16">
        <v>43441277</v>
      </c>
      <c r="C56" s="123">
        <v>112.5</v>
      </c>
      <c r="D56" s="8">
        <v>53.069000000000003</v>
      </c>
      <c r="E56" s="8">
        <v>55.070999999999998</v>
      </c>
      <c r="F56" s="124">
        <f t="shared" si="0"/>
        <v>2.0019999999999953</v>
      </c>
      <c r="G56" s="77">
        <f t="shared" si="1"/>
        <v>1.721319599999996</v>
      </c>
      <c r="H56" s="77">
        <f t="shared" si="2"/>
        <v>0.37172965412928283</v>
      </c>
      <c r="I56" s="77">
        <f t="shared" si="3"/>
        <v>2.0930492541292787</v>
      </c>
      <c r="J56" s="5"/>
      <c r="K56" s="131"/>
      <c r="L56" s="134"/>
      <c r="M56" s="132"/>
      <c r="N56" s="132"/>
      <c r="O56" s="138"/>
      <c r="P56" s="138"/>
    </row>
    <row r="57" spans="1:16" s="1" customFormat="1" x14ac:dyDescent="0.25">
      <c r="A57" s="75">
        <v>32</v>
      </c>
      <c r="B57" s="16">
        <v>43441276</v>
      </c>
      <c r="C57" s="123">
        <v>63.1</v>
      </c>
      <c r="D57" s="8">
        <v>38.119999999999997</v>
      </c>
      <c r="E57" s="8">
        <v>39.188000000000002</v>
      </c>
      <c r="F57" s="124">
        <f t="shared" si="0"/>
        <v>1.0680000000000049</v>
      </c>
      <c r="G57" s="77">
        <f t="shared" si="1"/>
        <v>0.91826640000000426</v>
      </c>
      <c r="H57" s="77">
        <f t="shared" si="2"/>
        <v>0.20849903267162442</v>
      </c>
      <c r="I57" s="77">
        <f t="shared" si="3"/>
        <v>1.1267654326716288</v>
      </c>
      <c r="K57" s="131"/>
      <c r="L57" s="134"/>
      <c r="M57" s="132"/>
      <c r="N57" s="132"/>
      <c r="O57" s="138"/>
      <c r="P57" s="138"/>
    </row>
    <row r="58" spans="1:16" s="1" customFormat="1" x14ac:dyDescent="0.25">
      <c r="A58" s="75">
        <v>33</v>
      </c>
      <c r="B58" s="16">
        <v>43441279</v>
      </c>
      <c r="C58" s="123">
        <v>50.9</v>
      </c>
      <c r="D58" s="8">
        <v>32.064</v>
      </c>
      <c r="E58" s="8">
        <v>33.332999999999998</v>
      </c>
      <c r="F58" s="124">
        <f t="shared" si="0"/>
        <v>1.2689999999999984</v>
      </c>
      <c r="G58" s="77">
        <f t="shared" si="1"/>
        <v>1.0910861999999986</v>
      </c>
      <c r="H58" s="77">
        <f t="shared" si="2"/>
        <v>0.16818701684604886</v>
      </c>
      <c r="I58" s="77">
        <f t="shared" si="3"/>
        <v>1.2592732168460474</v>
      </c>
      <c r="K58" s="131"/>
      <c r="L58" s="134"/>
      <c r="M58" s="132"/>
      <c r="N58" s="132"/>
      <c r="O58" s="138"/>
      <c r="P58" s="138"/>
    </row>
    <row r="59" spans="1:16" s="1" customFormat="1" x14ac:dyDescent="0.25">
      <c r="A59" s="75">
        <v>34</v>
      </c>
      <c r="B59" s="16">
        <v>43441281</v>
      </c>
      <c r="C59" s="123">
        <v>52.2</v>
      </c>
      <c r="D59" s="8">
        <v>29.391999999999999</v>
      </c>
      <c r="E59" s="8">
        <v>30.265999999999998</v>
      </c>
      <c r="F59" s="124">
        <f t="shared" si="0"/>
        <v>0.87399999999999878</v>
      </c>
      <c r="G59" s="77">
        <f t="shared" si="1"/>
        <v>0.75146519999999895</v>
      </c>
      <c r="H59" s="77">
        <f t="shared" si="2"/>
        <v>0.17248255951598726</v>
      </c>
      <c r="I59" s="77">
        <f t="shared" si="3"/>
        <v>0.92394775951598618</v>
      </c>
      <c r="K59" s="131"/>
      <c r="L59" s="134"/>
      <c r="M59" s="132"/>
      <c r="N59" s="132"/>
      <c r="O59" s="138"/>
      <c r="P59" s="138"/>
    </row>
    <row r="60" spans="1:16" s="1" customFormat="1" x14ac:dyDescent="0.25">
      <c r="A60" s="75">
        <v>35</v>
      </c>
      <c r="B60" s="16">
        <v>43441282</v>
      </c>
      <c r="C60" s="123">
        <v>53</v>
      </c>
      <c r="D60" s="8">
        <v>25.39</v>
      </c>
      <c r="E60" s="8">
        <v>26.681000000000001</v>
      </c>
      <c r="F60" s="124">
        <f t="shared" si="0"/>
        <v>1.2910000000000004</v>
      </c>
      <c r="G60" s="77">
        <f t="shared" si="1"/>
        <v>1.1100018000000003</v>
      </c>
      <c r="H60" s="77">
        <f t="shared" si="2"/>
        <v>0.17512597038979547</v>
      </c>
      <c r="I60" s="77">
        <f t="shared" si="3"/>
        <v>1.2851277703897956</v>
      </c>
      <c r="K60" s="131"/>
      <c r="L60" s="134"/>
      <c r="M60" s="132"/>
      <c r="N60" s="132"/>
      <c r="O60" s="138"/>
      <c r="P60" s="138"/>
    </row>
    <row r="61" spans="1:16" s="1" customFormat="1" x14ac:dyDescent="0.25">
      <c r="A61" s="75">
        <v>36</v>
      </c>
      <c r="B61" s="16">
        <v>43441280</v>
      </c>
      <c r="C61" s="123">
        <v>103.1</v>
      </c>
      <c r="D61" s="8">
        <v>40.625</v>
      </c>
      <c r="E61" s="8">
        <v>42.119</v>
      </c>
      <c r="F61" s="124">
        <f t="shared" si="0"/>
        <v>1.4939999999999998</v>
      </c>
      <c r="G61" s="77">
        <f t="shared" si="1"/>
        <v>1.2845411999999998</v>
      </c>
      <c r="H61" s="77">
        <f t="shared" si="2"/>
        <v>0.3406695763620361</v>
      </c>
      <c r="I61" s="77">
        <f t="shared" si="3"/>
        <v>1.625210776362036</v>
      </c>
      <c r="K61" s="131"/>
      <c r="L61" s="134"/>
      <c r="M61" s="132"/>
      <c r="N61" s="132"/>
      <c r="O61" s="138"/>
      <c r="P61" s="138"/>
    </row>
    <row r="62" spans="1:16" s="5" customFormat="1" x14ac:dyDescent="0.25">
      <c r="A62" s="4">
        <v>37</v>
      </c>
      <c r="B62" s="16">
        <v>43441346</v>
      </c>
      <c r="C62" s="123">
        <v>112.4</v>
      </c>
      <c r="D62" s="8">
        <v>27.852</v>
      </c>
      <c r="E62" s="8">
        <v>29.634</v>
      </c>
      <c r="F62" s="124">
        <f t="shared" si="0"/>
        <v>1.782</v>
      </c>
      <c r="G62" s="77">
        <f t="shared" si="1"/>
        <v>1.5321636000000001</v>
      </c>
      <c r="H62" s="77">
        <f t="shared" si="2"/>
        <v>0.37139922777005685</v>
      </c>
      <c r="I62" s="77">
        <f t="shared" si="3"/>
        <v>1.9035628277700569</v>
      </c>
      <c r="K62" s="131"/>
      <c r="L62" s="134"/>
      <c r="M62" s="132"/>
      <c r="N62" s="132"/>
      <c r="O62" s="138"/>
      <c r="P62" s="138"/>
    </row>
    <row r="63" spans="1:16" s="1" customFormat="1" x14ac:dyDescent="0.25">
      <c r="A63" s="75">
        <v>38</v>
      </c>
      <c r="B63" s="16">
        <v>43441344</v>
      </c>
      <c r="C63" s="123">
        <v>62.8</v>
      </c>
      <c r="D63" s="8">
        <v>17.677</v>
      </c>
      <c r="E63" s="8">
        <v>18.501999999999999</v>
      </c>
      <c r="F63" s="124">
        <f t="shared" si="0"/>
        <v>0.82499999999999929</v>
      </c>
      <c r="G63" s="77">
        <f t="shared" si="1"/>
        <v>0.70933499999999938</v>
      </c>
      <c r="H63" s="77">
        <f t="shared" si="2"/>
        <v>0.20750775359394633</v>
      </c>
      <c r="I63" s="77">
        <f t="shared" si="3"/>
        <v>0.91684275359394574</v>
      </c>
      <c r="K63" s="131"/>
      <c r="L63" s="134"/>
      <c r="M63" s="132"/>
      <c r="N63" s="132"/>
      <c r="O63" s="138"/>
      <c r="P63" s="138"/>
    </row>
    <row r="64" spans="1:16" s="1" customFormat="1" x14ac:dyDescent="0.25">
      <c r="A64" s="75">
        <v>39</v>
      </c>
      <c r="B64" s="16">
        <v>43441341</v>
      </c>
      <c r="C64" s="123">
        <v>50.5</v>
      </c>
      <c r="D64" s="8">
        <v>2.2229999999999999</v>
      </c>
      <c r="E64" s="8">
        <v>2.4529999999999998</v>
      </c>
      <c r="F64" s="124">
        <f t="shared" si="0"/>
        <v>0.22999999999999998</v>
      </c>
      <c r="G64" s="77">
        <f t="shared" si="1"/>
        <v>0.19775399999999999</v>
      </c>
      <c r="H64" s="77">
        <f t="shared" si="2"/>
        <v>0.16686531140914473</v>
      </c>
      <c r="I64" s="77">
        <f t="shared" si="3"/>
        <v>0.36461931140914472</v>
      </c>
      <c r="K64" s="131"/>
      <c r="L64" s="134"/>
      <c r="M64" s="132"/>
      <c r="N64" s="132"/>
      <c r="O64" s="138"/>
      <c r="P64" s="138"/>
    </row>
    <row r="65" spans="1:16" s="1" customFormat="1" x14ac:dyDescent="0.25">
      <c r="A65" s="75">
        <v>40</v>
      </c>
      <c r="B65" s="16">
        <v>43441347</v>
      </c>
      <c r="C65" s="123">
        <v>52.3</v>
      </c>
      <c r="D65" s="8">
        <v>7.4240000000000004</v>
      </c>
      <c r="E65" s="8">
        <v>7.657</v>
      </c>
      <c r="F65" s="124">
        <f t="shared" si="0"/>
        <v>0.23299999999999965</v>
      </c>
      <c r="G65" s="77">
        <f t="shared" si="1"/>
        <v>0.20033339999999969</v>
      </c>
      <c r="H65" s="77">
        <f t="shared" si="2"/>
        <v>0.17281298587521327</v>
      </c>
      <c r="I65" s="77">
        <f t="shared" si="3"/>
        <v>0.37314638587521298</v>
      </c>
      <c r="K65" s="131"/>
      <c r="L65" s="134"/>
      <c r="M65" s="132"/>
      <c r="N65" s="132"/>
      <c r="O65" s="138"/>
      <c r="P65" s="138"/>
    </row>
    <row r="66" spans="1:16" s="1" customFormat="1" x14ac:dyDescent="0.25">
      <c r="A66" s="75">
        <v>41</v>
      </c>
      <c r="B66" s="16">
        <v>43441283</v>
      </c>
      <c r="C66" s="123">
        <v>53</v>
      </c>
      <c r="D66" s="8">
        <v>11.077</v>
      </c>
      <c r="E66" s="8">
        <v>11.568</v>
      </c>
      <c r="F66" s="124">
        <f t="shared" si="0"/>
        <v>0.49099999999999966</v>
      </c>
      <c r="G66" s="77">
        <f t="shared" si="1"/>
        <v>0.4221617999999997</v>
      </c>
      <c r="H66" s="77">
        <f t="shared" si="2"/>
        <v>0.17512597038979547</v>
      </c>
      <c r="I66" s="77">
        <f t="shared" si="3"/>
        <v>0.59728777038979519</v>
      </c>
      <c r="K66" s="131"/>
      <c r="L66" s="134"/>
      <c r="M66" s="132"/>
      <c r="N66" s="132"/>
      <c r="O66" s="138"/>
      <c r="P66" s="138"/>
    </row>
    <row r="67" spans="1:16" s="1" customFormat="1" x14ac:dyDescent="0.25">
      <c r="A67" s="75">
        <v>42</v>
      </c>
      <c r="B67" s="16">
        <v>43441284</v>
      </c>
      <c r="C67" s="123">
        <v>100.1</v>
      </c>
      <c r="D67" s="8">
        <v>40.750999999999998</v>
      </c>
      <c r="E67" s="8">
        <v>42.720999999999997</v>
      </c>
      <c r="F67" s="124">
        <f t="shared" si="0"/>
        <v>1.9699999999999989</v>
      </c>
      <c r="G67" s="77">
        <f t="shared" si="1"/>
        <v>1.693805999999999</v>
      </c>
      <c r="H67" s="77">
        <f t="shared" si="2"/>
        <v>0.33075678558525518</v>
      </c>
      <c r="I67" s="77">
        <f t="shared" si="3"/>
        <v>2.0245627855852542</v>
      </c>
      <c r="K67" s="131"/>
      <c r="L67" s="134"/>
      <c r="M67" s="132"/>
      <c r="N67" s="132"/>
      <c r="O67" s="138"/>
      <c r="P67" s="138"/>
    </row>
    <row r="68" spans="1:16" s="5" customFormat="1" x14ac:dyDescent="0.25">
      <c r="A68" s="4">
        <v>43</v>
      </c>
      <c r="B68" s="16">
        <v>43441342</v>
      </c>
      <c r="C68" s="123">
        <v>69.3</v>
      </c>
      <c r="D68" s="8">
        <v>7.0640000000000001</v>
      </c>
      <c r="E68" s="8">
        <v>7.0640000000000001</v>
      </c>
      <c r="F68" s="124">
        <f t="shared" si="0"/>
        <v>0</v>
      </c>
      <c r="G68" s="34">
        <f t="shared" si="1"/>
        <v>0</v>
      </c>
      <c r="H68" s="34">
        <f t="shared" si="2"/>
        <v>0.22898546694363822</v>
      </c>
      <c r="I68" s="34">
        <f t="shared" si="3"/>
        <v>0.22898546694363822</v>
      </c>
      <c r="K68" s="131"/>
      <c r="L68" s="134"/>
      <c r="M68" s="132"/>
      <c r="N68" s="132"/>
      <c r="O68" s="138"/>
      <c r="P68" s="138"/>
    </row>
    <row r="69" spans="1:16" s="1" customFormat="1" x14ac:dyDescent="0.25">
      <c r="A69" s="75">
        <v>44</v>
      </c>
      <c r="B69" s="16">
        <v>43441345</v>
      </c>
      <c r="C69" s="123">
        <v>53.3</v>
      </c>
      <c r="D69" s="8">
        <v>15.897</v>
      </c>
      <c r="E69" s="8">
        <v>16.16</v>
      </c>
      <c r="F69" s="124">
        <f t="shared" si="0"/>
        <v>0.2629999999999999</v>
      </c>
      <c r="G69" s="77">
        <f t="shared" si="1"/>
        <v>0.22612739999999992</v>
      </c>
      <c r="H69" s="77">
        <f t="shared" si="2"/>
        <v>0.17611724946747354</v>
      </c>
      <c r="I69" s="77">
        <f>G69+H69</f>
        <v>0.40224464946747346</v>
      </c>
      <c r="K69" s="131"/>
      <c r="L69" s="134"/>
      <c r="M69" s="132"/>
      <c r="N69" s="132"/>
      <c r="O69" s="138"/>
      <c r="P69" s="138"/>
    </row>
    <row r="70" spans="1:16" s="1" customFormat="1" x14ac:dyDescent="0.25">
      <c r="A70" s="75">
        <v>45</v>
      </c>
      <c r="B70" s="16">
        <v>43441348</v>
      </c>
      <c r="C70" s="123">
        <v>52.9</v>
      </c>
      <c r="D70" s="8">
        <v>39.899000000000001</v>
      </c>
      <c r="E70" s="8">
        <v>41.482999999999997</v>
      </c>
      <c r="F70" s="124">
        <f t="shared" si="0"/>
        <v>1.5839999999999961</v>
      </c>
      <c r="G70" s="77">
        <f t="shared" si="1"/>
        <v>1.3619231999999966</v>
      </c>
      <c r="H70" s="77">
        <f t="shared" si="2"/>
        <v>0.17479554403056943</v>
      </c>
      <c r="I70" s="77">
        <f t="shared" si="3"/>
        <v>1.5367187440305661</v>
      </c>
      <c r="K70" s="131"/>
      <c r="L70" s="134"/>
      <c r="M70" s="132"/>
      <c r="N70" s="132"/>
      <c r="O70" s="138"/>
      <c r="P70" s="138"/>
    </row>
    <row r="71" spans="1:16" s="1" customFormat="1" x14ac:dyDescent="0.25">
      <c r="A71" s="75">
        <v>46</v>
      </c>
      <c r="B71" s="16">
        <v>43441349</v>
      </c>
      <c r="C71" s="123">
        <v>100.9</v>
      </c>
      <c r="D71" s="8">
        <v>22.756</v>
      </c>
      <c r="E71" s="8">
        <v>23.91</v>
      </c>
      <c r="F71" s="124">
        <f t="shared" si="0"/>
        <v>1.1539999999999999</v>
      </c>
      <c r="G71" s="34">
        <f t="shared" si="1"/>
        <v>0.9922091999999999</v>
      </c>
      <c r="H71" s="77">
        <f t="shared" si="2"/>
        <v>0.33340019645906344</v>
      </c>
      <c r="I71" s="77">
        <f t="shared" si="3"/>
        <v>1.3256093964590634</v>
      </c>
      <c r="K71" s="131"/>
      <c r="L71" s="134"/>
      <c r="M71" s="108"/>
      <c r="N71" s="132"/>
      <c r="O71" s="93"/>
      <c r="P71" s="138"/>
    </row>
    <row r="72" spans="1:16" s="1" customFormat="1" x14ac:dyDescent="0.25">
      <c r="A72" s="4">
        <v>47</v>
      </c>
      <c r="B72" s="16">
        <v>43441351</v>
      </c>
      <c r="C72" s="125">
        <v>85.4</v>
      </c>
      <c r="D72" s="8">
        <f>26.7+1.281+1.281</f>
        <v>29.261999999999997</v>
      </c>
      <c r="E72" s="8">
        <v>26.821999999999999</v>
      </c>
      <c r="F72" s="124">
        <f>E72-D72</f>
        <v>-2.4399999999999977</v>
      </c>
      <c r="G72" s="34">
        <f>F72*0.8598</f>
        <v>-2.0979119999999982</v>
      </c>
      <c r="H72" s="77">
        <f t="shared" si="2"/>
        <v>0.282184110779029</v>
      </c>
      <c r="I72" s="77">
        <f t="shared" si="3"/>
        <v>-1.8157278892209692</v>
      </c>
      <c r="K72" s="131"/>
      <c r="L72" s="134"/>
      <c r="M72" s="108"/>
      <c r="N72" s="135"/>
      <c r="O72" s="108"/>
      <c r="P72" s="108"/>
    </row>
    <row r="73" spans="1:16" s="1" customFormat="1" x14ac:dyDescent="0.25">
      <c r="A73" s="78">
        <v>48</v>
      </c>
      <c r="B73" s="16">
        <v>43441356</v>
      </c>
      <c r="C73" s="123">
        <v>53.2</v>
      </c>
      <c r="D73" s="8">
        <v>23.556000000000001</v>
      </c>
      <c r="E73" s="8">
        <v>25.048999999999999</v>
      </c>
      <c r="F73" s="124">
        <f t="shared" si="0"/>
        <v>1.4929999999999986</v>
      </c>
      <c r="G73" s="34">
        <f t="shared" si="1"/>
        <v>1.2836813999999988</v>
      </c>
      <c r="H73" s="77">
        <f t="shared" si="2"/>
        <v>0.17578682310824753</v>
      </c>
      <c r="I73" s="77">
        <f t="shared" si="3"/>
        <v>1.4594682231082463</v>
      </c>
      <c r="K73" s="131"/>
      <c r="L73" s="134"/>
      <c r="M73" s="132"/>
      <c r="N73" s="66"/>
      <c r="O73" s="66"/>
      <c r="P73" s="138"/>
    </row>
    <row r="74" spans="1:16" s="1" customFormat="1" x14ac:dyDescent="0.25">
      <c r="A74" s="78">
        <v>49</v>
      </c>
      <c r="B74" s="16">
        <v>43441343</v>
      </c>
      <c r="C74" s="123">
        <v>53.3</v>
      </c>
      <c r="D74" s="8">
        <v>7.4359999999999999</v>
      </c>
      <c r="E74" s="8">
        <v>7.4619999999999997</v>
      </c>
      <c r="F74" s="124">
        <f t="shared" si="0"/>
        <v>2.5999999999999801E-2</v>
      </c>
      <c r="G74" s="77">
        <f t="shared" si="1"/>
        <v>2.2354799999999828E-2</v>
      </c>
      <c r="H74" s="77">
        <f t="shared" si="2"/>
        <v>0.17611724946747354</v>
      </c>
      <c r="I74" s="77">
        <f t="shared" si="3"/>
        <v>0.19847204946747338</v>
      </c>
      <c r="J74" s="66"/>
      <c r="K74" s="131"/>
      <c r="L74" s="134"/>
      <c r="M74" s="132"/>
      <c r="N74" s="132"/>
      <c r="O74" s="138"/>
      <c r="P74" s="138"/>
    </row>
    <row r="75" spans="1:16" s="5" customFormat="1" x14ac:dyDescent="0.25">
      <c r="A75" s="4">
        <v>50</v>
      </c>
      <c r="B75" s="16">
        <v>43441352</v>
      </c>
      <c r="C75" s="125">
        <v>99.5</v>
      </c>
      <c r="D75" s="8">
        <v>59.555999999999997</v>
      </c>
      <c r="E75" s="8">
        <v>61.268000000000001</v>
      </c>
      <c r="F75" s="124">
        <f t="shared" si="0"/>
        <v>1.7120000000000033</v>
      </c>
      <c r="G75" s="34">
        <f t="shared" si="1"/>
        <v>1.4719776000000029</v>
      </c>
      <c r="H75" s="77">
        <f t="shared" si="2"/>
        <v>0.32877422742989909</v>
      </c>
      <c r="I75" s="77">
        <f t="shared" si="3"/>
        <v>1.8007518274299019</v>
      </c>
      <c r="J75" s="93"/>
      <c r="K75" s="131"/>
      <c r="L75" s="134"/>
      <c r="M75" s="132"/>
      <c r="N75" s="132"/>
      <c r="O75" s="93"/>
      <c r="P75" s="93"/>
    </row>
    <row r="76" spans="1:16" s="5" customFormat="1" x14ac:dyDescent="0.25">
      <c r="A76" s="4">
        <v>51</v>
      </c>
      <c r="B76" s="16">
        <v>43441357</v>
      </c>
      <c r="C76" s="125">
        <v>84.8</v>
      </c>
      <c r="D76" s="8">
        <v>74.686999999999998</v>
      </c>
      <c r="E76" s="8">
        <v>76.569000000000003</v>
      </c>
      <c r="F76" s="124">
        <f>E76-D76</f>
        <v>1.882000000000005</v>
      </c>
      <c r="G76" s="34">
        <f t="shared" si="1"/>
        <v>1.6181436000000042</v>
      </c>
      <c r="H76" s="77">
        <f t="shared" si="2"/>
        <v>0.2802015526236728</v>
      </c>
      <c r="I76" s="77">
        <f t="shared" si="3"/>
        <v>1.898345152623677</v>
      </c>
      <c r="J76" s="93"/>
      <c r="K76" s="131"/>
      <c r="L76" s="134"/>
      <c r="M76" s="141"/>
      <c r="N76" s="142"/>
      <c r="O76" s="93"/>
      <c r="P76" s="93"/>
    </row>
    <row r="77" spans="1:16" s="1" customFormat="1" x14ac:dyDescent="0.25">
      <c r="A77" s="78">
        <v>52</v>
      </c>
      <c r="B77" s="16">
        <v>43441355</v>
      </c>
      <c r="C77" s="123">
        <v>52.9</v>
      </c>
      <c r="D77" s="8">
        <v>32.520000000000003</v>
      </c>
      <c r="E77" s="8">
        <v>33.838000000000001</v>
      </c>
      <c r="F77" s="124">
        <f t="shared" si="0"/>
        <v>1.3179999999999978</v>
      </c>
      <c r="G77" s="77">
        <f>F77*0.8598</f>
        <v>1.1332163999999982</v>
      </c>
      <c r="H77" s="77">
        <f t="shared" si="2"/>
        <v>0.17479554403056943</v>
      </c>
      <c r="I77" s="77">
        <f t="shared" si="3"/>
        <v>1.3080119440305678</v>
      </c>
      <c r="J77" s="66"/>
      <c r="K77" s="131"/>
      <c r="L77" s="134"/>
      <c r="M77" s="135"/>
      <c r="N77" s="132"/>
      <c r="O77" s="138"/>
      <c r="P77" s="138"/>
    </row>
    <row r="78" spans="1:16" s="1" customFormat="1" x14ac:dyDescent="0.25">
      <c r="A78" s="78">
        <v>53</v>
      </c>
      <c r="B78" s="16">
        <v>43441054</v>
      </c>
      <c r="C78" s="123">
        <v>52.8</v>
      </c>
      <c r="D78" s="8">
        <v>18.068000000000001</v>
      </c>
      <c r="E78" s="8">
        <v>18.077999999999999</v>
      </c>
      <c r="F78" s="124">
        <f t="shared" si="0"/>
        <v>9.9999999999980105E-3</v>
      </c>
      <c r="G78" s="77">
        <f t="shared" si="1"/>
        <v>8.5979999999982893E-3</v>
      </c>
      <c r="H78" s="77">
        <f t="shared" si="2"/>
        <v>0.1744651176713434</v>
      </c>
      <c r="I78" s="77">
        <f t="shared" si="3"/>
        <v>0.1830631176713417</v>
      </c>
      <c r="J78" s="66"/>
      <c r="K78" s="131"/>
      <c r="L78" s="134"/>
      <c r="M78" s="135"/>
      <c r="N78" s="132"/>
      <c r="O78" s="138"/>
      <c r="P78" s="138"/>
    </row>
    <row r="79" spans="1:16" s="1" customFormat="1" x14ac:dyDescent="0.25">
      <c r="A79" s="75">
        <v>54</v>
      </c>
      <c r="B79" s="16">
        <v>43441359</v>
      </c>
      <c r="C79" s="149">
        <v>101</v>
      </c>
      <c r="D79" s="8">
        <v>31.289000000000001</v>
      </c>
      <c r="E79" s="8">
        <v>31.902000000000001</v>
      </c>
      <c r="F79" s="124">
        <f t="shared" si="0"/>
        <v>0.61299999999999955</v>
      </c>
      <c r="G79" s="77">
        <f t="shared" si="1"/>
        <v>0.52705739999999957</v>
      </c>
      <c r="H79" s="77">
        <f t="shared" si="2"/>
        <v>0.33373062281828947</v>
      </c>
      <c r="I79" s="77">
        <f t="shared" si="3"/>
        <v>0.86078802281828903</v>
      </c>
      <c r="J79" s="66"/>
      <c r="K79" s="131"/>
      <c r="L79" s="134"/>
      <c r="M79" s="135"/>
      <c r="N79" s="132"/>
      <c r="O79" s="138"/>
      <c r="P79" s="138"/>
    </row>
    <row r="80" spans="1:16" s="1" customFormat="1" x14ac:dyDescent="0.25">
      <c r="A80" s="75">
        <v>55</v>
      </c>
      <c r="B80" s="16">
        <v>43441053</v>
      </c>
      <c r="C80" s="123">
        <v>85.2</v>
      </c>
      <c r="D80" s="8">
        <f>31.322+0.966+0.966</f>
        <v>33.253999999999998</v>
      </c>
      <c r="E80" s="8">
        <f>31.322+0.966+0.966+0.966</f>
        <v>34.22</v>
      </c>
      <c r="F80" s="124">
        <f>E80-D80</f>
        <v>0.96600000000000108</v>
      </c>
      <c r="G80" s="34">
        <f t="shared" si="1"/>
        <v>0.83056680000000094</v>
      </c>
      <c r="H80" s="34">
        <f t="shared" si="2"/>
        <v>0.28152325806057693</v>
      </c>
      <c r="I80" s="77">
        <f t="shared" si="3"/>
        <v>1.1120900580605779</v>
      </c>
      <c r="J80" s="66"/>
      <c r="K80" s="131"/>
      <c r="L80" s="134"/>
      <c r="M80" s="108"/>
      <c r="N80" s="66"/>
      <c r="O80" s="108"/>
      <c r="P80" s="108"/>
    </row>
    <row r="81" spans="1:16" s="1" customFormat="1" x14ac:dyDescent="0.25">
      <c r="A81" s="78">
        <v>56</v>
      </c>
      <c r="B81" s="16">
        <v>43441050</v>
      </c>
      <c r="C81" s="123">
        <v>52.5</v>
      </c>
      <c r="D81" s="8">
        <v>24.015999999999998</v>
      </c>
      <c r="E81" s="8">
        <v>25.157</v>
      </c>
      <c r="F81" s="124">
        <f t="shared" si="0"/>
        <v>1.1410000000000018</v>
      </c>
      <c r="G81" s="77">
        <f t="shared" si="1"/>
        <v>0.98103180000000156</v>
      </c>
      <c r="H81" s="77">
        <f t="shared" si="2"/>
        <v>0.1734738385936653</v>
      </c>
      <c r="I81" s="77">
        <f t="shared" si="3"/>
        <v>1.1545056385936669</v>
      </c>
      <c r="J81" s="66"/>
      <c r="K81" s="131"/>
      <c r="L81" s="134"/>
      <c r="M81" s="132"/>
      <c r="N81" s="132"/>
      <c r="O81" s="138"/>
      <c r="P81" s="138"/>
    </row>
    <row r="82" spans="1:16" s="1" customFormat="1" x14ac:dyDescent="0.25">
      <c r="A82" s="75">
        <v>57</v>
      </c>
      <c r="B82" s="16">
        <v>43441051</v>
      </c>
      <c r="C82" s="123">
        <v>52.4</v>
      </c>
      <c r="D82" s="8">
        <v>25.056999999999999</v>
      </c>
      <c r="E82" s="8">
        <v>26.184999999999999</v>
      </c>
      <c r="F82" s="124">
        <f t="shared" si="0"/>
        <v>1.1280000000000001</v>
      </c>
      <c r="G82" s="77">
        <f t="shared" si="1"/>
        <v>0.96985440000000012</v>
      </c>
      <c r="H82" s="77">
        <f t="shared" si="2"/>
        <v>0.17314341223443927</v>
      </c>
      <c r="I82" s="77">
        <f t="shared" si="3"/>
        <v>1.1429978122344393</v>
      </c>
      <c r="J82" s="66"/>
      <c r="K82" s="131"/>
      <c r="L82" s="134"/>
      <c r="M82" s="132"/>
      <c r="N82" s="132"/>
      <c r="O82" s="138"/>
      <c r="P82" s="138"/>
    </row>
    <row r="83" spans="1:16" s="1" customFormat="1" x14ac:dyDescent="0.25">
      <c r="A83" s="75">
        <v>58</v>
      </c>
      <c r="B83" s="16">
        <v>43441052</v>
      </c>
      <c r="C83" s="123">
        <v>101.3</v>
      </c>
      <c r="D83" s="8">
        <v>34.590000000000003</v>
      </c>
      <c r="E83" s="8">
        <v>36.402000000000001</v>
      </c>
      <c r="F83" s="124">
        <f t="shared" si="0"/>
        <v>1.8119999999999976</v>
      </c>
      <c r="G83" s="77">
        <f t="shared" si="1"/>
        <v>1.5579575999999979</v>
      </c>
      <c r="H83" s="77">
        <f t="shared" si="2"/>
        <v>0.33472190189596757</v>
      </c>
      <c r="I83" s="77">
        <f t="shared" si="3"/>
        <v>1.8926795018959655</v>
      </c>
      <c r="J83" s="66"/>
      <c r="K83" s="131"/>
      <c r="L83" s="134"/>
      <c r="M83" s="132"/>
      <c r="N83" s="132"/>
      <c r="O83" s="138"/>
      <c r="P83" s="138"/>
    </row>
    <row r="84" spans="1:16" s="1" customFormat="1" x14ac:dyDescent="0.25">
      <c r="A84" s="75">
        <v>59</v>
      </c>
      <c r="B84" s="16">
        <v>43441057</v>
      </c>
      <c r="C84" s="123">
        <v>85.3</v>
      </c>
      <c r="D84" s="8">
        <f>16.904</f>
        <v>16.904</v>
      </c>
      <c r="E84" s="8">
        <f>16.904+0.808</f>
        <v>17.712</v>
      </c>
      <c r="F84" s="124">
        <f t="shared" si="0"/>
        <v>0.80799999999999983</v>
      </c>
      <c r="G84" s="77">
        <f t="shared" si="1"/>
        <v>0.69471839999999985</v>
      </c>
      <c r="H84" s="77">
        <f t="shared" si="2"/>
        <v>0.28185368441980291</v>
      </c>
      <c r="I84" s="77">
        <f t="shared" si="3"/>
        <v>0.9765720844198027</v>
      </c>
      <c r="J84" s="66"/>
      <c r="K84" s="131"/>
      <c r="L84" s="134"/>
      <c r="M84" s="132"/>
      <c r="N84" s="132"/>
      <c r="O84" s="138"/>
      <c r="P84" s="138"/>
    </row>
    <row r="85" spans="1:16" s="1" customFormat="1" x14ac:dyDescent="0.25">
      <c r="A85" s="75">
        <v>60</v>
      </c>
      <c r="B85" s="16">
        <v>43441058</v>
      </c>
      <c r="C85" s="123">
        <v>52.5</v>
      </c>
      <c r="D85" s="8">
        <v>3.2509999999999999</v>
      </c>
      <c r="E85" s="8">
        <v>3.2509999999999999</v>
      </c>
      <c r="F85" s="124">
        <f t="shared" si="0"/>
        <v>0</v>
      </c>
      <c r="G85" s="77">
        <f t="shared" si="1"/>
        <v>0</v>
      </c>
      <c r="H85" s="77">
        <f t="shared" si="2"/>
        <v>0.1734738385936653</v>
      </c>
      <c r="I85" s="77">
        <f t="shared" si="3"/>
        <v>0.1734738385936653</v>
      </c>
      <c r="K85" s="131"/>
      <c r="L85" s="134"/>
      <c r="M85" s="132"/>
      <c r="N85" s="132"/>
      <c r="O85" s="138"/>
      <c r="P85" s="138"/>
    </row>
    <row r="86" spans="1:16" s="1" customFormat="1" x14ac:dyDescent="0.25">
      <c r="A86" s="75">
        <v>61</v>
      </c>
      <c r="B86" s="16">
        <v>43441358</v>
      </c>
      <c r="C86" s="123">
        <v>52.3</v>
      </c>
      <c r="D86" s="8">
        <v>10.592000000000001</v>
      </c>
      <c r="E86" s="8">
        <v>10.599</v>
      </c>
      <c r="F86" s="124">
        <f t="shared" si="0"/>
        <v>6.9999999999996732E-3</v>
      </c>
      <c r="G86" s="77">
        <f t="shared" si="1"/>
        <v>6.0185999999997188E-3</v>
      </c>
      <c r="H86" s="77">
        <f t="shared" si="2"/>
        <v>0.17281298587521327</v>
      </c>
      <c r="I86" s="77">
        <f t="shared" si="3"/>
        <v>0.17883158587521297</v>
      </c>
      <c r="K86" s="131"/>
      <c r="L86" s="134"/>
      <c r="M86" s="132"/>
      <c r="N86" s="132"/>
      <c r="O86" s="138"/>
      <c r="P86" s="138"/>
    </row>
    <row r="87" spans="1:16" s="1" customFormat="1" x14ac:dyDescent="0.25">
      <c r="A87" s="75">
        <v>62</v>
      </c>
      <c r="B87" s="16">
        <v>43441056</v>
      </c>
      <c r="C87" s="123">
        <v>100.5</v>
      </c>
      <c r="D87" s="8">
        <v>27.375</v>
      </c>
      <c r="E87" s="8">
        <v>27.928000000000001</v>
      </c>
      <c r="F87" s="124">
        <f t="shared" si="0"/>
        <v>0.55300000000000082</v>
      </c>
      <c r="G87" s="77">
        <f t="shared" si="1"/>
        <v>0.47546940000000071</v>
      </c>
      <c r="H87" s="77">
        <f t="shared" si="2"/>
        <v>0.33207849102215931</v>
      </c>
      <c r="I87" s="77">
        <f t="shared" si="3"/>
        <v>0.80754789102216007</v>
      </c>
      <c r="K87" s="131"/>
      <c r="L87" s="134"/>
      <c r="M87" s="132"/>
      <c r="N87" s="132"/>
      <c r="O87" s="138"/>
      <c r="P87" s="138"/>
    </row>
    <row r="88" spans="1:16" s="1" customFormat="1" x14ac:dyDescent="0.25">
      <c r="A88" s="75">
        <v>63</v>
      </c>
      <c r="B88" s="16">
        <v>43441064</v>
      </c>
      <c r="C88" s="123">
        <v>85.2</v>
      </c>
      <c r="D88" s="8">
        <v>17.158000000000001</v>
      </c>
      <c r="E88" s="8">
        <v>18.515000000000001</v>
      </c>
      <c r="F88" s="124">
        <f t="shared" si="0"/>
        <v>1.3569999999999993</v>
      </c>
      <c r="G88" s="77">
        <f t="shared" si="1"/>
        <v>1.1667485999999994</v>
      </c>
      <c r="H88" s="77">
        <f t="shared" si="2"/>
        <v>0.28152325806057693</v>
      </c>
      <c r="I88" s="77">
        <f t="shared" si="3"/>
        <v>1.4482718580605762</v>
      </c>
      <c r="K88" s="131"/>
      <c r="L88" s="134"/>
      <c r="M88" s="132"/>
      <c r="N88" s="132"/>
      <c r="O88" s="138"/>
      <c r="P88" s="138"/>
    </row>
    <row r="89" spans="1:16" s="5" customFormat="1" x14ac:dyDescent="0.25">
      <c r="A89" s="4">
        <v>64</v>
      </c>
      <c r="B89" s="16">
        <v>43441061</v>
      </c>
      <c r="C89" s="123">
        <v>52.7</v>
      </c>
      <c r="D89" s="8">
        <v>19.535</v>
      </c>
      <c r="E89" s="8">
        <v>19.939</v>
      </c>
      <c r="F89" s="124">
        <f t="shared" si="0"/>
        <v>0.40399999999999991</v>
      </c>
      <c r="G89" s="77">
        <f t="shared" si="1"/>
        <v>0.34735919999999992</v>
      </c>
      <c r="H89" s="77">
        <f t="shared" si="2"/>
        <v>0.17413469131211737</v>
      </c>
      <c r="I89" s="77">
        <f t="shared" si="3"/>
        <v>0.52149389131211732</v>
      </c>
      <c r="K89" s="131"/>
      <c r="L89" s="134"/>
      <c r="M89" s="132"/>
      <c r="N89" s="132"/>
      <c r="O89" s="138"/>
      <c r="P89" s="138"/>
    </row>
    <row r="90" spans="1:16" s="1" customFormat="1" x14ac:dyDescent="0.25">
      <c r="A90" s="75">
        <v>65</v>
      </c>
      <c r="B90" s="16">
        <v>43441055</v>
      </c>
      <c r="C90" s="123">
        <v>53.1</v>
      </c>
      <c r="D90" s="8">
        <v>16.085999999999999</v>
      </c>
      <c r="E90" s="8">
        <v>16.108000000000001</v>
      </c>
      <c r="F90" s="124">
        <f t="shared" ref="F90:F153" si="4">E90-D90</f>
        <v>2.2000000000002018E-2</v>
      </c>
      <c r="G90" s="77">
        <f t="shared" si="1"/>
        <v>1.8915600000001736E-2</v>
      </c>
      <c r="H90" s="77">
        <f t="shared" si="2"/>
        <v>0.1754563967490215</v>
      </c>
      <c r="I90" s="77">
        <f t="shared" si="3"/>
        <v>0.19437199674902322</v>
      </c>
      <c r="K90" s="131"/>
      <c r="L90" s="134"/>
      <c r="M90" s="132"/>
      <c r="N90" s="132"/>
      <c r="O90" s="138"/>
      <c r="P90" s="138"/>
    </row>
    <row r="91" spans="1:16" s="5" customFormat="1" x14ac:dyDescent="0.25">
      <c r="A91" s="4">
        <v>66</v>
      </c>
      <c r="B91" s="16">
        <v>43441063</v>
      </c>
      <c r="C91" s="123">
        <v>101.1</v>
      </c>
      <c r="D91" s="8">
        <v>7.6</v>
      </c>
      <c r="E91" s="8">
        <v>7.6</v>
      </c>
      <c r="F91" s="124">
        <f t="shared" si="4"/>
        <v>0</v>
      </c>
      <c r="G91" s="77">
        <f t="shared" ref="G91:G105" si="5">F91*0.8598</f>
        <v>0</v>
      </c>
      <c r="H91" s="77">
        <f t="shared" ref="H91:H99" si="6">C91/5338.7*$H$10</f>
        <v>0.3340610491775155</v>
      </c>
      <c r="I91" s="77">
        <f t="shared" ref="I91:I154" si="7">G91+H91</f>
        <v>0.3340610491775155</v>
      </c>
      <c r="K91" s="131"/>
      <c r="L91" s="134"/>
      <c r="M91" s="132"/>
      <c r="N91" s="132"/>
      <c r="O91" s="138"/>
      <c r="P91" s="138"/>
    </row>
    <row r="92" spans="1:16" s="1" customFormat="1" x14ac:dyDescent="0.25">
      <c r="A92" s="75">
        <v>67</v>
      </c>
      <c r="B92" s="16">
        <v>43441067</v>
      </c>
      <c r="C92" s="123">
        <v>84.7</v>
      </c>
      <c r="D92" s="8">
        <v>11.862</v>
      </c>
      <c r="E92" s="8">
        <v>12.432</v>
      </c>
      <c r="F92" s="124">
        <f t="shared" si="4"/>
        <v>0.57000000000000028</v>
      </c>
      <c r="G92" s="77">
        <f t="shared" si="5"/>
        <v>0.49008600000000024</v>
      </c>
      <c r="H92" s="77">
        <f t="shared" si="6"/>
        <v>0.27987112626444671</v>
      </c>
      <c r="I92" s="77">
        <f t="shared" si="7"/>
        <v>0.7699571262644469</v>
      </c>
      <c r="K92" s="131"/>
      <c r="L92" s="134"/>
      <c r="M92" s="132"/>
      <c r="N92" s="132"/>
      <c r="O92" s="138"/>
      <c r="P92" s="138"/>
    </row>
    <row r="93" spans="1:16" s="1" customFormat="1" x14ac:dyDescent="0.25">
      <c r="A93" s="75">
        <v>68</v>
      </c>
      <c r="B93" s="16">
        <v>43441065</v>
      </c>
      <c r="C93" s="123">
        <v>52.7</v>
      </c>
      <c r="D93" s="8">
        <v>18.710999999999999</v>
      </c>
      <c r="E93" s="8">
        <v>19.416</v>
      </c>
      <c r="F93" s="124">
        <f t="shared" si="4"/>
        <v>0.70500000000000185</v>
      </c>
      <c r="G93" s="77">
        <f t="shared" si="5"/>
        <v>0.60615900000000156</v>
      </c>
      <c r="H93" s="77">
        <f t="shared" si="6"/>
        <v>0.17413469131211737</v>
      </c>
      <c r="I93" s="77">
        <f t="shared" si="7"/>
        <v>0.7802936913121189</v>
      </c>
      <c r="J93" s="5"/>
      <c r="K93" s="131"/>
      <c r="L93" s="134"/>
      <c r="M93" s="108"/>
      <c r="N93" s="108"/>
      <c r="O93" s="108"/>
      <c r="P93" s="108"/>
    </row>
    <row r="94" spans="1:16" s="1" customFormat="1" x14ac:dyDescent="0.25">
      <c r="A94" s="75">
        <v>69</v>
      </c>
      <c r="B94" s="16">
        <v>43441060</v>
      </c>
      <c r="C94" s="123">
        <v>53.3</v>
      </c>
      <c r="D94" s="8">
        <v>17.757000000000001</v>
      </c>
      <c r="E94" s="8">
        <v>18.533999999999999</v>
      </c>
      <c r="F94" s="124">
        <f t="shared" si="4"/>
        <v>0.77699999999999747</v>
      </c>
      <c r="G94" s="77">
        <f t="shared" si="5"/>
        <v>0.66806459999999779</v>
      </c>
      <c r="H94" s="77">
        <f t="shared" si="6"/>
        <v>0.17611724946747354</v>
      </c>
      <c r="I94" s="77">
        <f t="shared" si="7"/>
        <v>0.84418184946747132</v>
      </c>
      <c r="K94" s="131"/>
      <c r="L94" s="134"/>
      <c r="M94" s="132"/>
      <c r="N94" s="132"/>
      <c r="O94" s="138"/>
      <c r="P94" s="138"/>
    </row>
    <row r="95" spans="1:16" s="1" customFormat="1" x14ac:dyDescent="0.25">
      <c r="A95" s="75">
        <v>70</v>
      </c>
      <c r="B95" s="16">
        <v>43441066</v>
      </c>
      <c r="C95" s="123">
        <v>101.3</v>
      </c>
      <c r="D95" s="8">
        <v>46.529000000000003</v>
      </c>
      <c r="E95" s="8">
        <v>47.722999999999999</v>
      </c>
      <c r="F95" s="124">
        <f t="shared" si="4"/>
        <v>1.1939999999999955</v>
      </c>
      <c r="G95" s="77">
        <f t="shared" si="5"/>
        <v>1.0266011999999962</v>
      </c>
      <c r="H95" s="77">
        <f t="shared" si="6"/>
        <v>0.33472190189596757</v>
      </c>
      <c r="I95" s="77">
        <f t="shared" si="7"/>
        <v>1.3613231018959637</v>
      </c>
      <c r="K95" s="131"/>
      <c r="L95" s="134"/>
      <c r="M95" s="108"/>
      <c r="N95" s="132"/>
      <c r="O95" s="93"/>
      <c r="P95" s="138"/>
    </row>
    <row r="96" spans="1:16" s="1" customFormat="1" x14ac:dyDescent="0.25">
      <c r="A96" s="75">
        <v>71</v>
      </c>
      <c r="B96" s="16">
        <v>43441350</v>
      </c>
      <c r="C96" s="123">
        <v>85.7</v>
      </c>
      <c r="D96" s="8">
        <v>55.112000000000002</v>
      </c>
      <c r="E96" s="8">
        <v>57.165999999999997</v>
      </c>
      <c r="F96" s="124">
        <f t="shared" si="4"/>
        <v>2.0539999999999949</v>
      </c>
      <c r="G96" s="77">
        <f t="shared" si="5"/>
        <v>1.7660291999999957</v>
      </c>
      <c r="H96" s="77">
        <f t="shared" si="6"/>
        <v>0.28317538985670704</v>
      </c>
      <c r="I96" s="77">
        <f t="shared" si="7"/>
        <v>2.0492045898567026</v>
      </c>
      <c r="K96" s="131"/>
      <c r="L96" s="134"/>
      <c r="M96" s="135"/>
      <c r="N96" s="135"/>
      <c r="O96" s="137"/>
      <c r="P96" s="138"/>
    </row>
    <row r="97" spans="1:16" s="1" customFormat="1" x14ac:dyDescent="0.25">
      <c r="A97" s="75">
        <v>72</v>
      </c>
      <c r="B97" s="16">
        <v>43441353</v>
      </c>
      <c r="C97" s="123">
        <v>52.8</v>
      </c>
      <c r="D97" s="8">
        <v>17.806999999999999</v>
      </c>
      <c r="E97" s="8">
        <v>18.771000000000001</v>
      </c>
      <c r="F97" s="124">
        <f t="shared" si="4"/>
        <v>0.96400000000000219</v>
      </c>
      <c r="G97" s="77">
        <f t="shared" si="5"/>
        <v>0.82884720000000189</v>
      </c>
      <c r="H97" s="77">
        <f t="shared" si="6"/>
        <v>0.1744651176713434</v>
      </c>
      <c r="I97" s="77">
        <f t="shared" si="7"/>
        <v>1.0033123176713452</v>
      </c>
      <c r="K97" s="131"/>
      <c r="L97" s="134"/>
      <c r="M97" s="132"/>
      <c r="N97" s="132"/>
      <c r="O97" s="138"/>
      <c r="P97" s="138"/>
    </row>
    <row r="98" spans="1:16" s="1" customFormat="1" x14ac:dyDescent="0.25">
      <c r="A98" s="75">
        <v>73</v>
      </c>
      <c r="B98" s="16">
        <v>43441062</v>
      </c>
      <c r="C98" s="123">
        <v>52.8</v>
      </c>
      <c r="D98" s="8">
        <v>7.9020000000000001</v>
      </c>
      <c r="E98" s="8">
        <v>8.0749999999999993</v>
      </c>
      <c r="F98" s="124">
        <f t="shared" si="4"/>
        <v>0.17299999999999915</v>
      </c>
      <c r="G98" s="77">
        <f t="shared" si="5"/>
        <v>0.14874539999999928</v>
      </c>
      <c r="H98" s="77">
        <f t="shared" si="6"/>
        <v>0.1744651176713434</v>
      </c>
      <c r="I98" s="77">
        <f t="shared" si="7"/>
        <v>0.32321051767134268</v>
      </c>
      <c r="K98" s="131"/>
      <c r="L98" s="134"/>
      <c r="M98" s="132"/>
      <c r="N98" s="132"/>
      <c r="O98" s="138"/>
      <c r="P98" s="138"/>
    </row>
    <row r="99" spans="1:16" s="5" customFormat="1" ht="15.75" thickBot="1" x14ac:dyDescent="0.3">
      <c r="A99" s="33">
        <v>74</v>
      </c>
      <c r="B99" s="20">
        <v>43441059</v>
      </c>
      <c r="C99" s="150">
        <v>100.6</v>
      </c>
      <c r="D99" s="12">
        <v>29.739000000000001</v>
      </c>
      <c r="E99" s="12">
        <v>31.266999999999999</v>
      </c>
      <c r="F99" s="152">
        <f t="shared" si="4"/>
        <v>1.5279999999999987</v>
      </c>
      <c r="G99" s="82">
        <f t="shared" si="5"/>
        <v>1.3137743999999989</v>
      </c>
      <c r="H99" s="82">
        <f t="shared" si="6"/>
        <v>0.33240891738138534</v>
      </c>
      <c r="I99" s="82">
        <f t="shared" si="7"/>
        <v>1.6461833173813842</v>
      </c>
      <c r="K99" s="131"/>
      <c r="L99" s="134"/>
      <c r="M99" s="132"/>
      <c r="N99" s="132"/>
      <c r="O99" s="138"/>
      <c r="P99" s="138"/>
    </row>
    <row r="100" spans="1:16" s="1" customFormat="1" x14ac:dyDescent="0.25">
      <c r="A100" s="83">
        <v>75</v>
      </c>
      <c r="B100" s="19">
        <v>43441332</v>
      </c>
      <c r="C100" s="126">
        <v>85</v>
      </c>
      <c r="D100" s="9">
        <v>49.871000000000002</v>
      </c>
      <c r="E100" s="9">
        <v>51.658000000000001</v>
      </c>
      <c r="F100" s="127">
        <f t="shared" si="4"/>
        <v>1.786999999999999</v>
      </c>
      <c r="G100" s="85">
        <f t="shared" si="5"/>
        <v>1.5364625999999992</v>
      </c>
      <c r="H100" s="85">
        <f t="shared" ref="H100:H155" si="8">C100/3919*$H$13</f>
        <v>0.41716700816534841</v>
      </c>
      <c r="I100" s="85">
        <f t="shared" si="7"/>
        <v>1.9536296081653477</v>
      </c>
      <c r="K100" s="131"/>
      <c r="L100" s="134"/>
      <c r="M100" s="132"/>
      <c r="N100" s="132"/>
      <c r="O100" s="138"/>
      <c r="P100" s="138"/>
    </row>
    <row r="101" spans="1:16" s="1" customFormat="1" x14ac:dyDescent="0.25">
      <c r="A101" s="75">
        <v>76</v>
      </c>
      <c r="B101" s="16">
        <v>43441335</v>
      </c>
      <c r="C101" s="123">
        <v>58.3</v>
      </c>
      <c r="D101" s="8">
        <v>27.359000000000002</v>
      </c>
      <c r="E101" s="8">
        <v>28.253</v>
      </c>
      <c r="F101" s="124">
        <f t="shared" si="4"/>
        <v>0.89399999999999835</v>
      </c>
      <c r="G101" s="77">
        <f t="shared" si="5"/>
        <v>0.7686611999999986</v>
      </c>
      <c r="H101" s="85">
        <f t="shared" si="8"/>
        <v>0.28612748912988012</v>
      </c>
      <c r="I101" s="77">
        <f t="shared" si="7"/>
        <v>1.0547886891298788</v>
      </c>
      <c r="K101" s="131"/>
      <c r="L101" s="134"/>
      <c r="M101" s="132"/>
      <c r="N101" s="132"/>
      <c r="O101" s="138"/>
      <c r="P101" s="138"/>
    </row>
    <row r="102" spans="1:16" s="5" customFormat="1" x14ac:dyDescent="0.25">
      <c r="A102" s="4">
        <v>77</v>
      </c>
      <c r="B102" s="16">
        <v>43441338</v>
      </c>
      <c r="C102" s="123">
        <v>58.5</v>
      </c>
      <c r="D102" s="8">
        <v>38.817999999999998</v>
      </c>
      <c r="E102" s="8">
        <v>40.081000000000003</v>
      </c>
      <c r="F102" s="124">
        <f t="shared" si="4"/>
        <v>1.2630000000000052</v>
      </c>
      <c r="G102" s="34">
        <f t="shared" si="5"/>
        <v>1.0859274000000045</v>
      </c>
      <c r="H102" s="39">
        <f t="shared" si="8"/>
        <v>0.28710905856085739</v>
      </c>
      <c r="I102" s="34">
        <f t="shared" si="7"/>
        <v>1.3730364585608619</v>
      </c>
      <c r="K102" s="131"/>
      <c r="L102" s="134"/>
      <c r="M102" s="132"/>
      <c r="N102" s="132"/>
      <c r="O102" s="138"/>
      <c r="P102" s="138"/>
    </row>
    <row r="103" spans="1:16" s="5" customFormat="1" x14ac:dyDescent="0.25">
      <c r="A103" s="4">
        <v>78</v>
      </c>
      <c r="B103" s="16">
        <v>43441333</v>
      </c>
      <c r="C103" s="123">
        <v>76.599999999999994</v>
      </c>
      <c r="D103" s="8">
        <v>35.304000000000002</v>
      </c>
      <c r="E103" s="8">
        <v>36.670999999999999</v>
      </c>
      <c r="F103" s="124">
        <f t="shared" si="4"/>
        <v>1.3669999999999973</v>
      </c>
      <c r="G103" s="77">
        <f t="shared" si="5"/>
        <v>1.1753465999999977</v>
      </c>
      <c r="H103" s="85">
        <f t="shared" si="8"/>
        <v>0.37594109206430215</v>
      </c>
      <c r="I103" s="77">
        <f t="shared" si="7"/>
        <v>1.5512876920643</v>
      </c>
      <c r="K103" s="131"/>
      <c r="L103" s="134"/>
      <c r="M103" s="132"/>
      <c r="N103" s="132"/>
      <c r="O103" s="138"/>
      <c r="P103" s="138"/>
    </row>
    <row r="104" spans="1:16" s="1" customFormat="1" x14ac:dyDescent="0.25">
      <c r="A104" s="75">
        <v>79</v>
      </c>
      <c r="B104" s="16">
        <v>43441336</v>
      </c>
      <c r="C104" s="123">
        <v>85.7</v>
      </c>
      <c r="D104" s="8">
        <v>15.372</v>
      </c>
      <c r="E104" s="8">
        <v>16.047999999999998</v>
      </c>
      <c r="F104" s="124">
        <f t="shared" si="4"/>
        <v>0.67599999999999838</v>
      </c>
      <c r="G104" s="77">
        <f t="shared" si="5"/>
        <v>0.58122479999999865</v>
      </c>
      <c r="H104" s="85">
        <f t="shared" si="8"/>
        <v>0.42060250117376891</v>
      </c>
      <c r="I104" s="77">
        <f t="shared" si="7"/>
        <v>1.0018273011737675</v>
      </c>
      <c r="J104" s="5"/>
      <c r="K104" s="131"/>
      <c r="L104" s="134"/>
      <c r="M104" s="132"/>
      <c r="N104" s="132"/>
      <c r="O104" s="138"/>
      <c r="P104" s="138"/>
    </row>
    <row r="105" spans="1:16" s="1" customFormat="1" x14ac:dyDescent="0.25">
      <c r="A105" s="75">
        <v>80</v>
      </c>
      <c r="B105" s="16">
        <v>43441339</v>
      </c>
      <c r="C105" s="123">
        <v>58.3</v>
      </c>
      <c r="D105" s="8">
        <v>28.224</v>
      </c>
      <c r="E105" s="8">
        <v>29.501999999999999</v>
      </c>
      <c r="F105" s="124">
        <f t="shared" si="4"/>
        <v>1.2779999999999987</v>
      </c>
      <c r="G105" s="77">
        <f t="shared" si="5"/>
        <v>1.0988243999999989</v>
      </c>
      <c r="H105" s="85">
        <f t="shared" si="8"/>
        <v>0.28612748912988012</v>
      </c>
      <c r="I105" s="77">
        <f t="shared" si="7"/>
        <v>1.3849518891298791</v>
      </c>
      <c r="J105" s="5"/>
      <c r="K105" s="131"/>
      <c r="L105" s="134"/>
      <c r="M105" s="132"/>
      <c r="N105" s="132"/>
      <c r="O105" s="138"/>
      <c r="P105" s="138"/>
    </row>
    <row r="106" spans="1:16" s="1" customFormat="1" x14ac:dyDescent="0.25">
      <c r="A106" s="75">
        <v>81</v>
      </c>
      <c r="B106" s="16">
        <v>43441337</v>
      </c>
      <c r="C106" s="123">
        <v>58.4</v>
      </c>
      <c r="D106" s="8">
        <v>18.797999999999998</v>
      </c>
      <c r="E106" s="8">
        <v>18.805</v>
      </c>
      <c r="F106" s="124">
        <f t="shared" si="4"/>
        <v>7.0000000000014495E-3</v>
      </c>
      <c r="G106" s="77">
        <f>F106*0.8598</f>
        <v>6.0186000000012462E-3</v>
      </c>
      <c r="H106" s="85">
        <f t="shared" si="8"/>
        <v>0.28661827384536875</v>
      </c>
      <c r="I106" s="77">
        <f t="shared" si="7"/>
        <v>0.29263687384537002</v>
      </c>
      <c r="J106" s="5"/>
      <c r="K106" s="131"/>
      <c r="L106" s="134"/>
      <c r="M106" s="132"/>
      <c r="N106" s="132"/>
      <c r="O106" s="138"/>
      <c r="P106" s="138"/>
    </row>
    <row r="107" spans="1:16" s="1" customFormat="1" x14ac:dyDescent="0.25">
      <c r="A107" s="75">
        <v>82</v>
      </c>
      <c r="B107" s="16">
        <v>43441334</v>
      </c>
      <c r="C107" s="123">
        <v>76.400000000000006</v>
      </c>
      <c r="D107" s="8">
        <v>7.798</v>
      </c>
      <c r="E107" s="8">
        <v>7.827</v>
      </c>
      <c r="F107" s="124">
        <f t="shared" si="4"/>
        <v>2.8999999999999915E-2</v>
      </c>
      <c r="G107" s="77">
        <f t="shared" ref="G107:G135" si="9">F107*0.8598</f>
        <v>2.4934199999999927E-2</v>
      </c>
      <c r="H107" s="85">
        <f t="shared" si="8"/>
        <v>0.37495952263332488</v>
      </c>
      <c r="I107" s="77">
        <f t="shared" si="7"/>
        <v>0.39989372263332479</v>
      </c>
      <c r="J107" s="5"/>
      <c r="K107" s="131"/>
      <c r="L107" s="134"/>
      <c r="M107" s="132"/>
      <c r="N107" s="132"/>
      <c r="O107" s="138"/>
      <c r="P107" s="138"/>
    </row>
    <row r="108" spans="1:16" s="1" customFormat="1" x14ac:dyDescent="0.25">
      <c r="A108" s="75">
        <v>83</v>
      </c>
      <c r="B108" s="16">
        <v>43441340</v>
      </c>
      <c r="C108" s="123">
        <v>85.5</v>
      </c>
      <c r="D108" s="8">
        <v>37.883000000000003</v>
      </c>
      <c r="E108" s="8">
        <v>39.459000000000003</v>
      </c>
      <c r="F108" s="124">
        <f t="shared" si="4"/>
        <v>1.5760000000000005</v>
      </c>
      <c r="G108" s="77">
        <f t="shared" si="9"/>
        <v>1.3550448000000004</v>
      </c>
      <c r="H108" s="85">
        <f t="shared" si="8"/>
        <v>0.41962093174279158</v>
      </c>
      <c r="I108" s="77">
        <f t="shared" si="7"/>
        <v>1.7746657317427919</v>
      </c>
      <c r="J108" s="5"/>
      <c r="K108" s="131"/>
      <c r="L108" s="134"/>
      <c r="M108" s="132"/>
      <c r="N108" s="132"/>
      <c r="O108" s="138"/>
      <c r="P108" s="138"/>
    </row>
    <row r="109" spans="1:16" s="1" customFormat="1" x14ac:dyDescent="0.25">
      <c r="A109" s="75">
        <v>84</v>
      </c>
      <c r="B109" s="16">
        <v>43441326</v>
      </c>
      <c r="C109" s="123">
        <v>58.6</v>
      </c>
      <c r="D109" s="8">
        <v>6.22</v>
      </c>
      <c r="E109" s="8">
        <v>6.22</v>
      </c>
      <c r="F109" s="124">
        <f t="shared" si="4"/>
        <v>0</v>
      </c>
      <c r="G109" s="77">
        <f t="shared" si="9"/>
        <v>0</v>
      </c>
      <c r="H109" s="85">
        <f t="shared" si="8"/>
        <v>0.28759984327634608</v>
      </c>
      <c r="I109" s="77">
        <f t="shared" si="7"/>
        <v>0.28759984327634608</v>
      </c>
      <c r="K109" s="131"/>
      <c r="L109" s="134"/>
      <c r="M109" s="132"/>
      <c r="N109" s="132"/>
      <c r="O109" s="138"/>
      <c r="P109" s="138"/>
    </row>
    <row r="110" spans="1:16" s="5" customFormat="1" x14ac:dyDescent="0.25">
      <c r="A110" s="4">
        <v>85</v>
      </c>
      <c r="B110" s="16">
        <v>43441323</v>
      </c>
      <c r="C110" s="123">
        <v>59.6</v>
      </c>
      <c r="D110" s="8">
        <v>15.544</v>
      </c>
      <c r="E110" s="8">
        <v>16.853000000000002</v>
      </c>
      <c r="F110" s="124">
        <f t="shared" si="4"/>
        <v>1.3090000000000011</v>
      </c>
      <c r="G110" s="77">
        <f t="shared" si="9"/>
        <v>1.125478200000001</v>
      </c>
      <c r="H110" s="85">
        <f t="shared" si="8"/>
        <v>0.29250769043123254</v>
      </c>
      <c r="I110" s="77">
        <f t="shared" si="7"/>
        <v>1.4179858904312335</v>
      </c>
      <c r="K110" s="131"/>
      <c r="L110" s="134"/>
      <c r="M110" s="132"/>
      <c r="N110" s="132"/>
      <c r="O110" s="138"/>
      <c r="P110" s="138"/>
    </row>
    <row r="111" spans="1:16" s="1" customFormat="1" x14ac:dyDescent="0.25">
      <c r="A111" s="75">
        <v>86</v>
      </c>
      <c r="B111" s="16">
        <v>43441329</v>
      </c>
      <c r="C111" s="123">
        <v>76.5</v>
      </c>
      <c r="D111" s="8">
        <v>7.4379999999999997</v>
      </c>
      <c r="E111" s="8">
        <v>7.4379999999999997</v>
      </c>
      <c r="F111" s="124">
        <f t="shared" si="4"/>
        <v>0</v>
      </c>
      <c r="G111" s="77">
        <f t="shared" si="9"/>
        <v>0</v>
      </c>
      <c r="H111" s="85">
        <f>C111/3919*$H$13</f>
        <v>0.37545030734881352</v>
      </c>
      <c r="I111" s="77">
        <f t="shared" si="7"/>
        <v>0.37545030734881352</v>
      </c>
      <c r="J111" s="5"/>
      <c r="K111" s="131"/>
      <c r="L111" s="134"/>
      <c r="M111" s="132"/>
      <c r="N111" s="132"/>
      <c r="O111" s="138"/>
      <c r="P111" s="138"/>
    </row>
    <row r="112" spans="1:16" s="1" customFormat="1" x14ac:dyDescent="0.25">
      <c r="A112" s="75">
        <v>87</v>
      </c>
      <c r="B112" s="16">
        <v>43441330</v>
      </c>
      <c r="C112" s="123">
        <v>85.1</v>
      </c>
      <c r="D112" s="8">
        <v>35.527000000000001</v>
      </c>
      <c r="E112" s="8">
        <v>36.701999999999998</v>
      </c>
      <c r="F112" s="124">
        <f t="shared" si="4"/>
        <v>1.1749999999999972</v>
      </c>
      <c r="G112" s="77">
        <f t="shared" si="9"/>
        <v>1.0102649999999975</v>
      </c>
      <c r="H112" s="85">
        <f t="shared" si="8"/>
        <v>0.41765779288083704</v>
      </c>
      <c r="I112" s="77">
        <f t="shared" si="7"/>
        <v>1.4279227928808345</v>
      </c>
      <c r="J112" s="5"/>
      <c r="K112" s="131"/>
      <c r="L112" s="134"/>
      <c r="M112" s="132"/>
      <c r="N112" s="132"/>
      <c r="O112" s="138"/>
      <c r="P112" s="138"/>
    </row>
    <row r="113" spans="1:25" s="1" customFormat="1" x14ac:dyDescent="0.25">
      <c r="A113" s="75">
        <v>88</v>
      </c>
      <c r="B113" s="16">
        <v>43441327</v>
      </c>
      <c r="C113" s="123">
        <v>58.4</v>
      </c>
      <c r="D113" s="8">
        <v>20.446000000000002</v>
      </c>
      <c r="E113" s="8">
        <v>20.462</v>
      </c>
      <c r="F113" s="124">
        <f t="shared" si="4"/>
        <v>1.5999999999998238E-2</v>
      </c>
      <c r="G113" s="77">
        <f t="shared" si="9"/>
        <v>1.3756799999998485E-2</v>
      </c>
      <c r="H113" s="85">
        <f t="shared" si="8"/>
        <v>0.28661827384536875</v>
      </c>
      <c r="I113" s="77">
        <f t="shared" si="7"/>
        <v>0.30037507384536721</v>
      </c>
      <c r="J113" s="5"/>
      <c r="K113" s="131"/>
      <c r="L113" s="134"/>
      <c r="M113" s="132"/>
      <c r="N113" s="132"/>
      <c r="O113" s="138"/>
      <c r="P113" s="138"/>
    </row>
    <row r="114" spans="1:25" s="1" customFormat="1" x14ac:dyDescent="0.25">
      <c r="A114" s="75">
        <v>89</v>
      </c>
      <c r="B114" s="16">
        <v>43441324</v>
      </c>
      <c r="C114" s="123">
        <v>58.7</v>
      </c>
      <c r="D114" s="8">
        <v>16.989999999999998</v>
      </c>
      <c r="E114" s="8">
        <v>17.969000000000001</v>
      </c>
      <c r="F114" s="124">
        <f t="shared" si="4"/>
        <v>0.97900000000000276</v>
      </c>
      <c r="G114" s="77">
        <f t="shared" si="9"/>
        <v>0.84174420000000238</v>
      </c>
      <c r="H114" s="85">
        <f t="shared" si="8"/>
        <v>0.28809062799183471</v>
      </c>
      <c r="I114" s="77">
        <f t="shared" si="7"/>
        <v>1.1298348279918371</v>
      </c>
      <c r="K114" s="131"/>
      <c r="L114" s="134"/>
      <c r="M114" s="132"/>
      <c r="N114" s="132"/>
      <c r="O114" s="93"/>
      <c r="P114" s="93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75">
        <v>90</v>
      </c>
      <c r="B115" s="16">
        <v>43441325</v>
      </c>
      <c r="C115" s="123">
        <v>77.7</v>
      </c>
      <c r="D115" s="8">
        <v>27.562000000000001</v>
      </c>
      <c r="E115" s="8">
        <v>28.254999999999999</v>
      </c>
      <c r="F115" s="124">
        <f t="shared" si="4"/>
        <v>0.69299999999999784</v>
      </c>
      <c r="G115" s="77">
        <f t="shared" si="9"/>
        <v>0.59584139999999819</v>
      </c>
      <c r="H115" s="85">
        <f t="shared" si="8"/>
        <v>0.3813397239346773</v>
      </c>
      <c r="I115" s="77">
        <f t="shared" si="7"/>
        <v>0.97718112393467549</v>
      </c>
      <c r="K115" s="131"/>
      <c r="L115" s="134"/>
      <c r="M115" s="132"/>
      <c r="N115" s="132"/>
      <c r="O115" s="93"/>
      <c r="P115" s="93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123">
        <v>85.3</v>
      </c>
      <c r="D116" s="8">
        <v>14.432</v>
      </c>
      <c r="E116" s="8">
        <v>14.432</v>
      </c>
      <c r="F116" s="124">
        <f t="shared" si="4"/>
        <v>0</v>
      </c>
      <c r="G116" s="34">
        <f t="shared" si="9"/>
        <v>0</v>
      </c>
      <c r="H116" s="39">
        <f t="shared" si="8"/>
        <v>0.41863936231181431</v>
      </c>
      <c r="I116" s="34">
        <f t="shared" si="7"/>
        <v>0.41863936231181431</v>
      </c>
      <c r="K116" s="131"/>
      <c r="L116" s="134"/>
      <c r="M116" s="132"/>
      <c r="N116" s="132"/>
      <c r="O116" s="93"/>
      <c r="P116" s="93"/>
      <c r="X116" s="21"/>
      <c r="Y116" s="21"/>
    </row>
    <row r="117" spans="1:25" s="1" customFormat="1" x14ac:dyDescent="0.25">
      <c r="A117" s="75">
        <v>92</v>
      </c>
      <c r="B117" s="16">
        <v>43441331</v>
      </c>
      <c r="C117" s="123">
        <v>58.5</v>
      </c>
      <c r="D117" s="8">
        <v>29.402000000000001</v>
      </c>
      <c r="E117" s="8">
        <v>30.143000000000001</v>
      </c>
      <c r="F117" s="124">
        <f t="shared" si="4"/>
        <v>0.74099999999999966</v>
      </c>
      <c r="G117" s="77">
        <f t="shared" si="9"/>
        <v>0.63711179999999967</v>
      </c>
      <c r="H117" s="85">
        <f t="shared" si="8"/>
        <v>0.28710905856085739</v>
      </c>
      <c r="I117" s="77">
        <f t="shared" si="7"/>
        <v>0.92422085856085712</v>
      </c>
      <c r="K117" s="131"/>
      <c r="L117" s="134"/>
      <c r="M117" s="132"/>
      <c r="N117" s="132"/>
      <c r="O117" s="93"/>
      <c r="P117" s="93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123">
        <v>59.3</v>
      </c>
      <c r="D118" s="8">
        <v>17.074999999999999</v>
      </c>
      <c r="E118" s="8">
        <v>17.664000000000001</v>
      </c>
      <c r="F118" s="124">
        <f t="shared" si="4"/>
        <v>0.58900000000000219</v>
      </c>
      <c r="G118" s="77">
        <f t="shared" si="9"/>
        <v>0.50642220000000193</v>
      </c>
      <c r="H118" s="85">
        <f t="shared" si="8"/>
        <v>0.29103533628476658</v>
      </c>
      <c r="I118" s="77">
        <f t="shared" si="7"/>
        <v>0.79745753628476845</v>
      </c>
      <c r="K118" s="131"/>
      <c r="L118" s="134"/>
      <c r="M118" s="132"/>
      <c r="N118" s="132"/>
      <c r="O118" s="93"/>
      <c r="P118" s="93"/>
      <c r="X118" s="21"/>
      <c r="Y118" s="21"/>
    </row>
    <row r="119" spans="1:25" s="1" customFormat="1" x14ac:dyDescent="0.25">
      <c r="A119" s="75">
        <v>94</v>
      </c>
      <c r="B119" s="16">
        <v>34242158</v>
      </c>
      <c r="C119" s="123">
        <v>76.8</v>
      </c>
      <c r="D119" s="8">
        <v>23.367000000000001</v>
      </c>
      <c r="E119" s="8">
        <v>24.103999999999999</v>
      </c>
      <c r="F119" s="124">
        <f t="shared" si="4"/>
        <v>0.73699999999999832</v>
      </c>
      <c r="G119" s="77">
        <f t="shared" si="9"/>
        <v>0.63367259999999859</v>
      </c>
      <c r="H119" s="85">
        <f t="shared" si="8"/>
        <v>0.37692266149527948</v>
      </c>
      <c r="I119" s="77">
        <f t="shared" si="7"/>
        <v>1.010595261495278</v>
      </c>
      <c r="K119" s="131"/>
      <c r="L119" s="134"/>
      <c r="M119" s="132"/>
      <c r="N119" s="132"/>
      <c r="O119" s="93"/>
      <c r="P119" s="93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75">
        <v>95</v>
      </c>
      <c r="B120" s="16">
        <v>34242124</v>
      </c>
      <c r="C120" s="123">
        <v>85.2</v>
      </c>
      <c r="D120" s="8">
        <v>33.008000000000003</v>
      </c>
      <c r="E120" s="8">
        <v>34.808999999999997</v>
      </c>
      <c r="F120" s="124">
        <f t="shared" si="4"/>
        <v>1.8009999999999948</v>
      </c>
      <c r="G120" s="77">
        <f t="shared" si="9"/>
        <v>1.5484997999999957</v>
      </c>
      <c r="H120" s="85">
        <f t="shared" si="8"/>
        <v>0.41814857759632568</v>
      </c>
      <c r="I120" s="77">
        <f t="shared" si="7"/>
        <v>1.9666483775963213</v>
      </c>
      <c r="J120" s="5"/>
      <c r="K120" s="131"/>
      <c r="L120" s="134"/>
      <c r="M120" s="132"/>
      <c r="N120" s="132"/>
      <c r="O120" s="93"/>
      <c r="P120" s="93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123">
        <v>58.1</v>
      </c>
      <c r="D121" s="8">
        <v>8.4290000000000003</v>
      </c>
      <c r="E121" s="8">
        <v>8.4290000000000003</v>
      </c>
      <c r="F121" s="124">
        <f t="shared" si="4"/>
        <v>0</v>
      </c>
      <c r="G121" s="34">
        <f t="shared" si="9"/>
        <v>0</v>
      </c>
      <c r="H121" s="39">
        <f t="shared" si="8"/>
        <v>0.28514591969890285</v>
      </c>
      <c r="I121" s="34">
        <f t="shared" si="7"/>
        <v>0.28514591969890285</v>
      </c>
      <c r="K121" s="131"/>
      <c r="L121" s="134"/>
      <c r="M121" s="132"/>
      <c r="N121" s="132"/>
      <c r="O121" s="93"/>
      <c r="P121" s="93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123">
        <v>57.5</v>
      </c>
      <c r="D122" s="8">
        <v>29.643000000000001</v>
      </c>
      <c r="E122" s="8">
        <v>30.882999999999999</v>
      </c>
      <c r="F122" s="124">
        <f t="shared" si="4"/>
        <v>1.2399999999999984</v>
      </c>
      <c r="G122" s="77">
        <f t="shared" si="9"/>
        <v>1.0661519999999987</v>
      </c>
      <c r="H122" s="85">
        <f t="shared" si="8"/>
        <v>0.28220121140597099</v>
      </c>
      <c r="I122" s="77">
        <f t="shared" si="7"/>
        <v>1.3483532114059695</v>
      </c>
      <c r="K122" s="131"/>
      <c r="L122" s="134"/>
      <c r="M122" s="132"/>
      <c r="N122" s="132"/>
      <c r="O122" s="93"/>
      <c r="P122" s="93"/>
      <c r="X122" s="21"/>
      <c r="Y122" s="21"/>
    </row>
    <row r="123" spans="1:25" s="1" customFormat="1" x14ac:dyDescent="0.25">
      <c r="A123" s="75">
        <v>98</v>
      </c>
      <c r="B123" s="16">
        <v>34242159</v>
      </c>
      <c r="C123" s="123">
        <v>77</v>
      </c>
      <c r="D123" s="8">
        <v>27.692</v>
      </c>
      <c r="E123" s="8">
        <v>29.15</v>
      </c>
      <c r="F123" s="124">
        <f t="shared" si="4"/>
        <v>1.4579999999999984</v>
      </c>
      <c r="G123" s="77">
        <f t="shared" si="9"/>
        <v>1.2535883999999986</v>
      </c>
      <c r="H123" s="85">
        <f t="shared" si="8"/>
        <v>0.37790423092625675</v>
      </c>
      <c r="I123" s="77">
        <f t="shared" si="7"/>
        <v>1.6314926309262554</v>
      </c>
      <c r="K123" s="131"/>
      <c r="L123" s="134"/>
      <c r="M123" s="132"/>
      <c r="N123" s="132"/>
      <c r="O123" s="93"/>
      <c r="P123" s="93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123">
        <v>85.4</v>
      </c>
      <c r="D124" s="8">
        <v>13.285</v>
      </c>
      <c r="E124" s="8">
        <v>13.285</v>
      </c>
      <c r="F124" s="124">
        <f t="shared" si="4"/>
        <v>0</v>
      </c>
      <c r="G124" s="77">
        <f t="shared" si="9"/>
        <v>0</v>
      </c>
      <c r="H124" s="85">
        <f t="shared" si="8"/>
        <v>0.41913014702730295</v>
      </c>
      <c r="I124" s="77">
        <f t="shared" si="7"/>
        <v>0.41913014702730295</v>
      </c>
      <c r="K124" s="131"/>
      <c r="L124" s="134"/>
      <c r="M124" s="132"/>
      <c r="N124" s="132"/>
      <c r="O124" s="93"/>
      <c r="P124" s="93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125">
        <v>58.2</v>
      </c>
      <c r="D125" s="8">
        <v>17.902000000000001</v>
      </c>
      <c r="E125" s="8">
        <v>19.306000000000001</v>
      </c>
      <c r="F125" s="124">
        <f t="shared" si="4"/>
        <v>1.4039999999999999</v>
      </c>
      <c r="G125" s="34">
        <f t="shared" si="9"/>
        <v>1.2071592</v>
      </c>
      <c r="H125" s="39">
        <f t="shared" si="8"/>
        <v>0.28563670441439148</v>
      </c>
      <c r="I125" s="34">
        <f t="shared" si="7"/>
        <v>1.4927959044143915</v>
      </c>
      <c r="K125" s="131"/>
      <c r="L125" s="134"/>
      <c r="M125" s="132"/>
      <c r="N125" s="132"/>
      <c r="O125" s="93"/>
      <c r="P125" s="93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123">
        <v>59</v>
      </c>
      <c r="D126" s="8">
        <v>16.97</v>
      </c>
      <c r="E126" s="8">
        <v>17.163</v>
      </c>
      <c r="F126" s="124">
        <f t="shared" si="4"/>
        <v>0.19300000000000139</v>
      </c>
      <c r="G126" s="77">
        <f t="shared" si="9"/>
        <v>0.16594140000000121</v>
      </c>
      <c r="H126" s="85">
        <f t="shared" si="8"/>
        <v>0.28956298213830062</v>
      </c>
      <c r="I126" s="77">
        <f t="shared" si="7"/>
        <v>0.4555043821383018</v>
      </c>
      <c r="K126" s="131"/>
      <c r="L126" s="134"/>
      <c r="M126" s="132"/>
      <c r="N126" s="132"/>
      <c r="O126" s="93"/>
      <c r="P126" s="93"/>
      <c r="X126" s="21"/>
      <c r="Y126" s="21"/>
    </row>
    <row r="127" spans="1:25" s="1" customFormat="1" x14ac:dyDescent="0.25">
      <c r="A127" s="75">
        <v>102</v>
      </c>
      <c r="B127" s="16">
        <v>34242123</v>
      </c>
      <c r="C127" s="123">
        <v>77.599999999999994</v>
      </c>
      <c r="D127" s="8">
        <v>13.5</v>
      </c>
      <c r="E127" s="8">
        <v>13.958</v>
      </c>
      <c r="F127" s="124">
        <f t="shared" si="4"/>
        <v>0.45800000000000018</v>
      </c>
      <c r="G127" s="77">
        <f t="shared" si="9"/>
        <v>0.39378840000000015</v>
      </c>
      <c r="H127" s="85">
        <f t="shared" si="8"/>
        <v>0.38084893921918861</v>
      </c>
      <c r="I127" s="77">
        <f t="shared" si="7"/>
        <v>0.77463733921918876</v>
      </c>
      <c r="K127" s="131"/>
      <c r="L127" s="134"/>
      <c r="M127" s="132"/>
      <c r="N127" s="132"/>
      <c r="O127" s="93"/>
      <c r="P127" s="93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79" customFormat="1" x14ac:dyDescent="0.25">
      <c r="A128" s="4">
        <v>103</v>
      </c>
      <c r="B128" s="16">
        <v>34242126</v>
      </c>
      <c r="C128" s="125">
        <v>85.4</v>
      </c>
      <c r="D128" s="8">
        <v>38.322000000000003</v>
      </c>
      <c r="E128" s="8">
        <f>38.322+0.584</f>
        <v>38.906000000000006</v>
      </c>
      <c r="F128" s="124">
        <f t="shared" si="4"/>
        <v>0.58400000000000318</v>
      </c>
      <c r="G128" s="34">
        <f t="shared" si="9"/>
        <v>0.50212320000000277</v>
      </c>
      <c r="H128" s="39">
        <f t="shared" si="8"/>
        <v>0.41913014702730295</v>
      </c>
      <c r="I128" s="34">
        <f t="shared" si="7"/>
        <v>0.92125334702730566</v>
      </c>
      <c r="J128" s="5"/>
      <c r="K128" s="131"/>
      <c r="L128" s="134"/>
      <c r="M128" s="108"/>
      <c r="N128" s="108"/>
      <c r="O128" s="108"/>
      <c r="P128" s="108"/>
    </row>
    <row r="129" spans="1:25" s="79" customFormat="1" x14ac:dyDescent="0.25">
      <c r="A129" s="4">
        <v>104</v>
      </c>
      <c r="B129" s="18">
        <v>34242116</v>
      </c>
      <c r="C129" s="151">
        <v>58.8</v>
      </c>
      <c r="D129" s="8">
        <f>45.505+0.962</f>
        <v>46.467000000000006</v>
      </c>
      <c r="E129" s="8">
        <f>45.505+0.962+0.962</f>
        <v>47.429000000000009</v>
      </c>
      <c r="F129" s="124">
        <f t="shared" si="4"/>
        <v>0.9620000000000033</v>
      </c>
      <c r="G129" s="34">
        <f t="shared" si="9"/>
        <v>0.82712760000000285</v>
      </c>
      <c r="H129" s="39">
        <f t="shared" si="8"/>
        <v>0.28858141270732335</v>
      </c>
      <c r="I129" s="34">
        <f t="shared" si="7"/>
        <v>1.1157090127073261</v>
      </c>
      <c r="J129" s="5"/>
      <c r="K129" s="131"/>
      <c r="L129" s="134"/>
      <c r="M129" s="108"/>
      <c r="N129" s="137"/>
      <c r="O129" s="140"/>
      <c r="P129" s="140"/>
    </row>
    <row r="130" spans="1:25" s="1" customFormat="1" x14ac:dyDescent="0.25">
      <c r="A130" s="4">
        <v>105</v>
      </c>
      <c r="B130" s="16">
        <v>34242113</v>
      </c>
      <c r="C130" s="125">
        <v>59.2</v>
      </c>
      <c r="D130" s="8">
        <v>23.172000000000001</v>
      </c>
      <c r="E130" s="8">
        <v>23.94</v>
      </c>
      <c r="F130" s="124">
        <f t="shared" si="4"/>
        <v>0.76800000000000068</v>
      </c>
      <c r="G130" s="34">
        <f t="shared" si="9"/>
        <v>0.66032640000000065</v>
      </c>
      <c r="H130" s="39">
        <f t="shared" si="8"/>
        <v>0.29054455156927794</v>
      </c>
      <c r="I130" s="34">
        <f t="shared" si="7"/>
        <v>0.95087095156927859</v>
      </c>
      <c r="J130" s="5"/>
      <c r="K130" s="131"/>
      <c r="L130" s="134"/>
      <c r="M130" s="108"/>
      <c r="N130" s="137"/>
      <c r="O130" s="93"/>
      <c r="P130" s="93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125">
        <v>76.8</v>
      </c>
      <c r="D131" s="8">
        <v>35.296999999999997</v>
      </c>
      <c r="E131" s="8">
        <v>36.631</v>
      </c>
      <c r="F131" s="124">
        <f t="shared" si="4"/>
        <v>1.3340000000000032</v>
      </c>
      <c r="G131" s="34">
        <f t="shared" si="9"/>
        <v>1.1469732000000028</v>
      </c>
      <c r="H131" s="39">
        <f t="shared" si="8"/>
        <v>0.37692266149527948</v>
      </c>
      <c r="I131" s="34">
        <f t="shared" si="7"/>
        <v>1.5238958614952822</v>
      </c>
      <c r="J131" s="93"/>
      <c r="K131" s="131"/>
      <c r="L131" s="134"/>
      <c r="M131" s="108"/>
      <c r="N131" s="108"/>
      <c r="O131" s="108"/>
      <c r="P131" s="108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125">
        <v>85.1</v>
      </c>
      <c r="D132" s="8">
        <v>27.838999999999999</v>
      </c>
      <c r="E132" s="8">
        <v>29.364000000000001</v>
      </c>
      <c r="F132" s="124">
        <f t="shared" si="4"/>
        <v>1.5250000000000021</v>
      </c>
      <c r="G132" s="77">
        <f t="shared" si="9"/>
        <v>1.3111950000000019</v>
      </c>
      <c r="H132" s="85">
        <f t="shared" si="8"/>
        <v>0.41765779288083704</v>
      </c>
      <c r="I132" s="77">
        <f t="shared" si="7"/>
        <v>1.728852792880839</v>
      </c>
      <c r="K132" s="131"/>
      <c r="L132" s="134"/>
      <c r="M132" s="93"/>
      <c r="N132" s="93"/>
      <c r="O132" s="93"/>
      <c r="P132" s="93"/>
      <c r="X132" s="21"/>
      <c r="Y132" s="21"/>
    </row>
    <row r="133" spans="1:25" s="1" customFormat="1" x14ac:dyDescent="0.25">
      <c r="A133" s="75">
        <v>108</v>
      </c>
      <c r="B133" s="16">
        <v>34242115</v>
      </c>
      <c r="C133" s="125">
        <v>58.5</v>
      </c>
      <c r="D133" s="8">
        <v>14.186999999999999</v>
      </c>
      <c r="E133" s="8">
        <v>14.206</v>
      </c>
      <c r="F133" s="124">
        <f t="shared" si="4"/>
        <v>1.9000000000000128E-2</v>
      </c>
      <c r="G133" s="77">
        <f t="shared" si="9"/>
        <v>1.633620000000011E-2</v>
      </c>
      <c r="H133" s="85">
        <f t="shared" si="8"/>
        <v>0.28710905856085739</v>
      </c>
      <c r="I133" s="77">
        <f t="shared" si="7"/>
        <v>0.30344525856085752</v>
      </c>
      <c r="J133" s="66"/>
      <c r="K133" s="131"/>
      <c r="L133" s="134"/>
      <c r="M133" s="132"/>
      <c r="N133" s="132"/>
      <c r="O133" s="93"/>
      <c r="P133" s="93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ht="15.75" x14ac:dyDescent="0.25">
      <c r="A134" s="4">
        <v>109</v>
      </c>
      <c r="B134" s="16">
        <v>34242118</v>
      </c>
      <c r="C134" s="123">
        <v>59.1</v>
      </c>
      <c r="D134" s="8">
        <v>28.809000000000001</v>
      </c>
      <c r="E134" s="8">
        <f>28.809+0.751</f>
        <v>29.560000000000002</v>
      </c>
      <c r="F134" s="124">
        <f t="shared" si="4"/>
        <v>0.75100000000000122</v>
      </c>
      <c r="G134" s="77">
        <f t="shared" si="9"/>
        <v>0.64570980000000111</v>
      </c>
      <c r="H134" s="85">
        <f t="shared" si="8"/>
        <v>0.29005376685378931</v>
      </c>
      <c r="I134" s="77">
        <f t="shared" si="7"/>
        <v>0.93576356685379047</v>
      </c>
      <c r="K134" s="131"/>
      <c r="L134" s="134"/>
      <c r="M134" s="143"/>
      <c r="N134" s="132"/>
      <c r="O134" s="93"/>
      <c r="P134" s="93"/>
      <c r="X134" s="21"/>
      <c r="Y134" s="21"/>
    </row>
    <row r="135" spans="1:25" s="5" customFormat="1" ht="15.75" x14ac:dyDescent="0.25">
      <c r="A135" s="4">
        <v>110</v>
      </c>
      <c r="B135" s="16">
        <v>34242111</v>
      </c>
      <c r="C135" s="125">
        <v>77.099999999999994</v>
      </c>
      <c r="D135" s="8">
        <v>15.331</v>
      </c>
      <c r="E135" s="8">
        <f>15.331+0.301</f>
        <v>15.632</v>
      </c>
      <c r="F135" s="124">
        <f t="shared" si="4"/>
        <v>0.30100000000000016</v>
      </c>
      <c r="G135" s="77">
        <f t="shared" si="9"/>
        <v>0.25879980000000014</v>
      </c>
      <c r="H135" s="85">
        <f t="shared" si="8"/>
        <v>0.37839501564174538</v>
      </c>
      <c r="I135" s="77">
        <f t="shared" si="7"/>
        <v>0.63719481564174552</v>
      </c>
      <c r="K135" s="131"/>
      <c r="L135" s="134"/>
      <c r="M135" s="143"/>
      <c r="N135" s="132"/>
      <c r="O135" s="93"/>
      <c r="P135" s="93"/>
      <c r="X135" s="21"/>
      <c r="Y135" s="21"/>
    </row>
    <row r="136" spans="1:25" s="1" customFormat="1" x14ac:dyDescent="0.25">
      <c r="A136" s="75">
        <v>111</v>
      </c>
      <c r="B136" s="16">
        <v>34242114</v>
      </c>
      <c r="C136" s="123">
        <v>85.1</v>
      </c>
      <c r="D136" s="8">
        <v>30.622</v>
      </c>
      <c r="E136" s="8">
        <v>30.890999999999998</v>
      </c>
      <c r="F136" s="124">
        <f t="shared" si="4"/>
        <v>0.26899999999999835</v>
      </c>
      <c r="G136" s="77">
        <f>F136*0.8598</f>
        <v>0.23128619999999858</v>
      </c>
      <c r="H136" s="85">
        <f t="shared" si="8"/>
        <v>0.41765779288083704</v>
      </c>
      <c r="I136" s="77">
        <f t="shared" si="7"/>
        <v>0.6489439928808356</v>
      </c>
      <c r="J136" s="5"/>
      <c r="K136" s="131"/>
      <c r="L136" s="134"/>
      <c r="M136" s="132"/>
      <c r="N136" s="132"/>
      <c r="O136" s="93"/>
      <c r="P136" s="93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75">
        <v>112</v>
      </c>
      <c r="B137" s="16">
        <v>34242117</v>
      </c>
      <c r="C137" s="123">
        <v>57.5</v>
      </c>
      <c r="D137" s="8">
        <v>11.675000000000001</v>
      </c>
      <c r="E137" s="8">
        <v>12.43</v>
      </c>
      <c r="F137" s="124">
        <f t="shared" si="4"/>
        <v>0.75499999999999901</v>
      </c>
      <c r="G137" s="77">
        <f t="shared" ref="G137:G165" si="10">F137*0.8598</f>
        <v>0.6491489999999992</v>
      </c>
      <c r="H137" s="85">
        <f t="shared" si="8"/>
        <v>0.28220121140597099</v>
      </c>
      <c r="I137" s="77">
        <f t="shared" si="7"/>
        <v>0.93135021140597019</v>
      </c>
      <c r="J137" s="5"/>
      <c r="K137" s="131"/>
      <c r="L137" s="134"/>
      <c r="M137" s="132"/>
      <c r="N137" s="132"/>
      <c r="O137" s="93"/>
      <c r="P137" s="93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75">
        <v>113</v>
      </c>
      <c r="B138" s="16">
        <v>34242125</v>
      </c>
      <c r="C138" s="123">
        <v>58.9</v>
      </c>
      <c r="D138" s="8">
        <v>17.518000000000001</v>
      </c>
      <c r="E138" s="8">
        <v>17.782</v>
      </c>
      <c r="F138" s="124">
        <f t="shared" si="4"/>
        <v>0.26399999999999935</v>
      </c>
      <c r="G138" s="77">
        <f t="shared" si="10"/>
        <v>0.22698719999999944</v>
      </c>
      <c r="H138" s="85">
        <f t="shared" si="8"/>
        <v>0.28907219742281198</v>
      </c>
      <c r="I138" s="77">
        <f t="shared" si="7"/>
        <v>0.51605939742281137</v>
      </c>
      <c r="J138" s="5"/>
      <c r="K138" s="131"/>
      <c r="L138" s="134"/>
      <c r="M138" s="132"/>
      <c r="N138" s="132"/>
      <c r="O138" s="93"/>
      <c r="P138" s="93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123">
        <v>77.099999999999994</v>
      </c>
      <c r="D139" s="8">
        <v>6.423</v>
      </c>
      <c r="E139" s="8">
        <v>6.423</v>
      </c>
      <c r="F139" s="124">
        <f t="shared" si="4"/>
        <v>0</v>
      </c>
      <c r="G139" s="77">
        <f t="shared" si="10"/>
        <v>0</v>
      </c>
      <c r="H139" s="85">
        <f t="shared" si="8"/>
        <v>0.37839501564174538</v>
      </c>
      <c r="I139" s="77">
        <f t="shared" si="7"/>
        <v>0.37839501564174538</v>
      </c>
      <c r="K139" s="131"/>
      <c r="L139" s="134"/>
      <c r="M139" s="132"/>
      <c r="N139" s="132"/>
      <c r="O139" s="93"/>
      <c r="P139" s="93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123">
        <v>85.3</v>
      </c>
      <c r="D140" s="8">
        <v>21.658999999999999</v>
      </c>
      <c r="E140" s="8">
        <v>23.302</v>
      </c>
      <c r="F140" s="124">
        <f t="shared" si="4"/>
        <v>1.6430000000000007</v>
      </c>
      <c r="G140" s="77">
        <f t="shared" si="10"/>
        <v>1.4126514000000006</v>
      </c>
      <c r="H140" s="85">
        <f t="shared" si="8"/>
        <v>0.41863936231181431</v>
      </c>
      <c r="I140" s="77">
        <f t="shared" si="7"/>
        <v>1.8312907623118149</v>
      </c>
      <c r="K140" s="131"/>
      <c r="L140" s="134"/>
      <c r="M140" s="132"/>
      <c r="N140" s="132"/>
      <c r="O140" s="93"/>
      <c r="P140" s="93"/>
      <c r="X140" s="21"/>
      <c r="Y140" s="21"/>
    </row>
    <row r="141" spans="1:25" s="1" customFormat="1" x14ac:dyDescent="0.25">
      <c r="A141" s="75">
        <v>116</v>
      </c>
      <c r="B141" s="16">
        <v>34242157</v>
      </c>
      <c r="C141" s="123">
        <v>59.6</v>
      </c>
      <c r="D141" s="8">
        <v>19.358000000000001</v>
      </c>
      <c r="E141" s="8">
        <v>20.193999999999999</v>
      </c>
      <c r="F141" s="124">
        <f t="shared" si="4"/>
        <v>0.83599999999999852</v>
      </c>
      <c r="G141" s="77">
        <f t="shared" si="10"/>
        <v>0.71879279999999879</v>
      </c>
      <c r="H141" s="85">
        <f t="shared" si="8"/>
        <v>0.29250769043123254</v>
      </c>
      <c r="I141" s="77">
        <f t="shared" si="7"/>
        <v>1.0113004904312313</v>
      </c>
      <c r="J141" s="5"/>
      <c r="K141" s="131"/>
      <c r="L141" s="134"/>
      <c r="M141" s="132"/>
      <c r="N141" s="132"/>
      <c r="O141" s="93"/>
      <c r="P141" s="93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75">
        <v>117</v>
      </c>
      <c r="B142" s="16">
        <v>41341239</v>
      </c>
      <c r="C142" s="123">
        <v>59</v>
      </c>
      <c r="D142" s="8">
        <v>8.3629999999999995</v>
      </c>
      <c r="E142" s="8">
        <v>8.6839999999999993</v>
      </c>
      <c r="F142" s="124">
        <f t="shared" si="4"/>
        <v>0.32099999999999973</v>
      </c>
      <c r="G142" s="77">
        <f t="shared" si="10"/>
        <v>0.27599579999999979</v>
      </c>
      <c r="H142" s="85">
        <f t="shared" si="8"/>
        <v>0.28956298213830062</v>
      </c>
      <c r="I142" s="77">
        <f t="shared" si="7"/>
        <v>0.56555878213830035</v>
      </c>
      <c r="K142" s="131"/>
      <c r="L142" s="134"/>
      <c r="M142" s="132"/>
      <c r="N142" s="132"/>
      <c r="O142" s="93"/>
      <c r="P142" s="93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75">
        <v>118</v>
      </c>
      <c r="B143" s="16">
        <v>34242156</v>
      </c>
      <c r="C143" s="123">
        <v>78</v>
      </c>
      <c r="D143" s="8">
        <v>8.6679999999999993</v>
      </c>
      <c r="E143" s="8">
        <v>8.7159999999999993</v>
      </c>
      <c r="F143" s="124">
        <f t="shared" si="4"/>
        <v>4.8000000000000043E-2</v>
      </c>
      <c r="G143" s="34">
        <f t="shared" si="10"/>
        <v>4.127040000000004E-2</v>
      </c>
      <c r="H143" s="39">
        <f t="shared" si="8"/>
        <v>0.3828120780811432</v>
      </c>
      <c r="I143" s="34">
        <f t="shared" si="7"/>
        <v>0.42408247808114324</v>
      </c>
      <c r="J143" s="5"/>
      <c r="K143" s="131"/>
      <c r="L143" s="134"/>
      <c r="M143" s="132"/>
      <c r="N143" s="132"/>
      <c r="O143" s="93"/>
      <c r="P143" s="93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75">
        <v>119</v>
      </c>
      <c r="B144" s="16">
        <v>34242162</v>
      </c>
      <c r="C144" s="123">
        <v>85.5</v>
      </c>
      <c r="D144" s="8">
        <v>26.847999999999999</v>
      </c>
      <c r="E144" s="8">
        <v>27.134</v>
      </c>
      <c r="F144" s="124">
        <f t="shared" si="4"/>
        <v>0.28600000000000136</v>
      </c>
      <c r="G144" s="77">
        <f t="shared" si="10"/>
        <v>0.24590280000000117</v>
      </c>
      <c r="H144" s="85">
        <f t="shared" si="8"/>
        <v>0.41962093174279158</v>
      </c>
      <c r="I144" s="77">
        <f t="shared" si="7"/>
        <v>0.66552373174279278</v>
      </c>
      <c r="K144" s="131"/>
      <c r="L144" s="134"/>
      <c r="M144" s="132"/>
      <c r="N144" s="132"/>
      <c r="O144" s="93"/>
      <c r="P144" s="93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123">
        <v>58.9</v>
      </c>
      <c r="D145" s="8">
        <v>22.263000000000002</v>
      </c>
      <c r="E145" s="8">
        <v>23.135000000000002</v>
      </c>
      <c r="F145" s="124">
        <f t="shared" si="4"/>
        <v>0.87199999999999989</v>
      </c>
      <c r="G145" s="77">
        <f t="shared" si="10"/>
        <v>0.7497455999999999</v>
      </c>
      <c r="H145" s="85">
        <f t="shared" si="8"/>
        <v>0.28907219742281198</v>
      </c>
      <c r="I145" s="77">
        <f t="shared" si="7"/>
        <v>1.0388177974228119</v>
      </c>
      <c r="K145" s="131"/>
      <c r="L145" s="134"/>
      <c r="M145" s="132"/>
      <c r="N145" s="132"/>
      <c r="O145" s="93"/>
      <c r="P145" s="93"/>
      <c r="X145" s="21"/>
      <c r="Y145" s="21"/>
    </row>
    <row r="146" spans="1:25" s="1" customFormat="1" x14ac:dyDescent="0.25">
      <c r="A146" s="75">
        <v>121</v>
      </c>
      <c r="B146" s="16">
        <v>34242161</v>
      </c>
      <c r="C146" s="123">
        <v>59.2</v>
      </c>
      <c r="D146" s="8">
        <v>22.89</v>
      </c>
      <c r="E146" s="8">
        <v>24.91</v>
      </c>
      <c r="F146" s="124">
        <f t="shared" si="4"/>
        <v>2.0199999999999996</v>
      </c>
      <c r="G146" s="77">
        <f t="shared" si="10"/>
        <v>1.7367959999999996</v>
      </c>
      <c r="H146" s="85">
        <f t="shared" si="8"/>
        <v>0.29054455156927794</v>
      </c>
      <c r="I146" s="77">
        <f t="shared" si="7"/>
        <v>2.0273405515692775</v>
      </c>
      <c r="K146" s="131"/>
      <c r="L146" s="134"/>
      <c r="M146" s="132"/>
      <c r="N146" s="132"/>
      <c r="O146" s="93"/>
      <c r="P146" s="93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75">
        <v>122</v>
      </c>
      <c r="B147" s="16">
        <v>34242151</v>
      </c>
      <c r="C147" s="123">
        <v>78.099999999999994</v>
      </c>
      <c r="D147" s="8">
        <v>16.059000000000001</v>
      </c>
      <c r="E147" s="8">
        <v>17.489000000000001</v>
      </c>
      <c r="F147" s="124">
        <f t="shared" si="4"/>
        <v>1.4299999999999997</v>
      </c>
      <c r="G147" s="77">
        <f t="shared" si="10"/>
        <v>1.2295139999999998</v>
      </c>
      <c r="H147" s="85">
        <f t="shared" si="8"/>
        <v>0.38330286279663184</v>
      </c>
      <c r="I147" s="77">
        <f t="shared" si="7"/>
        <v>1.6128168627966315</v>
      </c>
      <c r="J147" s="5"/>
      <c r="K147" s="131"/>
      <c r="L147" s="134"/>
      <c r="M147" s="132"/>
      <c r="N147" s="132"/>
      <c r="O147" s="93"/>
      <c r="P147" s="93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123">
        <v>85.2</v>
      </c>
      <c r="D148" s="8">
        <v>11.574</v>
      </c>
      <c r="E148" s="8">
        <v>11.891999999999999</v>
      </c>
      <c r="F148" s="124">
        <f>E148-D148</f>
        <v>0.31799999999999962</v>
      </c>
      <c r="G148" s="77">
        <f t="shared" si="10"/>
        <v>0.27341639999999967</v>
      </c>
      <c r="H148" s="85">
        <f>C148/3919*$H$13</f>
        <v>0.41814857759632568</v>
      </c>
      <c r="I148" s="77">
        <f t="shared" si="7"/>
        <v>0.69156497759632529</v>
      </c>
      <c r="K148" s="131"/>
      <c r="L148" s="134"/>
      <c r="M148" s="132"/>
      <c r="N148" s="132"/>
      <c r="O148" s="93"/>
      <c r="P148" s="93"/>
      <c r="X148" s="21"/>
      <c r="Y148" s="21"/>
    </row>
    <row r="149" spans="1:25" s="1" customFormat="1" x14ac:dyDescent="0.25">
      <c r="A149" s="75">
        <v>124</v>
      </c>
      <c r="B149" s="16">
        <v>34242163</v>
      </c>
      <c r="C149" s="123">
        <v>59.3</v>
      </c>
      <c r="D149" s="8">
        <v>26.244</v>
      </c>
      <c r="E149" s="8">
        <v>27.119</v>
      </c>
      <c r="F149" s="124">
        <f>E149-D149</f>
        <v>0.875</v>
      </c>
      <c r="G149" s="77">
        <f t="shared" si="10"/>
        <v>0.75232500000000002</v>
      </c>
      <c r="H149" s="85">
        <f t="shared" si="8"/>
        <v>0.29103533628476658</v>
      </c>
      <c r="I149" s="77">
        <f t="shared" si="7"/>
        <v>1.0433603362847665</v>
      </c>
      <c r="K149" s="131"/>
      <c r="L149" s="134"/>
      <c r="M149" s="132"/>
      <c r="N149" s="132"/>
      <c r="O149" s="93"/>
      <c r="P149" s="93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75">
        <v>125</v>
      </c>
      <c r="B150" s="16">
        <v>34242153</v>
      </c>
      <c r="C150" s="123">
        <v>59.2</v>
      </c>
      <c r="D150" s="8">
        <v>28.803999999999998</v>
      </c>
      <c r="E150" s="8">
        <v>30.469000000000001</v>
      </c>
      <c r="F150" s="124">
        <f>E150-D150</f>
        <v>1.6650000000000027</v>
      </c>
      <c r="G150" s="34">
        <f t="shared" si="10"/>
        <v>1.4315670000000023</v>
      </c>
      <c r="H150" s="39">
        <f>C150/3919*$H$13</f>
        <v>0.29054455156927794</v>
      </c>
      <c r="I150" s="34">
        <f t="shared" si="7"/>
        <v>1.7221115515692802</v>
      </c>
      <c r="K150" s="131"/>
      <c r="L150" s="134"/>
      <c r="M150" s="108"/>
      <c r="N150" s="66"/>
      <c r="O150" s="108"/>
      <c r="P150" s="108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75">
        <v>126</v>
      </c>
      <c r="B151" s="16">
        <v>20140213</v>
      </c>
      <c r="C151" s="123">
        <v>77.599999999999994</v>
      </c>
      <c r="D151" s="8">
        <v>6.8150000000000004</v>
      </c>
      <c r="E151" s="8">
        <v>6.8150000000000004</v>
      </c>
      <c r="F151" s="124">
        <f>E151-D151</f>
        <v>0</v>
      </c>
      <c r="G151" s="77">
        <f t="shared" si="10"/>
        <v>0</v>
      </c>
      <c r="H151" s="85">
        <f t="shared" si="8"/>
        <v>0.38084893921918861</v>
      </c>
      <c r="I151" s="77">
        <f t="shared" si="7"/>
        <v>0.38084893921918861</v>
      </c>
      <c r="K151" s="131"/>
      <c r="L151" s="134"/>
      <c r="M151" s="132"/>
      <c r="N151" s="132"/>
      <c r="O151" s="93"/>
      <c r="P151" s="93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123">
        <v>85.2</v>
      </c>
      <c r="D152" s="8">
        <v>57.156999999999996</v>
      </c>
      <c r="E152" s="8">
        <v>58.875999999999998</v>
      </c>
      <c r="F152" s="124">
        <f t="shared" si="4"/>
        <v>1.7190000000000012</v>
      </c>
      <c r="G152" s="77">
        <f t="shared" si="10"/>
        <v>1.4779962000000011</v>
      </c>
      <c r="H152" s="85">
        <f t="shared" si="8"/>
        <v>0.41814857759632568</v>
      </c>
      <c r="I152" s="77">
        <f t="shared" si="7"/>
        <v>1.8961447775963267</v>
      </c>
      <c r="K152" s="131"/>
      <c r="L152" s="134"/>
      <c r="M152" s="132"/>
      <c r="N152" s="132"/>
      <c r="O152" s="93"/>
      <c r="P152" s="93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123">
        <v>58.9</v>
      </c>
      <c r="D153" s="8">
        <v>17.466000000000001</v>
      </c>
      <c r="E153" s="8">
        <v>18.222000000000001</v>
      </c>
      <c r="F153" s="124">
        <f t="shared" si="4"/>
        <v>0.75600000000000023</v>
      </c>
      <c r="G153" s="77">
        <f t="shared" si="10"/>
        <v>0.65000880000000016</v>
      </c>
      <c r="H153" s="85">
        <f t="shared" si="8"/>
        <v>0.28907219742281198</v>
      </c>
      <c r="I153" s="77">
        <f t="shared" si="7"/>
        <v>0.93908099742281215</v>
      </c>
      <c r="K153" s="131"/>
      <c r="L153" s="134"/>
      <c r="M153" s="135"/>
      <c r="N153" s="132"/>
      <c r="O153" s="93"/>
      <c r="P153" s="93"/>
      <c r="X153" s="21"/>
      <c r="Y153" s="21"/>
    </row>
    <row r="154" spans="1:25" s="1" customFormat="1" x14ac:dyDescent="0.25">
      <c r="A154" s="75">
        <v>129</v>
      </c>
      <c r="B154" s="16">
        <v>34242155</v>
      </c>
      <c r="C154" s="123">
        <v>58.6</v>
      </c>
      <c r="D154" s="8">
        <v>25.045999999999999</v>
      </c>
      <c r="E154" s="8">
        <v>26.82</v>
      </c>
      <c r="F154" s="124">
        <f t="shared" ref="F154:F217" si="11">E154-D154</f>
        <v>1.7740000000000009</v>
      </c>
      <c r="G154" s="77">
        <f t="shared" si="10"/>
        <v>1.5252852000000008</v>
      </c>
      <c r="H154" s="85">
        <f t="shared" si="8"/>
        <v>0.28759984327634608</v>
      </c>
      <c r="I154" s="77">
        <f t="shared" si="7"/>
        <v>1.8128850432763468</v>
      </c>
      <c r="K154" s="131"/>
      <c r="L154" s="134"/>
      <c r="M154" s="132"/>
      <c r="N154" s="132"/>
      <c r="O154" s="93"/>
      <c r="P154" s="93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86">
        <v>130</v>
      </c>
      <c r="B155" s="20">
        <v>34242150</v>
      </c>
      <c r="C155" s="150">
        <v>77.599999999999994</v>
      </c>
      <c r="D155" s="12">
        <v>6.7809999999999997</v>
      </c>
      <c r="E155" s="12">
        <v>6.7809999999999997</v>
      </c>
      <c r="F155" s="152">
        <f t="shared" si="11"/>
        <v>0</v>
      </c>
      <c r="G155" s="82">
        <f t="shared" si="10"/>
        <v>0</v>
      </c>
      <c r="H155" s="82">
        <f t="shared" si="8"/>
        <v>0.38084893921918861</v>
      </c>
      <c r="I155" s="82">
        <f t="shared" ref="I155:I218" si="12">G155+H155</f>
        <v>0.38084893921918861</v>
      </c>
      <c r="K155" s="131"/>
      <c r="L155" s="134"/>
      <c r="M155" s="132"/>
      <c r="N155" s="132"/>
      <c r="O155" s="93"/>
      <c r="P155" s="93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3">
        <v>131</v>
      </c>
      <c r="B156" s="19">
        <v>20442446</v>
      </c>
      <c r="C156" s="126">
        <v>84.1</v>
      </c>
      <c r="D156" s="9">
        <v>47.25</v>
      </c>
      <c r="E156" s="9">
        <v>48.448</v>
      </c>
      <c r="F156" s="127">
        <f t="shared" si="11"/>
        <v>1.1980000000000004</v>
      </c>
      <c r="G156" s="85">
        <f>F156*0.8598</f>
        <v>1.0300404000000003</v>
      </c>
      <c r="H156" s="85">
        <f t="shared" ref="H156:H207" si="13">C156/3672.6*$H$16</f>
        <v>0.32959219591025468</v>
      </c>
      <c r="I156" s="85">
        <f t="shared" si="12"/>
        <v>1.3596325959102549</v>
      </c>
      <c r="K156" s="131"/>
      <c r="L156" s="134"/>
      <c r="M156" s="132"/>
      <c r="N156" s="132"/>
      <c r="O156" s="93"/>
      <c r="P156" s="93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75">
        <v>132</v>
      </c>
      <c r="B157" s="16">
        <v>43242256</v>
      </c>
      <c r="C157" s="123">
        <v>56.3</v>
      </c>
      <c r="D157" s="8">
        <v>23.934000000000001</v>
      </c>
      <c r="E157" s="8">
        <v>24.661000000000001</v>
      </c>
      <c r="F157" s="124">
        <f t="shared" si="11"/>
        <v>0.72700000000000031</v>
      </c>
      <c r="G157" s="77">
        <f t="shared" si="10"/>
        <v>0.62507460000000026</v>
      </c>
      <c r="H157" s="85">
        <f t="shared" si="13"/>
        <v>0.22064257585906463</v>
      </c>
      <c r="I157" s="77">
        <f t="shared" si="12"/>
        <v>0.84571717585906492</v>
      </c>
      <c r="K157" s="131"/>
      <c r="L157" s="134"/>
      <c r="M157" s="132"/>
      <c r="N157" s="132"/>
      <c r="O157" s="93"/>
      <c r="P157" s="93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75">
        <v>133</v>
      </c>
      <c r="B158" s="16">
        <v>43242235</v>
      </c>
      <c r="C158" s="123">
        <v>56.1</v>
      </c>
      <c r="D158" s="8">
        <v>13.156000000000001</v>
      </c>
      <c r="E158" s="8">
        <v>13.401</v>
      </c>
      <c r="F158" s="124">
        <f t="shared" si="11"/>
        <v>0.24499999999999922</v>
      </c>
      <c r="G158" s="77">
        <f t="shared" si="10"/>
        <v>0.21065099999999934</v>
      </c>
      <c r="H158" s="85">
        <f t="shared" si="13"/>
        <v>0.21985876564286905</v>
      </c>
      <c r="I158" s="77">
        <f t="shared" si="12"/>
        <v>0.43050976564286836</v>
      </c>
      <c r="K158" s="131"/>
      <c r="L158" s="134"/>
      <c r="M158" s="132"/>
      <c r="N158" s="132"/>
      <c r="O158" s="93"/>
      <c r="P158" s="93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75">
        <v>134</v>
      </c>
      <c r="B159" s="16">
        <v>43242250</v>
      </c>
      <c r="C159" s="123">
        <v>85.2</v>
      </c>
      <c r="D159" s="8">
        <v>24.364000000000001</v>
      </c>
      <c r="E159" s="8">
        <v>25.302</v>
      </c>
      <c r="F159" s="124">
        <f t="shared" si="11"/>
        <v>0.93799999999999883</v>
      </c>
      <c r="G159" s="77">
        <f t="shared" si="10"/>
        <v>0.806492399999999</v>
      </c>
      <c r="H159" s="85">
        <f t="shared" si="13"/>
        <v>0.33390315209933052</v>
      </c>
      <c r="I159" s="77">
        <f t="shared" si="12"/>
        <v>1.1403955520993296</v>
      </c>
      <c r="K159" s="131"/>
      <c r="L159" s="134"/>
      <c r="M159" s="132"/>
      <c r="N159" s="132"/>
      <c r="O159" s="93"/>
      <c r="P159" s="93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123">
        <v>84.4</v>
      </c>
      <c r="D160" s="8">
        <v>42.706000000000003</v>
      </c>
      <c r="E160" s="8">
        <v>44.514000000000003</v>
      </c>
      <c r="F160" s="124">
        <f t="shared" si="11"/>
        <v>1.8079999999999998</v>
      </c>
      <c r="G160" s="77">
        <f t="shared" si="10"/>
        <v>1.5545183999999999</v>
      </c>
      <c r="H160" s="85">
        <f t="shared" si="13"/>
        <v>0.33076791123454807</v>
      </c>
      <c r="I160" s="77">
        <f t="shared" si="12"/>
        <v>1.8852863112345479</v>
      </c>
      <c r="K160" s="131"/>
      <c r="L160" s="134"/>
      <c r="M160" s="132"/>
      <c r="N160" s="132"/>
      <c r="O160" s="93"/>
      <c r="P160" s="93"/>
      <c r="X160" s="21"/>
      <c r="Y160" s="21"/>
    </row>
    <row r="161" spans="1:25" s="1" customFormat="1" x14ac:dyDescent="0.25">
      <c r="A161" s="75">
        <v>136</v>
      </c>
      <c r="B161" s="16">
        <v>43242379</v>
      </c>
      <c r="C161" s="123">
        <v>56.2</v>
      </c>
      <c r="D161" s="8">
        <v>29.523</v>
      </c>
      <c r="E161" s="8">
        <v>30.416</v>
      </c>
      <c r="F161" s="124">
        <f t="shared" si="11"/>
        <v>0.89300000000000068</v>
      </c>
      <c r="G161" s="77">
        <f t="shared" si="10"/>
        <v>0.76780140000000063</v>
      </c>
      <c r="H161" s="85">
        <f t="shared" si="13"/>
        <v>0.22025067075096685</v>
      </c>
      <c r="I161" s="77">
        <f t="shared" si="12"/>
        <v>0.98805207075096746</v>
      </c>
      <c r="K161" s="131"/>
      <c r="L161" s="134"/>
      <c r="M161" s="132"/>
      <c r="N161" s="132"/>
      <c r="O161" s="93"/>
      <c r="P161" s="93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75">
        <v>137</v>
      </c>
      <c r="B162" s="16">
        <v>43242240</v>
      </c>
      <c r="C162" s="123">
        <v>55.7</v>
      </c>
      <c r="D162" s="8">
        <v>20.22</v>
      </c>
      <c r="E162" s="8">
        <v>21.02</v>
      </c>
      <c r="F162" s="124">
        <f t="shared" si="11"/>
        <v>0.80000000000000071</v>
      </c>
      <c r="G162" s="77">
        <f t="shared" si="10"/>
        <v>0.68784000000000067</v>
      </c>
      <c r="H162" s="85">
        <f t="shared" si="13"/>
        <v>0.21829114521047785</v>
      </c>
      <c r="I162" s="77">
        <f t="shared" si="12"/>
        <v>0.90613114521047855</v>
      </c>
      <c r="K162" s="131"/>
      <c r="L162" s="134"/>
      <c r="M162" s="132"/>
      <c r="N162" s="132"/>
      <c r="O162" s="93"/>
      <c r="P162" s="93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75">
        <v>138</v>
      </c>
      <c r="B163" s="16">
        <v>43242241</v>
      </c>
      <c r="C163" s="123">
        <v>84.3</v>
      </c>
      <c r="D163" s="8">
        <v>41.957000000000001</v>
      </c>
      <c r="E163" s="8">
        <v>43.173000000000002</v>
      </c>
      <c r="F163" s="124">
        <f t="shared" si="11"/>
        <v>1.2160000000000011</v>
      </c>
      <c r="G163" s="77">
        <f t="shared" si="10"/>
        <v>1.045516800000001</v>
      </c>
      <c r="H163" s="85">
        <f t="shared" si="13"/>
        <v>0.33037600612645024</v>
      </c>
      <c r="I163" s="77">
        <f t="shared" si="12"/>
        <v>1.3758928061264513</v>
      </c>
      <c r="K163" s="131"/>
      <c r="L163" s="134"/>
      <c r="M163" s="132"/>
      <c r="N163" s="132"/>
      <c r="O163" s="93"/>
      <c r="P163" s="93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123">
        <v>84</v>
      </c>
      <c r="D164" s="8">
        <v>10.371</v>
      </c>
      <c r="E164" s="8">
        <v>10.585000000000001</v>
      </c>
      <c r="F164" s="124">
        <f t="shared" si="11"/>
        <v>0.21400000000000041</v>
      </c>
      <c r="G164" s="77">
        <f t="shared" si="10"/>
        <v>0.18399720000000036</v>
      </c>
      <c r="H164" s="85">
        <f t="shared" si="13"/>
        <v>0.3292002908021569</v>
      </c>
      <c r="I164" s="77">
        <f t="shared" si="12"/>
        <v>0.51319749080215726</v>
      </c>
      <c r="K164" s="131"/>
      <c r="L164" s="134"/>
      <c r="M164" s="132"/>
      <c r="N164" s="132"/>
      <c r="O164" s="93"/>
      <c r="P164" s="93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75">
        <v>140</v>
      </c>
      <c r="B165" s="16">
        <v>34242381</v>
      </c>
      <c r="C165" s="123">
        <v>55.6</v>
      </c>
      <c r="D165" s="8">
        <v>22.696000000000002</v>
      </c>
      <c r="E165" s="8">
        <v>23.684000000000001</v>
      </c>
      <c r="F165" s="124">
        <f t="shared" si="11"/>
        <v>0.98799999999999955</v>
      </c>
      <c r="G165" s="77">
        <f t="shared" si="10"/>
        <v>0.84948239999999964</v>
      </c>
      <c r="H165" s="85">
        <f t="shared" si="13"/>
        <v>0.21789924010238002</v>
      </c>
      <c r="I165" s="77">
        <f t="shared" si="12"/>
        <v>1.0673816401023797</v>
      </c>
      <c r="K165" s="131"/>
      <c r="L165" s="134"/>
      <c r="M165" s="132"/>
      <c r="N165" s="132"/>
      <c r="O165" s="93"/>
      <c r="P165" s="93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75">
        <v>141</v>
      </c>
      <c r="B166" s="16">
        <v>34242390</v>
      </c>
      <c r="C166" s="123">
        <v>56.4</v>
      </c>
      <c r="D166" s="8">
        <v>13.878</v>
      </c>
      <c r="E166" s="8">
        <v>14.388</v>
      </c>
      <c r="F166" s="124">
        <f t="shared" si="11"/>
        <v>0.50999999999999979</v>
      </c>
      <c r="G166" s="77">
        <f>F166*0.8598</f>
        <v>0.43849799999999983</v>
      </c>
      <c r="H166" s="85">
        <f t="shared" si="13"/>
        <v>0.22103448096716244</v>
      </c>
      <c r="I166" s="77">
        <f t="shared" si="12"/>
        <v>0.65953248096716233</v>
      </c>
      <c r="K166" s="131"/>
      <c r="L166" s="134"/>
      <c r="M166" s="132"/>
      <c r="N166" s="132"/>
      <c r="O166" s="93"/>
      <c r="P166" s="93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75">
        <v>142</v>
      </c>
      <c r="B167" s="16">
        <v>34242387</v>
      </c>
      <c r="C167" s="123">
        <v>84.1</v>
      </c>
      <c r="D167" s="8">
        <v>25.786999999999999</v>
      </c>
      <c r="E167" s="8">
        <v>27.15</v>
      </c>
      <c r="F167" s="124">
        <f t="shared" si="11"/>
        <v>1.3629999999999995</v>
      </c>
      <c r="G167" s="77">
        <f t="shared" ref="G167:G196" si="14">F167*0.8598</f>
        <v>1.1719073999999996</v>
      </c>
      <c r="H167" s="85">
        <f t="shared" si="13"/>
        <v>0.32959219591025468</v>
      </c>
      <c r="I167" s="77">
        <f t="shared" si="12"/>
        <v>1.5014995959102544</v>
      </c>
      <c r="K167" s="131"/>
      <c r="L167" s="134"/>
      <c r="M167" s="132"/>
      <c r="N167" s="132"/>
      <c r="O167" s="93"/>
      <c r="P167" s="93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123">
        <v>83.5</v>
      </c>
      <c r="D168" s="8">
        <v>22.308</v>
      </c>
      <c r="E168" s="8">
        <v>23.027999999999999</v>
      </c>
      <c r="F168" s="124">
        <f t="shared" si="11"/>
        <v>0.71999999999999886</v>
      </c>
      <c r="G168" s="77">
        <f t="shared" si="14"/>
        <v>0.61905599999999905</v>
      </c>
      <c r="H168" s="85">
        <f t="shared" si="13"/>
        <v>0.32724076526166784</v>
      </c>
      <c r="I168" s="77">
        <f t="shared" si="12"/>
        <v>0.94629676526166695</v>
      </c>
      <c r="K168" s="131"/>
      <c r="L168" s="134"/>
      <c r="M168" s="132"/>
      <c r="N168" s="132"/>
      <c r="O168" s="93"/>
      <c r="P168" s="93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123">
        <v>56.3</v>
      </c>
      <c r="D169" s="8">
        <v>12.513999999999999</v>
      </c>
      <c r="E169" s="8">
        <v>13.505000000000001</v>
      </c>
      <c r="F169" s="124">
        <f t="shared" si="11"/>
        <v>0.99100000000000144</v>
      </c>
      <c r="G169" s="77">
        <f t="shared" si="14"/>
        <v>0.8520618000000012</v>
      </c>
      <c r="H169" s="85">
        <f t="shared" si="13"/>
        <v>0.22064257585906463</v>
      </c>
      <c r="I169" s="77">
        <f t="shared" si="12"/>
        <v>1.0727043758590658</v>
      </c>
      <c r="K169" s="131"/>
      <c r="L169" s="134"/>
      <c r="M169" s="131"/>
      <c r="N169" s="132"/>
      <c r="O169" s="93"/>
      <c r="P169" s="93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75">
        <v>145</v>
      </c>
      <c r="B170" s="16">
        <v>34242386</v>
      </c>
      <c r="C170" s="123">
        <v>56.6</v>
      </c>
      <c r="D170" s="8">
        <v>12.521000000000001</v>
      </c>
      <c r="E170" s="8">
        <v>12.882999999999999</v>
      </c>
      <c r="F170" s="124">
        <f t="shared" si="11"/>
        <v>0.36199999999999832</v>
      </c>
      <c r="G170" s="77">
        <f t="shared" si="14"/>
        <v>0.31124759999999857</v>
      </c>
      <c r="H170" s="85">
        <f t="shared" si="13"/>
        <v>0.22181829118335808</v>
      </c>
      <c r="I170" s="77">
        <f t="shared" si="12"/>
        <v>0.53306589118335668</v>
      </c>
      <c r="K170" s="131"/>
      <c r="L170" s="134"/>
      <c r="M170" s="132"/>
      <c r="N170" s="132"/>
      <c r="O170" s="93"/>
      <c r="P170" s="93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75">
        <v>146</v>
      </c>
      <c r="B171" s="16">
        <v>34242384</v>
      </c>
      <c r="C171" s="123">
        <v>84.3</v>
      </c>
      <c r="D171" s="8">
        <v>14.147</v>
      </c>
      <c r="E171" s="8">
        <v>14.147</v>
      </c>
      <c r="F171" s="124">
        <f t="shared" si="11"/>
        <v>0</v>
      </c>
      <c r="G171" s="77">
        <f t="shared" si="14"/>
        <v>0</v>
      </c>
      <c r="H171" s="85">
        <f t="shared" si="13"/>
        <v>0.33037600612645024</v>
      </c>
      <c r="I171" s="77">
        <f t="shared" si="12"/>
        <v>0.33037600612645024</v>
      </c>
      <c r="K171" s="131"/>
      <c r="L171" s="134"/>
      <c r="M171" s="132"/>
      <c r="N171" s="132"/>
      <c r="O171" s="93"/>
      <c r="P171" s="93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123">
        <v>84.7</v>
      </c>
      <c r="D172" s="8">
        <v>20.928000000000001</v>
      </c>
      <c r="E172" s="8">
        <v>22</v>
      </c>
      <c r="F172" s="124">
        <f t="shared" si="11"/>
        <v>1.0719999999999992</v>
      </c>
      <c r="G172" s="77">
        <f t="shared" si="14"/>
        <v>0.92170559999999935</v>
      </c>
      <c r="H172" s="85">
        <f t="shared" si="13"/>
        <v>0.33194362655884146</v>
      </c>
      <c r="I172" s="77">
        <f t="shared" si="12"/>
        <v>1.2536492265588408</v>
      </c>
      <c r="K172" s="131"/>
      <c r="L172" s="134"/>
      <c r="M172" s="132"/>
      <c r="N172" s="132"/>
      <c r="O172" s="93"/>
      <c r="P172" s="93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75">
        <v>148</v>
      </c>
      <c r="B173" s="16">
        <v>34242298</v>
      </c>
      <c r="C173" s="123">
        <v>56.4</v>
      </c>
      <c r="D173" s="8">
        <v>14.196</v>
      </c>
      <c r="E173" s="8">
        <v>14.638999999999999</v>
      </c>
      <c r="F173" s="124">
        <f t="shared" si="11"/>
        <v>0.44299999999999962</v>
      </c>
      <c r="G173" s="77">
        <f t="shared" si="14"/>
        <v>0.38089139999999966</v>
      </c>
      <c r="H173" s="85">
        <f t="shared" si="13"/>
        <v>0.22103448096716244</v>
      </c>
      <c r="I173" s="77">
        <f t="shared" si="12"/>
        <v>0.60192588096716215</v>
      </c>
      <c r="K173" s="131"/>
      <c r="L173" s="134"/>
      <c r="M173" s="132"/>
      <c r="N173" s="132"/>
      <c r="O173" s="93"/>
      <c r="P173" s="93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75">
        <v>149</v>
      </c>
      <c r="B174" s="16">
        <v>34242302</v>
      </c>
      <c r="C174" s="123">
        <v>56.7</v>
      </c>
      <c r="D174" s="8">
        <v>18.614999999999998</v>
      </c>
      <c r="E174" s="8">
        <v>19.579000000000001</v>
      </c>
      <c r="F174" s="124">
        <f t="shared" si="11"/>
        <v>0.96400000000000219</v>
      </c>
      <c r="G174" s="77">
        <f t="shared" si="14"/>
        <v>0.82884720000000189</v>
      </c>
      <c r="H174" s="85">
        <f t="shared" si="13"/>
        <v>0.22221019629145589</v>
      </c>
      <c r="I174" s="77">
        <f t="shared" si="12"/>
        <v>1.0510573962914578</v>
      </c>
      <c r="K174" s="131"/>
      <c r="L174" s="134"/>
      <c r="M174" s="132"/>
      <c r="N174" s="132"/>
      <c r="O174" s="93"/>
      <c r="P174" s="93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75">
        <v>150</v>
      </c>
      <c r="B175" s="16">
        <v>34242299</v>
      </c>
      <c r="C175" s="123">
        <v>84.6</v>
      </c>
      <c r="D175" s="8">
        <v>17.224</v>
      </c>
      <c r="E175" s="8">
        <v>17.640999999999998</v>
      </c>
      <c r="F175" s="124">
        <f t="shared" si="11"/>
        <v>0.41699999999999804</v>
      </c>
      <c r="G175" s="77">
        <f t="shared" si="14"/>
        <v>0.35853659999999832</v>
      </c>
      <c r="H175" s="85">
        <f t="shared" si="13"/>
        <v>0.33155172145074363</v>
      </c>
      <c r="I175" s="77">
        <f t="shared" si="12"/>
        <v>0.69008832145074195</v>
      </c>
      <c r="K175" s="131"/>
      <c r="L175" s="134"/>
      <c r="M175" s="132"/>
      <c r="N175" s="132"/>
      <c r="O175" s="93"/>
      <c r="P175" s="93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125">
        <v>84.6</v>
      </c>
      <c r="D176" s="8">
        <v>27.231999999999999</v>
      </c>
      <c r="E176" s="8">
        <v>28.155000000000001</v>
      </c>
      <c r="F176" s="124">
        <f t="shared" si="11"/>
        <v>0.92300000000000182</v>
      </c>
      <c r="G176" s="34">
        <f t="shared" si="14"/>
        <v>0.79359540000000162</v>
      </c>
      <c r="H176" s="39">
        <f t="shared" si="13"/>
        <v>0.33155172145074363</v>
      </c>
      <c r="I176" s="34">
        <f t="shared" si="12"/>
        <v>1.1251471214507451</v>
      </c>
      <c r="K176" s="131"/>
      <c r="L176" s="134"/>
      <c r="M176" s="132"/>
      <c r="N176" s="132"/>
      <c r="O176" s="93"/>
      <c r="P176" s="93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75">
        <v>152</v>
      </c>
      <c r="B177" s="16">
        <v>34242303</v>
      </c>
      <c r="C177" s="123">
        <v>56.3</v>
      </c>
      <c r="D177" s="8">
        <v>4.0940000000000003</v>
      </c>
      <c r="E177" s="8">
        <v>4.2380000000000004</v>
      </c>
      <c r="F177" s="124">
        <f t="shared" si="11"/>
        <v>0.14400000000000013</v>
      </c>
      <c r="G177" s="77">
        <f t="shared" si="14"/>
        <v>0.12381120000000011</v>
      </c>
      <c r="H177" s="85">
        <f t="shared" si="13"/>
        <v>0.22064257585906463</v>
      </c>
      <c r="I177" s="77">
        <f t="shared" si="12"/>
        <v>0.34445377585906473</v>
      </c>
      <c r="K177" s="131"/>
      <c r="L177" s="134"/>
      <c r="M177" s="132"/>
      <c r="N177" s="132"/>
      <c r="O177" s="93"/>
      <c r="P177" s="93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75">
        <v>153</v>
      </c>
      <c r="B178" s="16">
        <v>34242306</v>
      </c>
      <c r="C178" s="123">
        <v>56.9</v>
      </c>
      <c r="D178" s="8">
        <v>17.445</v>
      </c>
      <c r="E178" s="8">
        <v>17.905999999999999</v>
      </c>
      <c r="F178" s="124">
        <f t="shared" si="11"/>
        <v>0.46099999999999852</v>
      </c>
      <c r="G178" s="77">
        <f t="shared" si="14"/>
        <v>0.39636779999999872</v>
      </c>
      <c r="H178" s="85">
        <f t="shared" si="13"/>
        <v>0.2229940065076515</v>
      </c>
      <c r="I178" s="77">
        <f t="shared" si="12"/>
        <v>0.61936180650765027</v>
      </c>
      <c r="K178" s="131"/>
      <c r="L178" s="134"/>
      <c r="M178" s="132"/>
      <c r="N178" s="132"/>
      <c r="O178" s="93"/>
      <c r="P178" s="93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75">
        <v>154</v>
      </c>
      <c r="B179" s="16">
        <v>34242305</v>
      </c>
      <c r="C179" s="123">
        <v>85.7</v>
      </c>
      <c r="D179" s="8">
        <v>28.093</v>
      </c>
      <c r="E179" s="8">
        <v>28.213000000000001</v>
      </c>
      <c r="F179" s="124">
        <f t="shared" si="11"/>
        <v>0.12000000000000099</v>
      </c>
      <c r="G179" s="77">
        <f t="shared" si="14"/>
        <v>0.10317600000000085</v>
      </c>
      <c r="H179" s="85">
        <f t="shared" si="13"/>
        <v>0.33586267763981958</v>
      </c>
      <c r="I179" s="77">
        <f t="shared" si="12"/>
        <v>0.43903867763982041</v>
      </c>
      <c r="K179" s="131"/>
      <c r="L179" s="134"/>
      <c r="M179" s="132"/>
      <c r="N179" s="132"/>
      <c r="O179" s="93"/>
      <c r="P179" s="93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23">
        <v>84.9</v>
      </c>
      <c r="D180" s="8">
        <v>40.512</v>
      </c>
      <c r="E180" s="8">
        <v>41.984999999999999</v>
      </c>
      <c r="F180" s="124">
        <f t="shared" si="11"/>
        <v>1.472999999999999</v>
      </c>
      <c r="G180" s="77">
        <f t="shared" si="14"/>
        <v>1.2664853999999992</v>
      </c>
      <c r="H180" s="85">
        <f t="shared" si="13"/>
        <v>0.33272743677503713</v>
      </c>
      <c r="I180" s="77">
        <f t="shared" si="12"/>
        <v>1.5992128367750365</v>
      </c>
      <c r="K180" s="131"/>
      <c r="L180" s="134"/>
      <c r="M180" s="108"/>
      <c r="N180" s="108"/>
      <c r="O180" s="108"/>
      <c r="P180" s="108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75">
        <v>156</v>
      </c>
      <c r="B181" s="16">
        <v>34242320</v>
      </c>
      <c r="C181" s="123">
        <v>56.8</v>
      </c>
      <c r="D181" s="8">
        <v>29.721</v>
      </c>
      <c r="E181" s="8">
        <v>30.605</v>
      </c>
      <c r="F181" s="124">
        <f t="shared" si="11"/>
        <v>0.88400000000000034</v>
      </c>
      <c r="G181" s="77">
        <f t="shared" si="14"/>
        <v>0.76006320000000027</v>
      </c>
      <c r="H181" s="85">
        <f t="shared" si="13"/>
        <v>0.22260210139955366</v>
      </c>
      <c r="I181" s="77">
        <f t="shared" si="12"/>
        <v>0.98266530139955388</v>
      </c>
      <c r="K181" s="131"/>
      <c r="L181" s="134"/>
      <c r="M181" s="108"/>
      <c r="N181" s="108"/>
      <c r="O181" s="108"/>
      <c r="P181" s="108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75">
        <v>157</v>
      </c>
      <c r="B182" s="16">
        <v>34242321</v>
      </c>
      <c r="C182" s="123">
        <v>57.1</v>
      </c>
      <c r="D182" s="8">
        <v>24.234000000000002</v>
      </c>
      <c r="E182" s="8">
        <v>25.344000000000001</v>
      </c>
      <c r="F182" s="124">
        <f t="shared" si="11"/>
        <v>1.1099999999999994</v>
      </c>
      <c r="G182" s="77">
        <f t="shared" si="14"/>
        <v>0.9543779999999995</v>
      </c>
      <c r="H182" s="85">
        <f t="shared" si="13"/>
        <v>0.22377781672384711</v>
      </c>
      <c r="I182" s="77">
        <f t="shared" si="12"/>
        <v>1.1781558167238466</v>
      </c>
      <c r="K182" s="131"/>
      <c r="L182" s="134"/>
      <c r="M182" s="108"/>
      <c r="N182" s="108"/>
      <c r="O182" s="108"/>
      <c r="P182" s="108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75">
        <v>158</v>
      </c>
      <c r="B183" s="16">
        <v>34242304</v>
      </c>
      <c r="C183" s="123">
        <v>85.5</v>
      </c>
      <c r="D183" s="8">
        <v>31.042999999999999</v>
      </c>
      <c r="E183" s="8">
        <v>32.134999999999998</v>
      </c>
      <c r="F183" s="124">
        <f t="shared" si="11"/>
        <v>1.0919999999999987</v>
      </c>
      <c r="G183" s="77">
        <f t="shared" si="14"/>
        <v>0.93890159999999889</v>
      </c>
      <c r="H183" s="85">
        <f t="shared" si="13"/>
        <v>0.33507886742362392</v>
      </c>
      <c r="I183" s="77">
        <f t="shared" si="12"/>
        <v>1.2739804674236228</v>
      </c>
      <c r="K183" s="131"/>
      <c r="L183" s="134"/>
      <c r="M183" s="108"/>
      <c r="N183" s="108"/>
      <c r="O183" s="108"/>
      <c r="P183" s="108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123">
        <v>84.6</v>
      </c>
      <c r="D184" s="153">
        <v>32.792999999999999</v>
      </c>
      <c r="E184" s="153">
        <v>34.165999999999997</v>
      </c>
      <c r="F184" s="124">
        <f t="shared" si="11"/>
        <v>1.3729999999999976</v>
      </c>
      <c r="G184" s="77">
        <f t="shared" si="14"/>
        <v>1.1805053999999979</v>
      </c>
      <c r="H184" s="85">
        <f t="shared" si="13"/>
        <v>0.33155172145074363</v>
      </c>
      <c r="I184" s="96">
        <f>G184+H184</f>
        <v>1.5120571214507414</v>
      </c>
      <c r="K184" s="131"/>
      <c r="L184" s="134"/>
      <c r="M184" s="66"/>
      <c r="N184" s="132"/>
      <c r="O184" s="93"/>
      <c r="P184" s="93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123">
        <v>56.3</v>
      </c>
      <c r="D185" s="8">
        <v>0.26800000000000002</v>
      </c>
      <c r="E185" s="8">
        <v>0.35199999999999998</v>
      </c>
      <c r="F185" s="124">
        <f t="shared" si="11"/>
        <v>8.3999999999999964E-2</v>
      </c>
      <c r="G185" s="77">
        <f t="shared" si="14"/>
        <v>7.2223199999999974E-2</v>
      </c>
      <c r="H185" s="85">
        <f t="shared" si="13"/>
        <v>0.22064257585906463</v>
      </c>
      <c r="I185" s="96">
        <f>G185+H185</f>
        <v>0.29286577585906459</v>
      </c>
      <c r="K185" s="131"/>
      <c r="L185" s="134"/>
      <c r="M185" s="66"/>
      <c r="N185" s="132"/>
      <c r="O185" s="93"/>
      <c r="P185" s="93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75">
        <v>161</v>
      </c>
      <c r="B186" s="16">
        <v>34242312</v>
      </c>
      <c r="C186" s="123">
        <v>56.8</v>
      </c>
      <c r="D186" s="8">
        <v>8.1639999999999997</v>
      </c>
      <c r="E186" s="8">
        <v>8.202</v>
      </c>
      <c r="F186" s="124">
        <f t="shared" si="11"/>
        <v>3.8000000000000256E-2</v>
      </c>
      <c r="G186" s="77">
        <f t="shared" si="14"/>
        <v>3.2672400000000219E-2</v>
      </c>
      <c r="H186" s="85">
        <f t="shared" si="13"/>
        <v>0.22260210139955366</v>
      </c>
      <c r="I186" s="77">
        <f t="shared" si="12"/>
        <v>0.25527450139955388</v>
      </c>
      <c r="K186" s="131"/>
      <c r="L186" s="134"/>
      <c r="M186" s="66"/>
      <c r="N186" s="132"/>
      <c r="O186" s="93"/>
      <c r="P186" s="93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75">
        <v>162</v>
      </c>
      <c r="B187" s="16">
        <v>34242309</v>
      </c>
      <c r="C187" s="123">
        <v>85.2</v>
      </c>
      <c r="D187" s="8">
        <v>24.161000000000001</v>
      </c>
      <c r="E187" s="8">
        <v>25.131</v>
      </c>
      <c r="F187" s="124">
        <f t="shared" si="11"/>
        <v>0.96999999999999886</v>
      </c>
      <c r="G187" s="77">
        <f t="shared" si="14"/>
        <v>0.83400599999999903</v>
      </c>
      <c r="H187" s="85">
        <f>C187/3672.6*$H$16</f>
        <v>0.33390315209933052</v>
      </c>
      <c r="I187" s="77">
        <f t="shared" si="12"/>
        <v>1.1679091520993294</v>
      </c>
      <c r="K187" s="131"/>
      <c r="L187" s="134"/>
      <c r="M187" s="66"/>
      <c r="N187" s="132"/>
      <c r="O187" s="93"/>
      <c r="P187" s="93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123">
        <v>84.4</v>
      </c>
      <c r="D188" s="8">
        <v>5.8150000000000004</v>
      </c>
      <c r="E188" s="8">
        <v>5.8150000000000004</v>
      </c>
      <c r="F188" s="124">
        <f t="shared" si="11"/>
        <v>0</v>
      </c>
      <c r="G188" s="77">
        <f>F188*0.8598</f>
        <v>0</v>
      </c>
      <c r="H188" s="85">
        <f t="shared" si="13"/>
        <v>0.33076791123454807</v>
      </c>
      <c r="I188" s="77">
        <f>G188+H188</f>
        <v>0.33076791123454807</v>
      </c>
      <c r="K188" s="131"/>
      <c r="L188" s="134"/>
      <c r="M188" s="66"/>
      <c r="N188" s="132"/>
      <c r="O188" s="93"/>
      <c r="P188" s="93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75">
        <v>164</v>
      </c>
      <c r="B189" s="16">
        <v>34242185</v>
      </c>
      <c r="C189" s="123">
        <v>55.9</v>
      </c>
      <c r="D189" s="8">
        <v>12.555</v>
      </c>
      <c r="E189" s="8">
        <v>13.339</v>
      </c>
      <c r="F189" s="124">
        <f t="shared" si="11"/>
        <v>0.7840000000000007</v>
      </c>
      <c r="G189" s="77">
        <f>F189*0.8598</f>
        <v>0.67408320000000066</v>
      </c>
      <c r="H189" s="85">
        <f t="shared" si="13"/>
        <v>0.21907495542667343</v>
      </c>
      <c r="I189" s="77">
        <f t="shared" si="12"/>
        <v>0.89315815542667409</v>
      </c>
      <c r="K189" s="131"/>
      <c r="L189" s="134"/>
      <c r="M189" s="66"/>
      <c r="N189" s="132"/>
      <c r="O189" s="93"/>
      <c r="P189" s="93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75">
        <v>165</v>
      </c>
      <c r="B190" s="16">
        <v>43441088</v>
      </c>
      <c r="C190" s="123">
        <v>56.7</v>
      </c>
      <c r="D190" s="8">
        <v>13.005000000000001</v>
      </c>
      <c r="E190" s="8">
        <v>13.663</v>
      </c>
      <c r="F190" s="124">
        <f t="shared" si="11"/>
        <v>0.65799999999999947</v>
      </c>
      <c r="G190" s="77">
        <f t="shared" si="14"/>
        <v>0.5657483999999996</v>
      </c>
      <c r="H190" s="85">
        <f t="shared" si="13"/>
        <v>0.22221019629145589</v>
      </c>
      <c r="I190" s="77">
        <f t="shared" si="12"/>
        <v>0.78795859629145548</v>
      </c>
      <c r="K190" s="131"/>
      <c r="L190" s="134"/>
      <c r="M190" s="66"/>
      <c r="N190" s="132"/>
      <c r="O190" s="93"/>
      <c r="P190" s="93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75">
        <v>166</v>
      </c>
      <c r="B191" s="16">
        <v>34242310</v>
      </c>
      <c r="C191" s="123">
        <v>85.2</v>
      </c>
      <c r="D191" s="8">
        <v>26.55</v>
      </c>
      <c r="E191" s="8">
        <v>27.4</v>
      </c>
      <c r="F191" s="124">
        <f t="shared" si="11"/>
        <v>0.84999999999999787</v>
      </c>
      <c r="G191" s="77">
        <f t="shared" si="14"/>
        <v>0.7308299999999982</v>
      </c>
      <c r="H191" s="85">
        <f t="shared" si="13"/>
        <v>0.33390315209933052</v>
      </c>
      <c r="I191" s="77">
        <f t="shared" si="12"/>
        <v>1.0647331520993286</v>
      </c>
      <c r="K191" s="131"/>
      <c r="L191" s="134"/>
      <c r="M191" s="66"/>
      <c r="N191" s="132"/>
      <c r="O191" s="93"/>
      <c r="P191" s="93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123">
        <v>84.9</v>
      </c>
      <c r="D192" s="8">
        <v>30.57</v>
      </c>
      <c r="E192" s="8">
        <v>31.74</v>
      </c>
      <c r="F192" s="124">
        <f t="shared" si="11"/>
        <v>1.1699999999999982</v>
      </c>
      <c r="G192" s="77">
        <f t="shared" si="14"/>
        <v>1.0059659999999984</v>
      </c>
      <c r="H192" s="85">
        <f t="shared" si="13"/>
        <v>0.33272743677503713</v>
      </c>
      <c r="I192" s="77">
        <f t="shared" si="12"/>
        <v>1.3386934367750354</v>
      </c>
      <c r="K192" s="131"/>
      <c r="L192" s="134"/>
      <c r="M192" s="66"/>
      <c r="N192" s="132"/>
      <c r="O192" s="93"/>
      <c r="P192" s="93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75">
        <v>168</v>
      </c>
      <c r="B193" s="16">
        <v>34242189</v>
      </c>
      <c r="C193" s="123">
        <v>56.4</v>
      </c>
      <c r="D193" s="8">
        <v>5.01</v>
      </c>
      <c r="E193" s="8">
        <v>5.01</v>
      </c>
      <c r="F193" s="124">
        <f t="shared" si="11"/>
        <v>0</v>
      </c>
      <c r="G193" s="77">
        <f t="shared" si="14"/>
        <v>0</v>
      </c>
      <c r="H193" s="85">
        <f t="shared" si="13"/>
        <v>0.22103448096716244</v>
      </c>
      <c r="I193" s="77">
        <f t="shared" si="12"/>
        <v>0.22103448096716244</v>
      </c>
      <c r="K193" s="131"/>
      <c r="L193" s="134"/>
      <c r="M193" s="66"/>
      <c r="N193" s="132"/>
      <c r="O193" s="93"/>
      <c r="P193" s="93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75">
        <v>169</v>
      </c>
      <c r="B194" s="16">
        <v>34242191</v>
      </c>
      <c r="C194" s="123">
        <v>57</v>
      </c>
      <c r="D194" s="8">
        <v>20.779</v>
      </c>
      <c r="E194" s="8">
        <v>21.31</v>
      </c>
      <c r="F194" s="124">
        <f t="shared" si="11"/>
        <v>0.53099999999999881</v>
      </c>
      <c r="G194" s="77">
        <f t="shared" si="14"/>
        <v>0.45655379999999895</v>
      </c>
      <c r="H194" s="85">
        <f t="shared" si="13"/>
        <v>0.22338591161574931</v>
      </c>
      <c r="I194" s="77">
        <f t="shared" si="12"/>
        <v>0.67993971161574829</v>
      </c>
      <c r="K194" s="131"/>
      <c r="L194" s="134"/>
      <c r="M194" s="66"/>
      <c r="N194" s="132"/>
      <c r="O194" s="93"/>
      <c r="P194" s="93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75">
        <v>170</v>
      </c>
      <c r="B195" s="16">
        <v>34242190</v>
      </c>
      <c r="C195" s="123">
        <v>85.3</v>
      </c>
      <c r="D195" s="8">
        <v>29.213000000000001</v>
      </c>
      <c r="E195" s="8">
        <v>29.86</v>
      </c>
      <c r="F195" s="124">
        <f t="shared" si="11"/>
        <v>0.64699999999999847</v>
      </c>
      <c r="G195" s="77">
        <f t="shared" si="14"/>
        <v>0.55629059999999864</v>
      </c>
      <c r="H195" s="85">
        <f t="shared" si="13"/>
        <v>0.3342950572074283</v>
      </c>
      <c r="I195" s="77">
        <f t="shared" si="12"/>
        <v>0.89058565720742688</v>
      </c>
      <c r="K195" s="131"/>
      <c r="L195" s="134"/>
      <c r="M195" s="66"/>
      <c r="N195" s="132"/>
      <c r="O195" s="93"/>
      <c r="P195" s="93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123">
        <v>84.3</v>
      </c>
      <c r="D196" s="8">
        <v>7.93</v>
      </c>
      <c r="E196" s="8">
        <v>7.93</v>
      </c>
      <c r="F196" s="124">
        <f t="shared" si="11"/>
        <v>0</v>
      </c>
      <c r="G196" s="77">
        <f t="shared" si="14"/>
        <v>0</v>
      </c>
      <c r="H196" s="85">
        <f t="shared" si="13"/>
        <v>0.33037600612645024</v>
      </c>
      <c r="I196" s="77">
        <f t="shared" si="12"/>
        <v>0.33037600612645024</v>
      </c>
      <c r="K196" s="131"/>
      <c r="L196" s="134"/>
      <c r="M196" s="66"/>
      <c r="N196" s="107"/>
      <c r="O196" s="108"/>
      <c r="P196" s="108"/>
      <c r="Q196" s="108"/>
      <c r="R196" s="93"/>
      <c r="S196" s="93"/>
      <c r="T196" s="5"/>
      <c r="U196" s="5"/>
      <c r="V196" s="5"/>
      <c r="W196" s="5"/>
      <c r="X196" s="21"/>
      <c r="Y196" s="21"/>
    </row>
    <row r="197" spans="1:25" s="1" customFormat="1" x14ac:dyDescent="0.25">
      <c r="A197" s="75">
        <v>172</v>
      </c>
      <c r="B197" s="16">
        <v>34242195</v>
      </c>
      <c r="C197" s="123">
        <v>56.4</v>
      </c>
      <c r="D197" s="8">
        <v>10.444000000000001</v>
      </c>
      <c r="E197" s="8">
        <v>10.807</v>
      </c>
      <c r="F197" s="124">
        <f t="shared" si="11"/>
        <v>0.36299999999999955</v>
      </c>
      <c r="G197" s="77">
        <f>F197*0.8598</f>
        <v>0.31210739999999959</v>
      </c>
      <c r="H197" s="85">
        <f t="shared" si="13"/>
        <v>0.22103448096716244</v>
      </c>
      <c r="I197" s="77">
        <f t="shared" si="12"/>
        <v>0.53314188096716197</v>
      </c>
      <c r="K197" s="131"/>
      <c r="L197" s="134"/>
      <c r="M197" s="66"/>
      <c r="N197" s="107"/>
      <c r="O197" s="108"/>
      <c r="P197" s="108"/>
      <c r="Q197" s="108"/>
      <c r="R197" s="93"/>
      <c r="S197" s="93"/>
      <c r="T197" s="5"/>
      <c r="U197" s="5"/>
      <c r="V197" s="5"/>
      <c r="W197" s="5"/>
      <c r="X197" s="21"/>
      <c r="Y197" s="21"/>
    </row>
    <row r="198" spans="1:25" s="1" customFormat="1" x14ac:dyDescent="0.25">
      <c r="A198" s="75">
        <v>173</v>
      </c>
      <c r="B198" s="16">
        <v>34242186</v>
      </c>
      <c r="C198" s="123">
        <v>56.9</v>
      </c>
      <c r="D198" s="8">
        <v>16.023</v>
      </c>
      <c r="E198" s="8">
        <v>16.981000000000002</v>
      </c>
      <c r="F198" s="124">
        <f t="shared" si="11"/>
        <v>0.95800000000000196</v>
      </c>
      <c r="G198" s="77">
        <f t="shared" ref="G198:G219" si="15">F198*0.8598</f>
        <v>0.82368840000000165</v>
      </c>
      <c r="H198" s="85">
        <f t="shared" si="13"/>
        <v>0.2229940065076515</v>
      </c>
      <c r="I198" s="77">
        <f t="shared" si="12"/>
        <v>1.0466824065076532</v>
      </c>
      <c r="K198" s="131"/>
      <c r="L198" s="134"/>
      <c r="M198" s="109"/>
      <c r="N198" s="107"/>
      <c r="O198" s="108"/>
      <c r="P198" s="108"/>
      <c r="Q198" s="108"/>
      <c r="R198" s="93"/>
      <c r="S198" s="93"/>
      <c r="T198" s="5"/>
      <c r="U198" s="5"/>
      <c r="V198" s="5"/>
      <c r="W198" s="5"/>
      <c r="X198" s="21"/>
      <c r="Y198" s="21"/>
    </row>
    <row r="199" spans="1:25" s="1" customFormat="1" x14ac:dyDescent="0.25">
      <c r="A199" s="75">
        <v>174</v>
      </c>
      <c r="B199" s="16">
        <v>34242183</v>
      </c>
      <c r="C199" s="123">
        <v>85.9</v>
      </c>
      <c r="D199" s="8">
        <v>28.431000000000001</v>
      </c>
      <c r="E199" s="8">
        <v>29.606000000000002</v>
      </c>
      <c r="F199" s="124">
        <f t="shared" si="11"/>
        <v>1.1750000000000007</v>
      </c>
      <c r="G199" s="77">
        <f t="shared" si="15"/>
        <v>1.0102650000000006</v>
      </c>
      <c r="H199" s="85">
        <f t="shared" si="13"/>
        <v>0.3366464878560152</v>
      </c>
      <c r="I199" s="77">
        <f t="shared" si="12"/>
        <v>1.3469114878560158</v>
      </c>
      <c r="K199" s="131"/>
      <c r="L199" s="134"/>
      <c r="M199" s="109"/>
      <c r="N199" s="107"/>
      <c r="O199" s="108"/>
      <c r="P199" s="108"/>
      <c r="Q199" s="108"/>
      <c r="R199" s="93"/>
      <c r="S199" s="93"/>
      <c r="T199" s="93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123">
        <v>84.5</v>
      </c>
      <c r="D200" s="8">
        <f>26.35+1.268+0.924+1.268</f>
        <v>29.810000000000002</v>
      </c>
      <c r="E200" s="8">
        <v>29.810000000000002</v>
      </c>
      <c r="F200" s="124">
        <f t="shared" si="11"/>
        <v>0</v>
      </c>
      <c r="G200" s="34">
        <f t="shared" si="15"/>
        <v>0</v>
      </c>
      <c r="H200" s="39">
        <f t="shared" si="13"/>
        <v>0.33115981634264585</v>
      </c>
      <c r="I200" s="34">
        <f t="shared" si="12"/>
        <v>0.33115981634264585</v>
      </c>
      <c r="K200" s="131"/>
      <c r="L200" s="134"/>
      <c r="M200" s="109"/>
      <c r="N200" s="108"/>
      <c r="O200" s="108"/>
      <c r="P200" s="108"/>
      <c r="Q200" s="106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75">
        <v>176</v>
      </c>
      <c r="B201" s="16">
        <v>34242199</v>
      </c>
      <c r="C201" s="123">
        <v>56.5</v>
      </c>
      <c r="D201" s="8">
        <f>15.135+0.848+0.547+0.848</f>
        <v>17.378</v>
      </c>
      <c r="E201" s="8">
        <v>17.378</v>
      </c>
      <c r="F201" s="124">
        <f t="shared" si="11"/>
        <v>0</v>
      </c>
      <c r="G201" s="34">
        <f t="shared" si="15"/>
        <v>0</v>
      </c>
      <c r="H201" s="39">
        <f t="shared" si="13"/>
        <v>0.22142638607526027</v>
      </c>
      <c r="I201" s="34">
        <f t="shared" si="12"/>
        <v>0.22142638607526027</v>
      </c>
      <c r="K201" s="131"/>
      <c r="L201" s="134"/>
      <c r="M201" s="109"/>
      <c r="N201" s="108"/>
      <c r="O201" s="108"/>
      <c r="P201" s="108"/>
      <c r="Q201" s="106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75">
        <v>177</v>
      </c>
      <c r="B202" s="16">
        <v>34242192</v>
      </c>
      <c r="C202" s="123">
        <v>57</v>
      </c>
      <c r="D202" s="8">
        <f>17.81+0.35+0.855</f>
        <v>19.015000000000001</v>
      </c>
      <c r="E202" s="8">
        <v>19.015000000000001</v>
      </c>
      <c r="F202" s="124">
        <f t="shared" si="11"/>
        <v>0</v>
      </c>
      <c r="G202" s="34">
        <f t="shared" si="15"/>
        <v>0</v>
      </c>
      <c r="H202" s="39">
        <f t="shared" si="13"/>
        <v>0.22338591161574931</v>
      </c>
      <c r="I202" s="34">
        <f>G202+H202</f>
        <v>0.22338591161574931</v>
      </c>
      <c r="K202" s="131"/>
      <c r="L202" s="134"/>
      <c r="M202" s="109"/>
      <c r="N202" s="108"/>
      <c r="O202" s="108"/>
      <c r="P202" s="108"/>
      <c r="Q202" s="106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75">
        <v>178</v>
      </c>
      <c r="B203" s="16">
        <v>34242198</v>
      </c>
      <c r="C203" s="123">
        <v>85.8</v>
      </c>
      <c r="D203" s="8">
        <v>22.405000000000001</v>
      </c>
      <c r="E203" s="8">
        <v>23.308</v>
      </c>
      <c r="F203" s="124">
        <f>E203-D203</f>
        <v>0.90299999999999869</v>
      </c>
      <c r="G203" s="77">
        <f t="shared" si="15"/>
        <v>0.77639939999999885</v>
      </c>
      <c r="H203" s="85">
        <f t="shared" si="13"/>
        <v>0.33625458274791736</v>
      </c>
      <c r="I203" s="77">
        <f t="shared" si="12"/>
        <v>1.1126539827479163</v>
      </c>
      <c r="K203" s="131"/>
      <c r="L203" s="134"/>
      <c r="M203" s="108"/>
      <c r="N203" s="108"/>
      <c r="O203" s="108"/>
      <c r="P203" s="108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123">
        <v>84.7</v>
      </c>
      <c r="D204" s="8">
        <v>43.121000000000002</v>
      </c>
      <c r="E204" s="8">
        <v>44.533000000000001</v>
      </c>
      <c r="F204" s="124">
        <f t="shared" si="11"/>
        <v>1.411999999999999</v>
      </c>
      <c r="G204" s="77">
        <f t="shared" si="15"/>
        <v>1.2140375999999993</v>
      </c>
      <c r="H204" s="85">
        <f t="shared" si="13"/>
        <v>0.33194362655884146</v>
      </c>
      <c r="I204" s="77">
        <f t="shared" si="12"/>
        <v>1.5459812265588408</v>
      </c>
      <c r="K204" s="131"/>
      <c r="L204" s="134"/>
      <c r="M204" s="132"/>
      <c r="N204" s="132"/>
      <c r="O204" s="93"/>
      <c r="P204" s="93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123">
        <v>55.8</v>
      </c>
      <c r="D205" s="8">
        <v>18.306000000000001</v>
      </c>
      <c r="E205" s="8">
        <v>19.035</v>
      </c>
      <c r="F205" s="124">
        <f t="shared" si="11"/>
        <v>0.7289999999999992</v>
      </c>
      <c r="G205" s="34">
        <f t="shared" si="15"/>
        <v>0.6267941999999993</v>
      </c>
      <c r="H205" s="39">
        <f t="shared" si="13"/>
        <v>0.21868305031857563</v>
      </c>
      <c r="I205" s="34">
        <f t="shared" si="12"/>
        <v>0.8454772503185749</v>
      </c>
      <c r="K205" s="131"/>
      <c r="L205" s="134"/>
      <c r="M205" s="131"/>
      <c r="N205" s="66"/>
      <c r="O205" s="93"/>
      <c r="P205" s="93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75">
        <v>181</v>
      </c>
      <c r="B206" s="16">
        <v>34242193</v>
      </c>
      <c r="C206" s="123">
        <v>57</v>
      </c>
      <c r="D206" s="8">
        <v>7.9340000000000002</v>
      </c>
      <c r="E206" s="8">
        <v>8.3670000000000009</v>
      </c>
      <c r="F206" s="124">
        <f t="shared" si="11"/>
        <v>0.43300000000000072</v>
      </c>
      <c r="G206" s="77">
        <f t="shared" si="15"/>
        <v>0.37229340000000061</v>
      </c>
      <c r="H206" s="85">
        <f t="shared" si="13"/>
        <v>0.22338591161574931</v>
      </c>
      <c r="I206" s="77">
        <f t="shared" si="12"/>
        <v>0.59567931161574994</v>
      </c>
      <c r="K206" s="131"/>
      <c r="L206" s="134"/>
      <c r="M206" s="66"/>
      <c r="N206" s="66"/>
      <c r="O206" s="93"/>
      <c r="P206" s="93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86">
        <v>182</v>
      </c>
      <c r="B207" s="20">
        <v>34242194</v>
      </c>
      <c r="C207" s="150">
        <v>85.8</v>
      </c>
      <c r="D207" s="12">
        <v>24.809000000000001</v>
      </c>
      <c r="E207" s="12">
        <v>25.69</v>
      </c>
      <c r="F207" s="152">
        <f t="shared" si="11"/>
        <v>0.88100000000000023</v>
      </c>
      <c r="G207" s="82">
        <f t="shared" si="15"/>
        <v>0.75748380000000015</v>
      </c>
      <c r="H207" s="82">
        <f t="shared" si="13"/>
        <v>0.33625458274791736</v>
      </c>
      <c r="I207" s="82">
        <f t="shared" si="12"/>
        <v>1.0937383827479175</v>
      </c>
      <c r="K207" s="131"/>
      <c r="L207" s="134"/>
      <c r="M207" s="66"/>
      <c r="N207" s="66"/>
      <c r="O207" s="93"/>
      <c r="P207" s="93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126">
        <v>117.2</v>
      </c>
      <c r="D208" s="9">
        <v>45.247999999999998</v>
      </c>
      <c r="E208" s="9">
        <v>46.701999999999998</v>
      </c>
      <c r="F208" s="127">
        <f t="shared" si="11"/>
        <v>1.4540000000000006</v>
      </c>
      <c r="G208" s="85">
        <f t="shared" si="15"/>
        <v>1.2501492000000005</v>
      </c>
      <c r="H208" s="85">
        <f>C208/4660.1*$H$19</f>
        <v>0.34554669456878573</v>
      </c>
      <c r="I208" s="85">
        <f t="shared" si="12"/>
        <v>1.5956958945687862</v>
      </c>
      <c r="K208" s="131"/>
      <c r="L208" s="134"/>
      <c r="M208" s="66"/>
      <c r="N208" s="66"/>
      <c r="O208" s="93"/>
      <c r="P208" s="93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75">
        <v>184</v>
      </c>
      <c r="B209" s="16">
        <v>34242341</v>
      </c>
      <c r="C209" s="123">
        <v>58.1</v>
      </c>
      <c r="D209" s="8">
        <v>22.257999999999999</v>
      </c>
      <c r="E209" s="8">
        <v>23.331</v>
      </c>
      <c r="F209" s="124">
        <f t="shared" si="11"/>
        <v>1.0730000000000004</v>
      </c>
      <c r="G209" s="77">
        <f t="shared" si="15"/>
        <v>0.92256540000000031</v>
      </c>
      <c r="H209" s="85">
        <f t="shared" ref="H209:H272" si="16">C209/4660.1*$H$19</f>
        <v>0.17129917196626662</v>
      </c>
      <c r="I209" s="77">
        <f t="shared" si="12"/>
        <v>1.093864571966267</v>
      </c>
      <c r="K209" s="131"/>
      <c r="L209" s="134"/>
      <c r="M209" s="66"/>
      <c r="N209" s="66"/>
      <c r="O209" s="93"/>
      <c r="P209" s="93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75">
        <v>185</v>
      </c>
      <c r="B210" s="16">
        <v>34242160</v>
      </c>
      <c r="C210" s="123">
        <v>58.4</v>
      </c>
      <c r="D210" s="8">
        <v>11.398999999999999</v>
      </c>
      <c r="E210" s="8">
        <v>11.398999999999999</v>
      </c>
      <c r="F210" s="124">
        <f t="shared" si="11"/>
        <v>0</v>
      </c>
      <c r="G210" s="34">
        <f t="shared" si="15"/>
        <v>0</v>
      </c>
      <c r="H210" s="39">
        <f t="shared" si="16"/>
        <v>0.17218367715714233</v>
      </c>
      <c r="I210" s="34">
        <f t="shared" si="12"/>
        <v>0.17218367715714233</v>
      </c>
      <c r="K210" s="131"/>
      <c r="L210" s="134"/>
      <c r="M210" s="66"/>
      <c r="N210" s="66"/>
      <c r="O210" s="93"/>
      <c r="P210" s="93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75">
        <v>186</v>
      </c>
      <c r="B211" s="16">
        <v>43441091</v>
      </c>
      <c r="C211" s="123">
        <v>46.7</v>
      </c>
      <c r="D211" s="8">
        <v>24.353000000000002</v>
      </c>
      <c r="E211" s="8">
        <v>25.053000000000001</v>
      </c>
      <c r="F211" s="124">
        <f t="shared" si="11"/>
        <v>0.69999999999999929</v>
      </c>
      <c r="G211" s="77">
        <f t="shared" si="15"/>
        <v>0.6018599999999994</v>
      </c>
      <c r="H211" s="85">
        <f t="shared" si="16"/>
        <v>0.13768797471298883</v>
      </c>
      <c r="I211" s="77">
        <f t="shared" si="12"/>
        <v>0.73954797471298828</v>
      </c>
      <c r="K211" s="131"/>
      <c r="L211" s="134"/>
      <c r="M211" s="132"/>
      <c r="N211" s="132"/>
      <c r="O211" s="93"/>
      <c r="P211" s="93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125">
        <v>77.400000000000006</v>
      </c>
      <c r="D212" s="8">
        <v>37.137</v>
      </c>
      <c r="E212" s="8">
        <v>38.43</v>
      </c>
      <c r="F212" s="124">
        <f t="shared" si="11"/>
        <v>1.2929999999999993</v>
      </c>
      <c r="G212" s="77">
        <f t="shared" si="15"/>
        <v>1.1117213999999993</v>
      </c>
      <c r="H212" s="85">
        <f t="shared" si="16"/>
        <v>0.22820233924593869</v>
      </c>
      <c r="I212" s="77">
        <f t="shared" si="12"/>
        <v>1.339923739245938</v>
      </c>
      <c r="K212" s="131"/>
      <c r="L212" s="134"/>
      <c r="M212" s="132"/>
      <c r="N212" s="132"/>
      <c r="O212" s="93"/>
      <c r="P212" s="93"/>
      <c r="Q212" s="5"/>
      <c r="R212" s="5"/>
      <c r="Y212" s="21"/>
    </row>
    <row r="213" spans="1:25" s="1" customFormat="1" x14ac:dyDescent="0.25">
      <c r="A213" s="75">
        <v>188</v>
      </c>
      <c r="B213" s="16">
        <v>34242334</v>
      </c>
      <c r="C213" s="123">
        <v>117.2</v>
      </c>
      <c r="D213" s="8">
        <v>22.689</v>
      </c>
      <c r="E213" s="8">
        <v>24.305</v>
      </c>
      <c r="F213" s="124">
        <f t="shared" si="11"/>
        <v>1.6159999999999997</v>
      </c>
      <c r="G213" s="77">
        <f t="shared" si="15"/>
        <v>1.3894367999999997</v>
      </c>
      <c r="H213" s="85">
        <f t="shared" si="16"/>
        <v>0.34554669456878573</v>
      </c>
      <c r="I213" s="77">
        <f t="shared" si="12"/>
        <v>1.7349834945687854</v>
      </c>
      <c r="K213" s="131"/>
      <c r="L213" s="134"/>
      <c r="M213" s="132"/>
      <c r="N213" s="132"/>
      <c r="O213" s="93"/>
      <c r="P213" s="93"/>
      <c r="Q213" s="5"/>
      <c r="R213" s="5"/>
      <c r="Y213" s="21"/>
    </row>
    <row r="214" spans="1:25" s="1" customFormat="1" x14ac:dyDescent="0.25">
      <c r="A214" s="75">
        <v>189</v>
      </c>
      <c r="B214" s="16">
        <v>34242338</v>
      </c>
      <c r="C214" s="123">
        <v>58.7</v>
      </c>
      <c r="D214" s="8">
        <v>24.581</v>
      </c>
      <c r="E214" s="8">
        <v>25.411000000000001</v>
      </c>
      <c r="F214" s="124">
        <f t="shared" si="11"/>
        <v>0.83000000000000185</v>
      </c>
      <c r="G214" s="77">
        <f t="shared" si="15"/>
        <v>0.71363400000000154</v>
      </c>
      <c r="H214" s="85">
        <f t="shared" si="16"/>
        <v>0.1730681823480181</v>
      </c>
      <c r="I214" s="77">
        <f t="shared" si="12"/>
        <v>0.88670218234801967</v>
      </c>
      <c r="K214" s="131"/>
      <c r="L214" s="134"/>
      <c r="M214" s="132"/>
      <c r="N214" s="132"/>
      <c r="O214" s="93"/>
      <c r="P214" s="93"/>
      <c r="Q214" s="5"/>
      <c r="R214" s="5"/>
      <c r="Y214" s="21"/>
    </row>
    <row r="215" spans="1:25" s="1" customFormat="1" x14ac:dyDescent="0.25">
      <c r="A215" s="75">
        <v>190</v>
      </c>
      <c r="B215" s="16">
        <v>34242340</v>
      </c>
      <c r="C215" s="123">
        <v>58.2</v>
      </c>
      <c r="D215" s="8">
        <v>24.745999999999999</v>
      </c>
      <c r="E215" s="8">
        <v>25.579000000000001</v>
      </c>
      <c r="F215" s="124">
        <f t="shared" si="11"/>
        <v>0.83300000000000196</v>
      </c>
      <c r="G215" s="77">
        <f t="shared" si="15"/>
        <v>0.71621340000000167</v>
      </c>
      <c r="H215" s="85">
        <f t="shared" si="16"/>
        <v>0.17159400702989186</v>
      </c>
      <c r="I215" s="77">
        <f t="shared" si="12"/>
        <v>0.88780740702989358</v>
      </c>
      <c r="K215" s="131"/>
      <c r="L215" s="134"/>
      <c r="M215" s="132"/>
      <c r="N215" s="131"/>
      <c r="O215" s="93"/>
      <c r="P215" s="93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123">
        <v>46.6</v>
      </c>
      <c r="D216" s="8">
        <v>3.8690000000000002</v>
      </c>
      <c r="E216" s="8">
        <v>3.9140000000000001</v>
      </c>
      <c r="F216" s="124">
        <f t="shared" si="11"/>
        <v>4.4999999999999929E-2</v>
      </c>
      <c r="G216" s="77">
        <f t="shared" si="15"/>
        <v>3.8690999999999941E-2</v>
      </c>
      <c r="H216" s="85">
        <f t="shared" si="16"/>
        <v>0.13739313964936359</v>
      </c>
      <c r="I216" s="77">
        <f t="shared" si="12"/>
        <v>0.17608413964936354</v>
      </c>
      <c r="K216" s="131"/>
      <c r="L216" s="134"/>
      <c r="M216" s="132"/>
      <c r="N216" s="132"/>
      <c r="O216" s="93"/>
      <c r="P216" s="93"/>
      <c r="Q216" s="5"/>
      <c r="R216" s="5"/>
      <c r="Y216" s="21"/>
    </row>
    <row r="217" spans="1:25" s="1" customFormat="1" x14ac:dyDescent="0.25">
      <c r="A217" s="75">
        <v>192</v>
      </c>
      <c r="B217" s="16" t="s">
        <v>68</v>
      </c>
      <c r="C217" s="123">
        <v>77.3</v>
      </c>
      <c r="D217" s="8">
        <v>0</v>
      </c>
      <c r="E217" s="8">
        <v>0.372</v>
      </c>
      <c r="F217" s="124">
        <f t="shared" si="11"/>
        <v>0.372</v>
      </c>
      <c r="G217" s="77">
        <f t="shared" si="15"/>
        <v>0.31984560000000001</v>
      </c>
      <c r="H217" s="85">
        <f t="shared" si="16"/>
        <v>0.2279075041823134</v>
      </c>
      <c r="I217" s="77">
        <f t="shared" si="12"/>
        <v>0.54775310418231338</v>
      </c>
      <c r="K217" s="131"/>
      <c r="L217" s="134"/>
      <c r="M217" s="108"/>
      <c r="N217" s="132"/>
      <c r="O217" s="93"/>
      <c r="P217" s="93"/>
      <c r="Q217" s="5"/>
      <c r="R217" s="5"/>
      <c r="Y217" s="21"/>
    </row>
    <row r="218" spans="1:25" s="1" customFormat="1" x14ac:dyDescent="0.25">
      <c r="A218" s="75">
        <v>193</v>
      </c>
      <c r="B218" s="16">
        <v>34242324</v>
      </c>
      <c r="C218" s="123">
        <v>116.7</v>
      </c>
      <c r="D218" s="8">
        <v>11.035</v>
      </c>
      <c r="E218" s="8">
        <v>11.035</v>
      </c>
      <c r="F218" s="124">
        <f t="shared" ref="F218:F273" si="17">E218-D218</f>
        <v>0</v>
      </c>
      <c r="G218" s="77">
        <f t="shared" si="15"/>
        <v>0</v>
      </c>
      <c r="H218" s="85">
        <f t="shared" si="16"/>
        <v>0.34407251925065946</v>
      </c>
      <c r="I218" s="77">
        <f t="shared" si="12"/>
        <v>0.34407251925065946</v>
      </c>
      <c r="K218" s="131"/>
      <c r="L218" s="134"/>
      <c r="M218" s="132"/>
      <c r="N218" s="132"/>
      <c r="O218" s="93"/>
      <c r="P218" s="93"/>
      <c r="Q218" s="5"/>
      <c r="R218" s="5"/>
      <c r="Y218" s="21"/>
    </row>
    <row r="219" spans="1:25" s="1" customFormat="1" x14ac:dyDescent="0.25">
      <c r="A219" s="88">
        <v>194</v>
      </c>
      <c r="B219" s="18">
        <v>34242331</v>
      </c>
      <c r="C219" s="128">
        <v>58</v>
      </c>
      <c r="D219" s="8">
        <v>4.2949999999999999</v>
      </c>
      <c r="E219" s="8">
        <v>4.4480000000000004</v>
      </c>
      <c r="F219" s="124">
        <f t="shared" si="17"/>
        <v>0.15300000000000047</v>
      </c>
      <c r="G219" s="77">
        <f t="shared" si="15"/>
        <v>0.1315494000000004</v>
      </c>
      <c r="H219" s="85">
        <f t="shared" si="16"/>
        <v>0.17100433690264139</v>
      </c>
      <c r="I219" s="77">
        <f t="shared" ref="I219:I272" si="18">G219+H219</f>
        <v>0.30255373690264176</v>
      </c>
      <c r="K219" s="131"/>
      <c r="L219" s="134"/>
      <c r="M219" s="132"/>
      <c r="N219" s="132"/>
      <c r="O219" s="93"/>
      <c r="P219" s="93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123">
        <v>58.1</v>
      </c>
      <c r="D220" s="8">
        <v>12.944000000000001</v>
      </c>
      <c r="E220" s="8">
        <v>14.183999999999999</v>
      </c>
      <c r="F220" s="124">
        <f t="shared" si="17"/>
        <v>1.2399999999999984</v>
      </c>
      <c r="G220" s="77">
        <f>F220*0.8598</f>
        <v>1.0661519999999987</v>
      </c>
      <c r="H220" s="85">
        <f t="shared" si="16"/>
        <v>0.17129917196626662</v>
      </c>
      <c r="I220" s="77">
        <f t="shared" si="18"/>
        <v>1.2374511719662653</v>
      </c>
      <c r="K220" s="131"/>
      <c r="L220" s="134"/>
      <c r="M220" s="132"/>
      <c r="N220" s="132"/>
      <c r="O220" s="93"/>
      <c r="P220" s="93"/>
      <c r="Q220" s="5"/>
      <c r="R220" s="5"/>
      <c r="Y220" s="21"/>
    </row>
    <row r="221" spans="1:25" s="1" customFormat="1" x14ac:dyDescent="0.25">
      <c r="A221" s="78">
        <v>196</v>
      </c>
      <c r="B221" s="16">
        <v>34242332</v>
      </c>
      <c r="C221" s="123">
        <v>46.7</v>
      </c>
      <c r="D221" s="8">
        <v>15.862</v>
      </c>
      <c r="E221" s="8">
        <v>16.497</v>
      </c>
      <c r="F221" s="124">
        <f t="shared" si="17"/>
        <v>0.63499999999999979</v>
      </c>
      <c r="G221" s="77">
        <f t="shared" ref="G221:G244" si="19">F221*0.8598</f>
        <v>0.54597299999999982</v>
      </c>
      <c r="H221" s="85">
        <f t="shared" si="16"/>
        <v>0.13768797471298883</v>
      </c>
      <c r="I221" s="77">
        <f t="shared" si="18"/>
        <v>0.6836609747129887</v>
      </c>
      <c r="J221" s="66"/>
      <c r="K221" s="131"/>
      <c r="L221" s="134"/>
      <c r="M221" s="132"/>
      <c r="N221" s="132"/>
      <c r="O221" s="93"/>
      <c r="P221" s="93"/>
      <c r="Q221" s="5"/>
      <c r="R221" s="5"/>
      <c r="Y221" s="21"/>
    </row>
    <row r="222" spans="1:25" s="1" customFormat="1" x14ac:dyDescent="0.25">
      <c r="A222" s="83">
        <v>197</v>
      </c>
      <c r="B222" s="19">
        <v>34242328</v>
      </c>
      <c r="C222" s="126">
        <v>77.5</v>
      </c>
      <c r="D222" s="8">
        <v>32.533999999999999</v>
      </c>
      <c r="E222" s="8">
        <v>33.957999999999998</v>
      </c>
      <c r="F222" s="124">
        <f t="shared" si="17"/>
        <v>1.4239999999999995</v>
      </c>
      <c r="G222" s="77">
        <f t="shared" si="19"/>
        <v>1.2243551999999995</v>
      </c>
      <c r="H222" s="85">
        <f t="shared" si="16"/>
        <v>0.2284971743095639</v>
      </c>
      <c r="I222" s="77">
        <f t="shared" si="18"/>
        <v>1.4528523743095634</v>
      </c>
      <c r="J222" s="66"/>
      <c r="K222" s="131"/>
      <c r="L222" s="134"/>
      <c r="M222" s="132"/>
      <c r="N222" s="132"/>
      <c r="O222" s="93"/>
      <c r="P222" s="93"/>
      <c r="Q222" s="5"/>
      <c r="R222" s="5"/>
      <c r="Y222" s="21"/>
    </row>
    <row r="223" spans="1:25" s="1" customFormat="1" x14ac:dyDescent="0.25">
      <c r="A223" s="75">
        <v>198</v>
      </c>
      <c r="B223" s="16">
        <v>34242333</v>
      </c>
      <c r="C223" s="123">
        <v>116.5</v>
      </c>
      <c r="D223" s="8">
        <v>23.215</v>
      </c>
      <c r="E223" s="8">
        <v>24.13</v>
      </c>
      <c r="F223" s="124">
        <f t="shared" si="17"/>
        <v>0.91499999999999915</v>
      </c>
      <c r="G223" s="77">
        <f t="shared" si="19"/>
        <v>0.78671699999999922</v>
      </c>
      <c r="H223" s="85">
        <f>C223/4660.1*$H$19</f>
        <v>0.34348284912340898</v>
      </c>
      <c r="I223" s="77">
        <f t="shared" si="18"/>
        <v>1.1301998491234082</v>
      </c>
      <c r="J223" s="66"/>
      <c r="K223" s="131"/>
      <c r="L223" s="134"/>
      <c r="M223" s="132"/>
      <c r="N223" s="132"/>
      <c r="O223" s="93"/>
      <c r="P223" s="93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123">
        <v>58.8</v>
      </c>
      <c r="D224" s="8">
        <v>30.027999999999999</v>
      </c>
      <c r="E224" s="8">
        <v>30.960999999999999</v>
      </c>
      <c r="F224" s="124">
        <f t="shared" si="17"/>
        <v>0.93299999999999983</v>
      </c>
      <c r="G224" s="77">
        <f t="shared" si="19"/>
        <v>0.80219339999999983</v>
      </c>
      <c r="H224" s="85">
        <f t="shared" si="16"/>
        <v>0.17336301741164331</v>
      </c>
      <c r="I224" s="77">
        <f t="shared" si="18"/>
        <v>0.97555641741164312</v>
      </c>
      <c r="K224" s="131"/>
      <c r="L224" s="134"/>
      <c r="M224" s="132"/>
      <c r="N224" s="132"/>
      <c r="O224" s="93"/>
      <c r="P224" s="93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123">
        <v>58.6</v>
      </c>
      <c r="D225" s="8">
        <v>3.226</v>
      </c>
      <c r="E225" s="8">
        <v>3.226</v>
      </c>
      <c r="F225" s="124">
        <f t="shared" si="17"/>
        <v>0</v>
      </c>
      <c r="G225" s="77">
        <f t="shared" si="19"/>
        <v>0</v>
      </c>
      <c r="H225" s="85">
        <f t="shared" si="16"/>
        <v>0.17277334728439286</v>
      </c>
      <c r="I225" s="87">
        <f t="shared" si="18"/>
        <v>0.17277334728439286</v>
      </c>
      <c r="K225" s="131"/>
      <c r="L225" s="134"/>
      <c r="M225" s="132"/>
      <c r="N225" s="132"/>
      <c r="O225" s="93"/>
      <c r="P225" s="93"/>
      <c r="Q225" s="5"/>
      <c r="R225" s="5"/>
      <c r="Y225" s="21"/>
    </row>
    <row r="226" spans="1:25" s="1" customFormat="1" x14ac:dyDescent="0.25">
      <c r="A226" s="75">
        <v>201</v>
      </c>
      <c r="B226" s="16">
        <v>34242326</v>
      </c>
      <c r="C226" s="123">
        <v>46.4</v>
      </c>
      <c r="D226" s="8">
        <v>24.338999999999999</v>
      </c>
      <c r="E226" s="8">
        <v>25.202000000000002</v>
      </c>
      <c r="F226" s="124">
        <f t="shared" si="17"/>
        <v>0.8630000000000031</v>
      </c>
      <c r="G226" s="77">
        <f t="shared" si="19"/>
        <v>0.74200740000000265</v>
      </c>
      <c r="H226" s="85">
        <f t="shared" si="16"/>
        <v>0.13680346952211311</v>
      </c>
      <c r="I226" s="77">
        <f t="shared" si="18"/>
        <v>0.87881086952211573</v>
      </c>
      <c r="K226" s="131"/>
      <c r="L226" s="134"/>
      <c r="M226" s="132"/>
      <c r="N226" s="132"/>
      <c r="O226" s="93"/>
      <c r="P226" s="93"/>
      <c r="Q226" s="5"/>
      <c r="R226" s="5"/>
      <c r="Y226" s="21"/>
    </row>
    <row r="227" spans="1:25" s="1" customFormat="1" x14ac:dyDescent="0.25">
      <c r="A227" s="75">
        <v>202</v>
      </c>
      <c r="B227" s="16">
        <v>34242327</v>
      </c>
      <c r="C227" s="123">
        <v>77.5</v>
      </c>
      <c r="D227" s="8">
        <f>28.034+0.803+1.037</f>
        <v>29.873999999999999</v>
      </c>
      <c r="E227" s="8">
        <f>28.034+0.803+1.037+0.569</f>
        <v>30.442999999999998</v>
      </c>
      <c r="F227" s="124">
        <f t="shared" si="17"/>
        <v>0.56899999999999906</v>
      </c>
      <c r="G227" s="77">
        <f t="shared" si="19"/>
        <v>0.48922619999999922</v>
      </c>
      <c r="H227" s="85">
        <f t="shared" si="16"/>
        <v>0.2284971743095639</v>
      </c>
      <c r="I227" s="77">
        <f t="shared" si="18"/>
        <v>0.71772337430956312</v>
      </c>
      <c r="K227" s="131"/>
      <c r="L227" s="134"/>
      <c r="M227" s="132"/>
      <c r="N227" s="132"/>
      <c r="O227" s="93"/>
      <c r="P227" s="93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123">
        <v>117.4</v>
      </c>
      <c r="D228" s="8">
        <v>38.606999999999999</v>
      </c>
      <c r="E228" s="8">
        <v>40.130000000000003</v>
      </c>
      <c r="F228" s="124">
        <f t="shared" si="17"/>
        <v>1.5230000000000032</v>
      </c>
      <c r="G228" s="77">
        <f t="shared" si="19"/>
        <v>1.3094754000000028</v>
      </c>
      <c r="H228" s="85">
        <f t="shared" si="16"/>
        <v>0.3461363646960362</v>
      </c>
      <c r="I228" s="77">
        <f t="shared" si="18"/>
        <v>1.6556117646960391</v>
      </c>
      <c r="K228" s="131"/>
      <c r="L228" s="134"/>
      <c r="M228" s="132"/>
      <c r="N228" s="132"/>
      <c r="O228" s="93"/>
      <c r="P228" s="93"/>
      <c r="Q228" s="5"/>
      <c r="R228" s="5"/>
      <c r="W228" s="5"/>
      <c r="X228" s="21"/>
      <c r="Y228" s="21"/>
    </row>
    <row r="229" spans="1:25" s="1" customFormat="1" x14ac:dyDescent="0.25">
      <c r="A229" s="75">
        <v>204</v>
      </c>
      <c r="B229" s="16">
        <v>43441406</v>
      </c>
      <c r="C229" s="123">
        <v>57.9</v>
      </c>
      <c r="D229" s="8">
        <v>4.5540000000000003</v>
      </c>
      <c r="E229" s="8">
        <v>4.8630000000000004</v>
      </c>
      <c r="F229" s="124">
        <f t="shared" si="17"/>
        <v>0.30900000000000016</v>
      </c>
      <c r="G229" s="77">
        <f t="shared" si="19"/>
        <v>0.26567820000000014</v>
      </c>
      <c r="H229" s="85">
        <f t="shared" si="16"/>
        <v>0.17070950183901612</v>
      </c>
      <c r="I229" s="77">
        <f t="shared" si="18"/>
        <v>0.43638770183901626</v>
      </c>
      <c r="K229" s="131"/>
      <c r="L229" s="134"/>
      <c r="M229" s="132"/>
      <c r="N229" s="132"/>
      <c r="O229" s="93"/>
      <c r="P229" s="93"/>
      <c r="Q229" s="5"/>
      <c r="R229" s="5"/>
      <c r="W229" s="5"/>
      <c r="X229" s="21"/>
      <c r="Y229" s="21"/>
    </row>
    <row r="230" spans="1:25" s="1" customFormat="1" x14ac:dyDescent="0.25">
      <c r="A230" s="75">
        <v>205</v>
      </c>
      <c r="B230" s="16">
        <v>43441089</v>
      </c>
      <c r="C230" s="123">
        <v>58.3</v>
      </c>
      <c r="D230" s="8">
        <v>22.626999999999999</v>
      </c>
      <c r="E230" s="8">
        <v>23.425000000000001</v>
      </c>
      <c r="F230" s="124">
        <f t="shared" si="17"/>
        <v>0.79800000000000182</v>
      </c>
      <c r="G230" s="77">
        <f t="shared" si="19"/>
        <v>0.68612040000000152</v>
      </c>
      <c r="H230" s="85">
        <f t="shared" si="16"/>
        <v>0.1718888420935171</v>
      </c>
      <c r="I230" s="77">
        <f t="shared" si="18"/>
        <v>0.85800924209351859</v>
      </c>
      <c r="K230" s="131"/>
      <c r="L230" s="134"/>
      <c r="M230" s="132"/>
      <c r="N230" s="132"/>
      <c r="O230" s="93"/>
      <c r="P230" s="93"/>
      <c r="Q230" s="5"/>
      <c r="R230" s="5"/>
      <c r="W230" s="5"/>
      <c r="X230" s="21"/>
      <c r="Y230" s="21"/>
    </row>
    <row r="231" spans="1:25" s="1" customFormat="1" x14ac:dyDescent="0.25">
      <c r="A231" s="75">
        <v>206</v>
      </c>
      <c r="B231" s="16">
        <v>20242434</v>
      </c>
      <c r="C231" s="123">
        <v>46.3</v>
      </c>
      <c r="D231" s="8">
        <v>4.6070000000000002</v>
      </c>
      <c r="E231" s="8">
        <v>5.173</v>
      </c>
      <c r="F231" s="124">
        <f t="shared" si="17"/>
        <v>0.56599999999999984</v>
      </c>
      <c r="G231" s="77">
        <f t="shared" si="19"/>
        <v>0.48664679999999988</v>
      </c>
      <c r="H231" s="85">
        <f t="shared" si="16"/>
        <v>0.13650863445848785</v>
      </c>
      <c r="I231" s="77">
        <f t="shared" si="18"/>
        <v>0.62315543445848776</v>
      </c>
      <c r="K231" s="131"/>
      <c r="L231" s="134"/>
      <c r="M231" s="144"/>
      <c r="N231" s="132"/>
      <c r="O231" s="93"/>
      <c r="P231" s="93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123">
        <v>77.900000000000006</v>
      </c>
      <c r="D232" s="8">
        <v>14.943</v>
      </c>
      <c r="E232" s="8">
        <v>15.507999999999999</v>
      </c>
      <c r="F232" s="124">
        <f t="shared" si="17"/>
        <v>0.5649999999999995</v>
      </c>
      <c r="G232" s="77">
        <f t="shared" si="19"/>
        <v>0.48578699999999958</v>
      </c>
      <c r="H232" s="85">
        <f t="shared" si="16"/>
        <v>0.2296765145640649</v>
      </c>
      <c r="I232" s="77">
        <f t="shared" si="18"/>
        <v>0.71546351456406443</v>
      </c>
      <c r="K232" s="131"/>
      <c r="L232" s="134"/>
      <c r="M232" s="132"/>
      <c r="N232" s="132"/>
      <c r="O232" s="93"/>
      <c r="P232" s="93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75">
        <v>208</v>
      </c>
      <c r="B233" s="16">
        <v>43441412</v>
      </c>
      <c r="C233" s="123">
        <v>117.9</v>
      </c>
      <c r="D233" s="8">
        <v>33.43</v>
      </c>
      <c r="E233" s="8">
        <v>34.771999999999998</v>
      </c>
      <c r="F233" s="124">
        <f t="shared" si="17"/>
        <v>1.3419999999999987</v>
      </c>
      <c r="G233" s="77">
        <f t="shared" si="19"/>
        <v>1.153851599999999</v>
      </c>
      <c r="H233" s="85">
        <f t="shared" si="16"/>
        <v>0.34761054001416242</v>
      </c>
      <c r="I233" s="77">
        <f t="shared" si="18"/>
        <v>1.5014621400141615</v>
      </c>
      <c r="K233" s="131"/>
      <c r="L233" s="134"/>
      <c r="M233" s="132"/>
      <c r="N233" s="132"/>
      <c r="O233" s="93"/>
      <c r="P233" s="93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75">
        <v>209</v>
      </c>
      <c r="B234" s="16">
        <v>43441411</v>
      </c>
      <c r="C234" s="123">
        <v>58.2</v>
      </c>
      <c r="D234" s="8">
        <v>17.983000000000001</v>
      </c>
      <c r="E234" s="8">
        <v>18.553000000000001</v>
      </c>
      <c r="F234" s="124">
        <f t="shared" si="17"/>
        <v>0.57000000000000028</v>
      </c>
      <c r="G234" s="77">
        <f t="shared" si="19"/>
        <v>0.49008600000000024</v>
      </c>
      <c r="H234" s="85">
        <f t="shared" si="16"/>
        <v>0.17159400702989186</v>
      </c>
      <c r="I234" s="77">
        <f t="shared" si="18"/>
        <v>0.66168000702989205</v>
      </c>
      <c r="K234" s="131"/>
      <c r="L234" s="134"/>
      <c r="M234" s="132"/>
      <c r="N234" s="132"/>
      <c r="O234" s="93"/>
      <c r="P234" s="93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75">
        <v>210</v>
      </c>
      <c r="B235" s="16">
        <v>43441408</v>
      </c>
      <c r="C235" s="123">
        <v>58.6</v>
      </c>
      <c r="D235" s="8">
        <v>4.298</v>
      </c>
      <c r="E235" s="8">
        <v>4.9039999999999999</v>
      </c>
      <c r="F235" s="124">
        <f t="shared" si="17"/>
        <v>0.60599999999999987</v>
      </c>
      <c r="G235" s="77">
        <f t="shared" si="19"/>
        <v>0.52103879999999991</v>
      </c>
      <c r="H235" s="85">
        <f t="shared" si="16"/>
        <v>0.17277334728439286</v>
      </c>
      <c r="I235" s="77">
        <f t="shared" si="18"/>
        <v>0.69381214728439278</v>
      </c>
      <c r="K235" s="131"/>
      <c r="L235" s="134"/>
      <c r="M235" s="132"/>
      <c r="N235" s="132"/>
      <c r="O235" s="93"/>
      <c r="P235" s="93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123">
        <v>46.7</v>
      </c>
      <c r="D236" s="8">
        <v>20.109000000000002</v>
      </c>
      <c r="E236" s="8">
        <v>20.922000000000001</v>
      </c>
      <c r="F236" s="124">
        <f t="shared" si="17"/>
        <v>0.81299999999999883</v>
      </c>
      <c r="G236" s="77">
        <f t="shared" si="19"/>
        <v>0.69901739999999901</v>
      </c>
      <c r="H236" s="85">
        <f t="shared" si="16"/>
        <v>0.13768797471298883</v>
      </c>
      <c r="I236" s="77">
        <f t="shared" si="18"/>
        <v>0.83670537471298778</v>
      </c>
      <c r="K236" s="131"/>
      <c r="L236" s="134"/>
      <c r="M236" s="132"/>
      <c r="N236" s="132"/>
      <c r="O236" s="93"/>
      <c r="P236" s="93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75">
        <v>212</v>
      </c>
      <c r="B237" s="16">
        <v>43441410</v>
      </c>
      <c r="C237" s="123">
        <v>78.599999999999994</v>
      </c>
      <c r="D237" s="8">
        <v>27.931000000000001</v>
      </c>
      <c r="E237" s="8">
        <v>29.163</v>
      </c>
      <c r="F237" s="124">
        <f t="shared" si="17"/>
        <v>1.2319999999999993</v>
      </c>
      <c r="G237" s="77">
        <f t="shared" si="19"/>
        <v>1.0592735999999994</v>
      </c>
      <c r="H237" s="85">
        <f t="shared" si="16"/>
        <v>0.23174036000944159</v>
      </c>
      <c r="I237" s="77">
        <f t="shared" si="18"/>
        <v>1.291013960009441</v>
      </c>
      <c r="K237" s="131"/>
      <c r="L237" s="134"/>
      <c r="M237" s="132"/>
      <c r="N237" s="132"/>
      <c r="O237" s="93"/>
      <c r="P237" s="93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75">
        <v>213</v>
      </c>
      <c r="B238" s="16">
        <v>43441403</v>
      </c>
      <c r="C238" s="123">
        <v>117.8</v>
      </c>
      <c r="D238" s="8">
        <v>30.922999999999998</v>
      </c>
      <c r="E238" s="8">
        <v>32.520000000000003</v>
      </c>
      <c r="F238" s="124">
        <f t="shared" si="17"/>
        <v>1.5970000000000049</v>
      </c>
      <c r="G238" s="77">
        <f t="shared" si="19"/>
        <v>1.3731006000000041</v>
      </c>
      <c r="H238" s="85">
        <f t="shared" si="16"/>
        <v>0.34731570495053715</v>
      </c>
      <c r="I238" s="77">
        <f t="shared" si="18"/>
        <v>1.7204163049505412</v>
      </c>
      <c r="K238" s="131"/>
      <c r="L238" s="134"/>
      <c r="M238" s="132"/>
      <c r="N238" s="132"/>
      <c r="O238" s="93"/>
      <c r="P238" s="93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75">
        <v>214</v>
      </c>
      <c r="B239" s="16">
        <v>43441398</v>
      </c>
      <c r="C239" s="123">
        <v>57.8</v>
      </c>
      <c r="D239" s="8">
        <v>7.0910000000000002</v>
      </c>
      <c r="E239" s="8">
        <v>7.8140000000000001</v>
      </c>
      <c r="F239" s="124">
        <f t="shared" si="17"/>
        <v>0.72299999999999986</v>
      </c>
      <c r="G239" s="77">
        <f t="shared" si="19"/>
        <v>0.62163539999999984</v>
      </c>
      <c r="H239" s="85">
        <f t="shared" si="16"/>
        <v>0.17041466677539088</v>
      </c>
      <c r="I239" s="77">
        <f t="shared" si="18"/>
        <v>0.79205006677539069</v>
      </c>
      <c r="K239" s="131"/>
      <c r="L239" s="134"/>
      <c r="M239" s="132"/>
      <c r="N239" s="132"/>
      <c r="O239" s="93"/>
      <c r="P239" s="93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123">
        <v>58.8</v>
      </c>
      <c r="D240" s="8">
        <v>21.9</v>
      </c>
      <c r="E240" s="8">
        <v>22.666</v>
      </c>
      <c r="F240" s="124">
        <f t="shared" si="17"/>
        <v>0.76600000000000179</v>
      </c>
      <c r="G240" s="77">
        <f t="shared" si="19"/>
        <v>0.65860680000000149</v>
      </c>
      <c r="H240" s="85">
        <f t="shared" si="16"/>
        <v>0.17336301741164331</v>
      </c>
      <c r="I240" s="77">
        <f t="shared" si="18"/>
        <v>0.83196981741164477</v>
      </c>
      <c r="K240" s="131"/>
      <c r="L240" s="134"/>
      <c r="M240" s="132"/>
      <c r="N240" s="132"/>
      <c r="O240" s="93"/>
      <c r="P240" s="93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75">
        <v>216</v>
      </c>
      <c r="B241" s="16">
        <v>43441401</v>
      </c>
      <c r="C241" s="123">
        <v>46.6</v>
      </c>
      <c r="D241" s="8">
        <v>24.225000000000001</v>
      </c>
      <c r="E241" s="8">
        <v>25.518000000000001</v>
      </c>
      <c r="F241" s="124">
        <f t="shared" si="17"/>
        <v>1.2929999999999993</v>
      </c>
      <c r="G241" s="77">
        <f t="shared" si="19"/>
        <v>1.1117213999999993</v>
      </c>
      <c r="H241" s="85">
        <f t="shared" si="16"/>
        <v>0.13739313964936359</v>
      </c>
      <c r="I241" s="77">
        <f t="shared" si="18"/>
        <v>1.2491145396493628</v>
      </c>
      <c r="K241" s="131"/>
      <c r="L241" s="134"/>
      <c r="M241" s="132"/>
      <c r="N241" s="132"/>
      <c r="O241" s="93"/>
      <c r="P241" s="93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75">
        <v>217</v>
      </c>
      <c r="B242" s="16">
        <v>43441404</v>
      </c>
      <c r="C242" s="123">
        <v>78.400000000000006</v>
      </c>
      <c r="D242" s="8">
        <v>22.256</v>
      </c>
      <c r="E242" s="8">
        <v>23.805</v>
      </c>
      <c r="F242" s="124">
        <f t="shared" si="17"/>
        <v>1.5489999999999995</v>
      </c>
      <c r="G242" s="77">
        <f t="shared" si="19"/>
        <v>1.3318301999999995</v>
      </c>
      <c r="H242" s="85">
        <f t="shared" si="16"/>
        <v>0.23115068988219115</v>
      </c>
      <c r="I242" s="77">
        <f t="shared" si="18"/>
        <v>1.5629808898821906</v>
      </c>
      <c r="K242" s="131"/>
      <c r="L242" s="134"/>
      <c r="M242" s="132"/>
      <c r="N242" s="132"/>
      <c r="O242" s="93"/>
      <c r="P242" s="93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75">
        <v>218</v>
      </c>
      <c r="B243" s="16">
        <v>43441396</v>
      </c>
      <c r="C243" s="123">
        <v>118.2</v>
      </c>
      <c r="D243" s="8">
        <v>19.78</v>
      </c>
      <c r="E243" s="8">
        <v>19.78</v>
      </c>
      <c r="F243" s="124">
        <f t="shared" si="17"/>
        <v>0</v>
      </c>
      <c r="G243" s="34">
        <f t="shared" si="19"/>
        <v>0</v>
      </c>
      <c r="H243" s="39">
        <f t="shared" si="16"/>
        <v>0.3484950452050381</v>
      </c>
      <c r="I243" s="34">
        <f t="shared" si="18"/>
        <v>0.3484950452050381</v>
      </c>
      <c r="K243" s="131"/>
      <c r="L243" s="134"/>
      <c r="M243" s="132"/>
      <c r="N243" s="132"/>
      <c r="O243" s="93"/>
      <c r="P243" s="93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123">
        <v>58.3</v>
      </c>
      <c r="D244" s="8">
        <v>19.465</v>
      </c>
      <c r="E244" s="8">
        <v>20.587</v>
      </c>
      <c r="F244" s="124">
        <f t="shared" si="17"/>
        <v>1.1219999999999999</v>
      </c>
      <c r="G244" s="77">
        <f t="shared" si="19"/>
        <v>0.96469559999999988</v>
      </c>
      <c r="H244" s="85">
        <f t="shared" si="16"/>
        <v>0.1718888420935171</v>
      </c>
      <c r="I244" s="77">
        <f t="shared" si="18"/>
        <v>1.1365844420935169</v>
      </c>
      <c r="K244" s="131"/>
      <c r="L244" s="134"/>
      <c r="M244" s="132"/>
      <c r="N244" s="132"/>
      <c r="O244" s="93"/>
      <c r="P244" s="93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75">
        <v>220</v>
      </c>
      <c r="B245" s="16">
        <v>43441400</v>
      </c>
      <c r="C245" s="123">
        <v>59.4</v>
      </c>
      <c r="D245" s="8">
        <v>13.157</v>
      </c>
      <c r="E245" s="8">
        <v>13.16</v>
      </c>
      <c r="F245" s="124">
        <f t="shared" si="17"/>
        <v>3.0000000000001137E-3</v>
      </c>
      <c r="G245" s="77">
        <f>F245*0.8598</f>
        <v>2.5794000000000979E-3</v>
      </c>
      <c r="H245" s="85">
        <f t="shared" si="16"/>
        <v>0.17513202779339479</v>
      </c>
      <c r="I245" s="77">
        <f t="shared" si="18"/>
        <v>0.17771142779339488</v>
      </c>
      <c r="K245" s="131"/>
      <c r="L245" s="134"/>
      <c r="M245" s="132"/>
      <c r="N245" s="132"/>
      <c r="O245" s="93"/>
      <c r="P245" s="93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75">
        <v>221</v>
      </c>
      <c r="B246" s="16">
        <v>43441397</v>
      </c>
      <c r="C246" s="123">
        <v>46.9</v>
      </c>
      <c r="D246" s="8">
        <v>7.2329999999999997</v>
      </c>
      <c r="E246" s="8">
        <v>7.3550000000000004</v>
      </c>
      <c r="F246" s="124">
        <f t="shared" si="17"/>
        <v>0.12200000000000077</v>
      </c>
      <c r="G246" s="77">
        <f t="shared" ref="G246:G269" si="20">F246*0.8598</f>
        <v>0.10489560000000067</v>
      </c>
      <c r="H246" s="85">
        <f t="shared" si="16"/>
        <v>0.1382776448402393</v>
      </c>
      <c r="I246" s="77">
        <f t="shared" si="18"/>
        <v>0.24317324484023997</v>
      </c>
      <c r="K246" s="131"/>
      <c r="L246" s="134"/>
      <c r="M246" s="132"/>
      <c r="N246" s="132"/>
      <c r="O246" s="93"/>
      <c r="P246" s="93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75">
        <v>222</v>
      </c>
      <c r="B247" s="16">
        <v>43441402</v>
      </c>
      <c r="C247" s="123">
        <v>77.7</v>
      </c>
      <c r="D247" s="8">
        <v>42.316000000000003</v>
      </c>
      <c r="E247" s="8">
        <v>43.387999999999998</v>
      </c>
      <c r="F247" s="124">
        <f t="shared" si="17"/>
        <v>1.0719999999999956</v>
      </c>
      <c r="G247" s="77">
        <f t="shared" si="20"/>
        <v>0.92170559999999624</v>
      </c>
      <c r="H247" s="85">
        <f t="shared" si="16"/>
        <v>0.22908684443681443</v>
      </c>
      <c r="I247" s="77">
        <f t="shared" si="18"/>
        <v>1.1507924444368107</v>
      </c>
      <c r="K247" s="131"/>
      <c r="L247" s="134"/>
      <c r="M247" s="132"/>
      <c r="N247" s="132"/>
      <c r="O247" s="93"/>
      <c r="P247" s="93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123">
        <v>118.6</v>
      </c>
      <c r="D248" s="8">
        <v>62.122</v>
      </c>
      <c r="E248" s="8">
        <v>63.59</v>
      </c>
      <c r="F248" s="124">
        <f t="shared" si="17"/>
        <v>1.4680000000000035</v>
      </c>
      <c r="G248" s="77">
        <f t="shared" si="20"/>
        <v>1.2621864000000032</v>
      </c>
      <c r="H248" s="85">
        <f t="shared" si="16"/>
        <v>0.34967438545953911</v>
      </c>
      <c r="I248" s="77">
        <f t="shared" si="18"/>
        <v>1.6118607854595424</v>
      </c>
      <c r="K248" s="131"/>
      <c r="L248" s="134"/>
      <c r="M248" s="108"/>
      <c r="N248" s="132"/>
      <c r="O248" s="93"/>
      <c r="P248" s="93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75">
        <v>224</v>
      </c>
      <c r="B249" s="16">
        <v>43441210</v>
      </c>
      <c r="C249" s="123">
        <v>56.8</v>
      </c>
      <c r="D249" s="8">
        <v>6.1890000000000001</v>
      </c>
      <c r="E249" s="8">
        <v>6.798</v>
      </c>
      <c r="F249" s="124">
        <f t="shared" si="17"/>
        <v>0.60899999999999999</v>
      </c>
      <c r="G249" s="77">
        <f t="shared" si="20"/>
        <v>0.52361820000000003</v>
      </c>
      <c r="H249" s="85">
        <f t="shared" si="16"/>
        <v>0.16746631613913845</v>
      </c>
      <c r="I249" s="77">
        <f t="shared" si="18"/>
        <v>0.69108451613913846</v>
      </c>
      <c r="K249" s="131"/>
      <c r="L249" s="134"/>
      <c r="M249" s="108"/>
      <c r="N249" s="132"/>
      <c r="O249" s="93"/>
      <c r="P249" s="93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75">
        <v>225</v>
      </c>
      <c r="B250" s="16">
        <v>43441214</v>
      </c>
      <c r="C250" s="123">
        <v>58.9</v>
      </c>
      <c r="D250" s="8">
        <v>26.928000000000001</v>
      </c>
      <c r="E250" s="8">
        <v>27.983000000000001</v>
      </c>
      <c r="F250" s="124">
        <f t="shared" si="17"/>
        <v>1.0549999999999997</v>
      </c>
      <c r="G250" s="77">
        <f t="shared" si="20"/>
        <v>0.90708899999999981</v>
      </c>
      <c r="H250" s="85">
        <f t="shared" si="16"/>
        <v>0.17365785247526858</v>
      </c>
      <c r="I250" s="77">
        <f t="shared" si="18"/>
        <v>1.0807468524752684</v>
      </c>
      <c r="K250" s="131"/>
      <c r="L250" s="134"/>
      <c r="M250" s="108"/>
      <c r="N250" s="132"/>
      <c r="O250" s="93"/>
      <c r="P250" s="93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75">
        <v>226</v>
      </c>
      <c r="B251" s="16">
        <v>43441215</v>
      </c>
      <c r="C251" s="123">
        <v>46.8</v>
      </c>
      <c r="D251" s="8">
        <v>14.066000000000001</v>
      </c>
      <c r="E251" s="8">
        <v>14.663</v>
      </c>
      <c r="F251" s="124">
        <f t="shared" si="17"/>
        <v>0.59699999999999953</v>
      </c>
      <c r="G251" s="77">
        <f t="shared" si="20"/>
        <v>0.51330059999999955</v>
      </c>
      <c r="H251" s="85">
        <f t="shared" si="16"/>
        <v>0.13798280977661406</v>
      </c>
      <c r="I251" s="77">
        <f t="shared" si="18"/>
        <v>0.65128340977661359</v>
      </c>
      <c r="K251" s="131"/>
      <c r="L251" s="134"/>
      <c r="M251" s="108"/>
      <c r="N251" s="132"/>
      <c r="O251" s="93"/>
      <c r="P251" s="93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123">
        <v>78.2</v>
      </c>
      <c r="D252" s="8">
        <v>4.8540000000000001</v>
      </c>
      <c r="E252" s="8">
        <v>5.0149999999999997</v>
      </c>
      <c r="F252" s="124">
        <f t="shared" si="17"/>
        <v>0.16099999999999959</v>
      </c>
      <c r="G252" s="77">
        <f t="shared" si="20"/>
        <v>0.13842779999999966</v>
      </c>
      <c r="H252" s="85">
        <f t="shared" si="16"/>
        <v>0.23056101975494059</v>
      </c>
      <c r="I252" s="77">
        <f t="shared" si="18"/>
        <v>0.36898881975494024</v>
      </c>
      <c r="K252" s="131"/>
      <c r="L252" s="134"/>
      <c r="M252" s="108"/>
      <c r="N252" s="132"/>
      <c r="O252" s="93"/>
      <c r="P252" s="93"/>
      <c r="Q252" s="5"/>
      <c r="R252" s="5"/>
      <c r="S252" s="5"/>
      <c r="T252" s="5"/>
      <c r="U252" s="5"/>
      <c r="V252" s="5"/>
    </row>
    <row r="253" spans="1:25" s="1" customFormat="1" x14ac:dyDescent="0.25">
      <c r="A253" s="75">
        <v>228</v>
      </c>
      <c r="B253" s="16">
        <v>43441212</v>
      </c>
      <c r="C253" s="125">
        <v>117.5</v>
      </c>
      <c r="D253" s="8">
        <v>28.533999999999999</v>
      </c>
      <c r="E253" s="8">
        <v>30.541</v>
      </c>
      <c r="F253" s="124">
        <f t="shared" si="17"/>
        <v>2.0070000000000014</v>
      </c>
      <c r="G253" s="77">
        <f t="shared" si="20"/>
        <v>1.7256186000000013</v>
      </c>
      <c r="H253" s="85">
        <f t="shared" si="16"/>
        <v>0.34643119975966141</v>
      </c>
      <c r="I253" s="77">
        <f t="shared" si="18"/>
        <v>2.0720497997596627</v>
      </c>
      <c r="K253" s="131"/>
      <c r="L253" s="134"/>
      <c r="M253" s="132"/>
      <c r="N253" s="132"/>
      <c r="O253" s="93"/>
      <c r="P253" s="93"/>
      <c r="Q253" s="5"/>
      <c r="R253" s="5"/>
      <c r="S253" s="5"/>
      <c r="T253" s="5"/>
      <c r="U253" s="5"/>
      <c r="V253" s="5"/>
    </row>
    <row r="254" spans="1:25" s="1" customFormat="1" x14ac:dyDescent="0.25">
      <c r="A254" s="75">
        <v>229</v>
      </c>
      <c r="B254" s="16">
        <v>43441218</v>
      </c>
      <c r="C254" s="123">
        <v>57.8</v>
      </c>
      <c r="D254" s="8">
        <v>13.167999999999999</v>
      </c>
      <c r="E254" s="8">
        <v>13.989000000000001</v>
      </c>
      <c r="F254" s="124">
        <f t="shared" si="17"/>
        <v>0.82100000000000151</v>
      </c>
      <c r="G254" s="77">
        <f t="shared" si="20"/>
        <v>0.70589580000000129</v>
      </c>
      <c r="H254" s="85">
        <f t="shared" si="16"/>
        <v>0.17041466677539088</v>
      </c>
      <c r="I254" s="77">
        <f t="shared" si="18"/>
        <v>0.87631046677539215</v>
      </c>
      <c r="K254" s="131"/>
      <c r="L254" s="134"/>
      <c r="M254" s="132"/>
      <c r="N254" s="132"/>
      <c r="O254" s="93"/>
      <c r="P254" s="93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123">
        <v>58.4</v>
      </c>
      <c r="D255" s="8">
        <v>8.3450000000000006</v>
      </c>
      <c r="E255" s="8">
        <v>8.9990000000000006</v>
      </c>
      <c r="F255" s="124">
        <f t="shared" si="17"/>
        <v>0.65399999999999991</v>
      </c>
      <c r="G255" s="77">
        <f t="shared" si="20"/>
        <v>0.56230919999999995</v>
      </c>
      <c r="H255" s="85">
        <f t="shared" si="16"/>
        <v>0.17218367715714233</v>
      </c>
      <c r="I255" s="77">
        <f t="shared" si="18"/>
        <v>0.73449287715714229</v>
      </c>
      <c r="K255" s="131"/>
      <c r="L255" s="134"/>
      <c r="M255" s="131"/>
      <c r="N255" s="132"/>
      <c r="O255" s="93"/>
      <c r="P255" s="93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123">
        <v>47</v>
      </c>
      <c r="D256" s="8">
        <v>7.194</v>
      </c>
      <c r="E256" s="8">
        <v>7.7210000000000001</v>
      </c>
      <c r="F256" s="124">
        <f t="shared" si="17"/>
        <v>0.52700000000000014</v>
      </c>
      <c r="G256" s="77">
        <f t="shared" si="20"/>
        <v>0.45311460000000015</v>
      </c>
      <c r="H256" s="85">
        <f t="shared" si="16"/>
        <v>0.13857247990386456</v>
      </c>
      <c r="I256" s="77">
        <f t="shared" si="18"/>
        <v>0.59168707990386471</v>
      </c>
      <c r="K256" s="131"/>
      <c r="L256" s="134"/>
      <c r="M256" s="132"/>
      <c r="N256" s="132"/>
      <c r="O256" s="93"/>
      <c r="P256" s="93"/>
      <c r="Q256" s="5"/>
      <c r="R256" s="5"/>
      <c r="S256" s="5"/>
    </row>
    <row r="257" spans="1:23" s="1" customFormat="1" x14ac:dyDescent="0.25">
      <c r="A257" s="75">
        <v>232</v>
      </c>
      <c r="B257" s="16">
        <v>43441217</v>
      </c>
      <c r="C257" s="123">
        <v>78</v>
      </c>
      <c r="D257" s="8">
        <v>31.042999999999999</v>
      </c>
      <c r="E257" s="8">
        <v>32.286999999999999</v>
      </c>
      <c r="F257" s="124">
        <f t="shared" si="17"/>
        <v>1.2439999999999998</v>
      </c>
      <c r="G257" s="77">
        <f t="shared" si="20"/>
        <v>1.0695911999999999</v>
      </c>
      <c r="H257" s="85">
        <f t="shared" si="16"/>
        <v>0.22997134962769011</v>
      </c>
      <c r="I257" s="77">
        <f t="shared" si="18"/>
        <v>1.2995625496276899</v>
      </c>
      <c r="K257" s="131"/>
      <c r="L257" s="134"/>
      <c r="M257" s="132"/>
      <c r="N257" s="132"/>
      <c r="O257" s="93"/>
      <c r="P257" s="93"/>
      <c r="Q257" s="5"/>
      <c r="R257" s="5"/>
      <c r="S257" s="5"/>
    </row>
    <row r="258" spans="1:23" s="1" customFormat="1" x14ac:dyDescent="0.25">
      <c r="A258" s="75">
        <v>233</v>
      </c>
      <c r="B258" s="16">
        <v>43441226</v>
      </c>
      <c r="C258" s="123">
        <v>117.7</v>
      </c>
      <c r="D258" s="8">
        <v>9.5079999999999991</v>
      </c>
      <c r="E258" s="8">
        <v>9.5079999999999991</v>
      </c>
      <c r="F258" s="124">
        <f t="shared" si="17"/>
        <v>0</v>
      </c>
      <c r="G258" s="77">
        <f>F258*0.8598</f>
        <v>0</v>
      </c>
      <c r="H258" s="85">
        <f t="shared" si="16"/>
        <v>0.34702086988691189</v>
      </c>
      <c r="I258" s="77">
        <f t="shared" si="18"/>
        <v>0.34702086988691189</v>
      </c>
      <c r="K258" s="131"/>
      <c r="L258" s="134"/>
      <c r="M258" s="131"/>
      <c r="N258" s="132"/>
      <c r="O258" s="93"/>
      <c r="P258" s="93"/>
      <c r="Q258" s="5"/>
      <c r="R258" s="5"/>
      <c r="S258" s="5"/>
      <c r="W258" s="5"/>
    </row>
    <row r="259" spans="1:23" s="1" customFormat="1" x14ac:dyDescent="0.25">
      <c r="A259" s="75">
        <v>234</v>
      </c>
      <c r="B259" s="16">
        <v>43441225</v>
      </c>
      <c r="C259" s="123">
        <v>57.8</v>
      </c>
      <c r="D259" s="8">
        <v>16.763000000000002</v>
      </c>
      <c r="E259" s="8">
        <v>17.21</v>
      </c>
      <c r="F259" s="124">
        <f t="shared" si="17"/>
        <v>0.44699999999999918</v>
      </c>
      <c r="G259" s="77">
        <f t="shared" si="20"/>
        <v>0.3843305999999993</v>
      </c>
      <c r="H259" s="85">
        <f t="shared" si="16"/>
        <v>0.17041466677539088</v>
      </c>
      <c r="I259" s="77">
        <f t="shared" si="18"/>
        <v>0.55474526677539016</v>
      </c>
      <c r="K259" s="131"/>
      <c r="L259" s="134"/>
      <c r="M259" s="132"/>
      <c r="N259" s="132"/>
      <c r="O259" s="93"/>
      <c r="P259" s="93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123">
        <v>58.3</v>
      </c>
      <c r="D260" s="8">
        <v>3.9630000000000001</v>
      </c>
      <c r="E260" s="8">
        <v>3.9630000000000001</v>
      </c>
      <c r="F260" s="124">
        <f t="shared" si="17"/>
        <v>0</v>
      </c>
      <c r="G260" s="77">
        <f t="shared" si="20"/>
        <v>0</v>
      </c>
      <c r="H260" s="85">
        <f t="shared" si="16"/>
        <v>0.1718888420935171</v>
      </c>
      <c r="I260" s="77">
        <f t="shared" si="18"/>
        <v>0.1718888420935171</v>
      </c>
      <c r="K260" s="131"/>
      <c r="L260" s="134"/>
      <c r="M260" s="132"/>
      <c r="N260" s="132"/>
      <c r="O260" s="93"/>
      <c r="P260" s="93"/>
      <c r="Q260" s="5"/>
      <c r="R260" s="5"/>
      <c r="S260" s="5"/>
      <c r="W260" s="5"/>
    </row>
    <row r="261" spans="1:23" s="1" customFormat="1" x14ac:dyDescent="0.25">
      <c r="A261" s="75">
        <v>236</v>
      </c>
      <c r="B261" s="16">
        <v>43441223</v>
      </c>
      <c r="C261" s="123">
        <v>47</v>
      </c>
      <c r="D261" s="8">
        <v>23.097999999999999</v>
      </c>
      <c r="E261" s="8">
        <v>24.094000000000001</v>
      </c>
      <c r="F261" s="124">
        <f t="shared" si="17"/>
        <v>0.99600000000000222</v>
      </c>
      <c r="G261" s="77">
        <f t="shared" si="20"/>
        <v>0.85636080000000192</v>
      </c>
      <c r="H261" s="85">
        <f t="shared" si="16"/>
        <v>0.13857247990386456</v>
      </c>
      <c r="I261" s="77">
        <f t="shared" si="18"/>
        <v>0.99493327990386649</v>
      </c>
      <c r="J261" s="5"/>
      <c r="K261" s="131"/>
      <c r="L261" s="134"/>
      <c r="M261" s="132"/>
      <c r="N261" s="132"/>
      <c r="O261" s="93"/>
      <c r="P261" s="93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75">
        <v>237</v>
      </c>
      <c r="B262" s="16">
        <v>43441224</v>
      </c>
      <c r="C262" s="123">
        <v>77</v>
      </c>
      <c r="D262" s="8">
        <v>36.911000000000001</v>
      </c>
      <c r="E262" s="8">
        <v>38.073999999999998</v>
      </c>
      <c r="F262" s="124">
        <f t="shared" si="17"/>
        <v>1.1629999999999967</v>
      </c>
      <c r="G262" s="77">
        <f t="shared" si="20"/>
        <v>0.99994739999999716</v>
      </c>
      <c r="H262" s="85">
        <f t="shared" si="16"/>
        <v>0.22702299899143766</v>
      </c>
      <c r="I262" s="77">
        <f t="shared" si="18"/>
        <v>1.2269703989914349</v>
      </c>
      <c r="J262" s="5"/>
      <c r="K262" s="131"/>
      <c r="L262" s="134"/>
      <c r="M262" s="132"/>
      <c r="N262" s="132"/>
      <c r="O262" s="93"/>
      <c r="P262" s="93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75">
        <v>238</v>
      </c>
      <c r="B263" s="16">
        <v>43441221</v>
      </c>
      <c r="C263" s="123">
        <v>117.8</v>
      </c>
      <c r="D263" s="8">
        <v>25.97</v>
      </c>
      <c r="E263" s="8">
        <v>26.39</v>
      </c>
      <c r="F263" s="124">
        <f t="shared" si="17"/>
        <v>0.42000000000000171</v>
      </c>
      <c r="G263" s="77">
        <f t="shared" si="20"/>
        <v>0.36111600000000149</v>
      </c>
      <c r="H263" s="85">
        <f t="shared" si="16"/>
        <v>0.34731570495053715</v>
      </c>
      <c r="I263" s="77">
        <f t="shared" si="18"/>
        <v>0.70843170495053864</v>
      </c>
      <c r="J263" s="5"/>
      <c r="K263" s="131"/>
      <c r="L263" s="134"/>
      <c r="M263" s="132"/>
      <c r="N263" s="132"/>
      <c r="O263" s="93"/>
      <c r="P263" s="93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123">
        <v>58.1</v>
      </c>
      <c r="D264" s="8">
        <v>25.353000000000002</v>
      </c>
      <c r="E264" s="8">
        <v>26.149000000000001</v>
      </c>
      <c r="F264" s="124">
        <f t="shared" si="17"/>
        <v>0.79599999999999937</v>
      </c>
      <c r="G264" s="77">
        <f t="shared" si="20"/>
        <v>0.68440079999999948</v>
      </c>
      <c r="H264" s="85">
        <f t="shared" si="16"/>
        <v>0.17129917196626662</v>
      </c>
      <c r="I264" s="77">
        <f t="shared" si="18"/>
        <v>0.85569997196626613</v>
      </c>
      <c r="J264" s="5"/>
      <c r="K264" s="131"/>
      <c r="L264" s="134"/>
      <c r="M264" s="132"/>
      <c r="N264" s="132"/>
      <c r="O264" s="93"/>
      <c r="P264" s="93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75">
        <v>240</v>
      </c>
      <c r="B265" s="16">
        <v>20242417</v>
      </c>
      <c r="C265" s="123">
        <v>58.7</v>
      </c>
      <c r="D265" s="8">
        <v>21.462</v>
      </c>
      <c r="E265" s="8">
        <v>22.306999999999999</v>
      </c>
      <c r="F265" s="124">
        <f t="shared" si="17"/>
        <v>0.84499999999999886</v>
      </c>
      <c r="G265" s="77">
        <f t="shared" si="20"/>
        <v>0.72653099999999904</v>
      </c>
      <c r="H265" s="85">
        <f t="shared" si="16"/>
        <v>0.1730681823480181</v>
      </c>
      <c r="I265" s="77">
        <f t="shared" si="18"/>
        <v>0.89959918234801717</v>
      </c>
      <c r="J265" s="5"/>
      <c r="K265" s="131"/>
      <c r="L265" s="134"/>
      <c r="M265" s="132"/>
      <c r="N265" s="132"/>
      <c r="O265" s="93"/>
      <c r="P265" s="93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75">
        <v>241</v>
      </c>
      <c r="B266" s="16">
        <v>20242445</v>
      </c>
      <c r="C266" s="123">
        <v>46.5</v>
      </c>
      <c r="D266" s="8">
        <v>14.999000000000001</v>
      </c>
      <c r="E266" s="8">
        <v>15.395</v>
      </c>
      <c r="F266" s="124">
        <f>E266-D266</f>
        <v>0.39599999999999902</v>
      </c>
      <c r="G266" s="77">
        <f t="shared" si="20"/>
        <v>0.34048079999999914</v>
      </c>
      <c r="H266" s="85">
        <f t="shared" si="16"/>
        <v>0.13709830458573835</v>
      </c>
      <c r="I266" s="77">
        <f t="shared" si="18"/>
        <v>0.47757910458573749</v>
      </c>
      <c r="J266" s="5"/>
      <c r="K266" s="131"/>
      <c r="L266" s="134"/>
      <c r="M266" s="132"/>
      <c r="N266" s="132"/>
      <c r="O266" s="93"/>
      <c r="P266" s="93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75">
        <v>242</v>
      </c>
      <c r="B267" s="16">
        <v>43441219</v>
      </c>
      <c r="C267" s="123">
        <v>78.3</v>
      </c>
      <c r="D267" s="8">
        <v>41.444000000000003</v>
      </c>
      <c r="E267" s="8">
        <v>42.956000000000003</v>
      </c>
      <c r="F267" s="124">
        <f t="shared" si="17"/>
        <v>1.5120000000000005</v>
      </c>
      <c r="G267" s="77">
        <f t="shared" si="20"/>
        <v>1.3000176000000003</v>
      </c>
      <c r="H267" s="85">
        <f t="shared" si="16"/>
        <v>0.23085585481856585</v>
      </c>
      <c r="I267" s="77">
        <f t="shared" si="18"/>
        <v>1.5308734548185661</v>
      </c>
      <c r="J267" s="5"/>
      <c r="K267" s="131"/>
      <c r="L267" s="134"/>
      <c r="M267" s="132"/>
      <c r="N267" s="132"/>
      <c r="O267" s="93"/>
      <c r="P267" s="93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123">
        <v>117.2</v>
      </c>
      <c r="D268" s="8">
        <v>23.484999999999999</v>
      </c>
      <c r="E268" s="8">
        <v>25.846</v>
      </c>
      <c r="F268" s="124">
        <f t="shared" si="17"/>
        <v>2.3610000000000007</v>
      </c>
      <c r="G268" s="77">
        <f t="shared" si="20"/>
        <v>2.0299878000000007</v>
      </c>
      <c r="H268" s="85">
        <f t="shared" si="16"/>
        <v>0.34554669456878573</v>
      </c>
      <c r="I268" s="77">
        <f t="shared" si="18"/>
        <v>2.3755344945687864</v>
      </c>
      <c r="J268" s="5"/>
      <c r="K268" s="131"/>
      <c r="L268" s="134"/>
      <c r="M268" s="132"/>
      <c r="N268" s="132"/>
      <c r="O268" s="93"/>
      <c r="P268" s="93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75">
        <v>244</v>
      </c>
      <c r="B269" s="16">
        <v>20242431</v>
      </c>
      <c r="C269" s="123">
        <v>57.8</v>
      </c>
      <c r="D269" s="8">
        <v>3.9830000000000001</v>
      </c>
      <c r="E269" s="8">
        <v>3.9830000000000001</v>
      </c>
      <c r="F269" s="124">
        <f t="shared" si="17"/>
        <v>0</v>
      </c>
      <c r="G269" s="77">
        <f t="shared" si="20"/>
        <v>0</v>
      </c>
      <c r="H269" s="85">
        <f t="shared" si="16"/>
        <v>0.17041466677539088</v>
      </c>
      <c r="I269" s="77">
        <f t="shared" si="18"/>
        <v>0.17041466677539088</v>
      </c>
      <c r="J269" s="5"/>
      <c r="K269" s="131"/>
      <c r="L269" s="134"/>
      <c r="M269" s="132"/>
      <c r="N269" s="132"/>
      <c r="O269" s="93"/>
      <c r="P269" s="93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75">
        <v>245</v>
      </c>
      <c r="B270" s="16">
        <v>20242432</v>
      </c>
      <c r="C270" s="76">
        <v>58.2</v>
      </c>
      <c r="D270" s="8">
        <v>8.4469999999999992</v>
      </c>
      <c r="E270" s="8">
        <v>8.8160000000000007</v>
      </c>
      <c r="F270" s="8">
        <f t="shared" si="17"/>
        <v>0.36900000000000155</v>
      </c>
      <c r="G270" s="77">
        <f>F270*0.8598</f>
        <v>0.31726620000000133</v>
      </c>
      <c r="H270" s="85">
        <f t="shared" si="16"/>
        <v>0.17159400702989186</v>
      </c>
      <c r="I270" s="77">
        <f t="shared" si="18"/>
        <v>0.48886020702989319</v>
      </c>
      <c r="J270" s="5"/>
      <c r="K270" s="131"/>
      <c r="L270" s="134"/>
      <c r="M270" s="132"/>
      <c r="N270" s="132"/>
      <c r="O270" s="93"/>
      <c r="P270" s="93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75">
        <v>246</v>
      </c>
      <c r="B271" s="16">
        <v>20242451</v>
      </c>
      <c r="C271" s="76">
        <v>45.8</v>
      </c>
      <c r="D271" s="8">
        <v>12.766999999999999</v>
      </c>
      <c r="E271" s="8">
        <v>13.617000000000001</v>
      </c>
      <c r="F271" s="8">
        <f t="shared" si="17"/>
        <v>0.85000000000000142</v>
      </c>
      <c r="G271" s="77">
        <f t="shared" ref="G271" si="21">F271*0.8598</f>
        <v>0.7308300000000012</v>
      </c>
      <c r="H271" s="85">
        <f t="shared" si="16"/>
        <v>0.13503445914036163</v>
      </c>
      <c r="I271" s="77">
        <f t="shared" si="18"/>
        <v>0.86586445914036281</v>
      </c>
      <c r="J271" s="5"/>
      <c r="K271" s="131"/>
      <c r="L271" s="134"/>
      <c r="M271" s="132"/>
      <c r="N271" s="132"/>
      <c r="O271" s="93"/>
      <c r="P271" s="93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76">
        <v>77.599999999999994</v>
      </c>
      <c r="D272" s="8">
        <v>26.582000000000001</v>
      </c>
      <c r="E272" s="8">
        <v>28.009</v>
      </c>
      <c r="F272" s="8">
        <f t="shared" si="17"/>
        <v>1.4269999999999996</v>
      </c>
      <c r="G272" s="77">
        <f>F272*0.8598</f>
        <v>1.2269345999999997</v>
      </c>
      <c r="H272" s="85">
        <f t="shared" si="16"/>
        <v>0.22879200937318914</v>
      </c>
      <c r="I272" s="77">
        <f t="shared" si="18"/>
        <v>1.4557266093731889</v>
      </c>
      <c r="J272" s="5"/>
      <c r="K272" s="131"/>
      <c r="L272" s="134"/>
      <c r="M272" s="132"/>
      <c r="N272" s="132"/>
      <c r="O272" s="93"/>
      <c r="P272" s="93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251" t="s">
        <v>3</v>
      </c>
      <c r="B273" s="251"/>
      <c r="C273" s="89">
        <f>SUM(C26:C272)</f>
        <v>17590.400000000001</v>
      </c>
      <c r="D273" s="90">
        <f t="shared" ref="D273:E273" si="22">SUM(D26:D272)</f>
        <v>5576.6600000000017</v>
      </c>
      <c r="E273" s="90">
        <f t="shared" si="22"/>
        <v>5772.924200000004</v>
      </c>
      <c r="F273" s="8">
        <f t="shared" si="17"/>
        <v>196.26420000000235</v>
      </c>
      <c r="G273" s="90">
        <f>SUM(G26:G272)</f>
        <v>168.74795915999991</v>
      </c>
      <c r="H273" s="90">
        <f>SUM(H26:H272)</f>
        <v>65.007040840000045</v>
      </c>
      <c r="I273" s="90">
        <f>SUM(I26:I272)</f>
        <v>233.75499999999997</v>
      </c>
      <c r="J273" s="48"/>
      <c r="K273" s="49"/>
      <c r="L273" s="37"/>
      <c r="M273" s="40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1"/>
      <c r="J274" s="91"/>
      <c r="K274" s="92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3"/>
      <c r="K275" s="42"/>
      <c r="L275" s="42"/>
      <c r="M275" s="70"/>
      <c r="P275" s="40"/>
      <c r="R275" s="5"/>
      <c r="S275" s="5"/>
      <c r="T275" s="5"/>
      <c r="U275" s="5"/>
      <c r="V275" s="5"/>
      <c r="W275" s="5"/>
      <c r="X275" s="5"/>
      <c r="Y275" s="5"/>
      <c r="Z275" s="37"/>
    </row>
    <row r="276" spans="1:26" ht="18.75" customHeight="1" x14ac:dyDescent="0.25">
      <c r="A276" s="252" t="s">
        <v>38</v>
      </c>
      <c r="B276" s="254" t="s">
        <v>39</v>
      </c>
      <c r="C276" s="256" t="s">
        <v>2</v>
      </c>
      <c r="D276" s="35" t="s">
        <v>64</v>
      </c>
      <c r="E276" s="35" t="s">
        <v>69</v>
      </c>
      <c r="F276" s="98" t="s">
        <v>57</v>
      </c>
      <c r="G276" s="40"/>
      <c r="H276" s="37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253"/>
      <c r="B277" s="255"/>
      <c r="C277" s="257"/>
      <c r="D277" s="99" t="s">
        <v>40</v>
      </c>
      <c r="E277" s="99" t="s">
        <v>40</v>
      </c>
      <c r="F277" s="103" t="s">
        <v>58</v>
      </c>
      <c r="G277" s="37"/>
      <c r="H277" s="37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6" t="s">
        <v>41</v>
      </c>
      <c r="B278" s="47">
        <v>43441481</v>
      </c>
      <c r="C278" s="47">
        <v>122.9</v>
      </c>
      <c r="D278" s="69">
        <v>42.365000000000002</v>
      </c>
      <c r="E278" s="69">
        <v>43.966000000000001</v>
      </c>
      <c r="F278" s="69">
        <f>(E278-D278)*0.8598</f>
        <v>1.3765397999999993</v>
      </c>
      <c r="G278" s="37"/>
      <c r="H278" s="37"/>
      <c r="I278" s="37"/>
      <c r="J278" s="37"/>
      <c r="M278" s="37"/>
      <c r="Q278"/>
      <c r="R278"/>
      <c r="S278"/>
      <c r="T278"/>
      <c r="U278"/>
      <c r="V278"/>
      <c r="W278"/>
    </row>
    <row r="279" spans="1:26" x14ac:dyDescent="0.25">
      <c r="A279" s="129" t="s">
        <v>42</v>
      </c>
      <c r="B279" s="130">
        <v>43441178</v>
      </c>
      <c r="C279" s="130">
        <v>68.5</v>
      </c>
      <c r="D279" s="69">
        <v>67.265000000000001</v>
      </c>
      <c r="E279" s="69">
        <v>70.123999999999995</v>
      </c>
      <c r="F279" s="69">
        <f t="shared" ref="F279:F292" si="23">(E279-D279)*0.8598</f>
        <v>2.4581681999999954</v>
      </c>
      <c r="G279" s="37"/>
      <c r="H279" s="37"/>
      <c r="I279" s="37"/>
      <c r="J279" s="37"/>
      <c r="M279" s="37"/>
      <c r="Q279"/>
      <c r="R279"/>
      <c r="S279"/>
      <c r="T279"/>
      <c r="U279"/>
      <c r="V279"/>
      <c r="W279"/>
    </row>
    <row r="280" spans="1:26" x14ac:dyDescent="0.25">
      <c r="A280" s="46" t="s">
        <v>43</v>
      </c>
      <c r="B280" s="47">
        <v>43441179</v>
      </c>
      <c r="C280" s="47">
        <v>106.9</v>
      </c>
      <c r="D280" s="69">
        <v>23.216999999999999</v>
      </c>
      <c r="E280" s="69">
        <v>23.954999999999998</v>
      </c>
      <c r="F280" s="69">
        <f t="shared" si="23"/>
        <v>0.63453239999999966</v>
      </c>
      <c r="G280" s="37"/>
      <c r="H280" s="37"/>
      <c r="I280" s="37"/>
      <c r="J280" s="37"/>
      <c r="M280" s="37"/>
      <c r="P280"/>
      <c r="Q280"/>
      <c r="R280"/>
      <c r="S280"/>
      <c r="T280"/>
      <c r="U280"/>
      <c r="V280"/>
      <c r="W280"/>
    </row>
    <row r="281" spans="1:26" x14ac:dyDescent="0.25">
      <c r="A281" s="46" t="s">
        <v>44</v>
      </c>
      <c r="B281" s="47">
        <v>43441177</v>
      </c>
      <c r="C281" s="47">
        <v>163.80000000000001</v>
      </c>
      <c r="D281" s="69">
        <v>103.38</v>
      </c>
      <c r="E281" s="69">
        <v>109.886</v>
      </c>
      <c r="F281" s="69">
        <f t="shared" si="23"/>
        <v>5.5938588000000005</v>
      </c>
      <c r="G281" s="37"/>
      <c r="H281" s="37"/>
      <c r="I281" s="37"/>
      <c r="J281" s="37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6" t="s">
        <v>45</v>
      </c>
      <c r="B282" s="47">
        <v>43441482</v>
      </c>
      <c r="C282" s="47">
        <v>109.8</v>
      </c>
      <c r="D282" s="69">
        <v>118.54900000000001</v>
      </c>
      <c r="E282" s="69">
        <v>121.154</v>
      </c>
      <c r="F282" s="69">
        <f t="shared" si="23"/>
        <v>2.2397789999999911</v>
      </c>
      <c r="G282" s="2"/>
      <c r="H282" s="58"/>
      <c r="I282" s="5"/>
      <c r="J282" s="5"/>
      <c r="K282" s="5"/>
      <c r="L282" s="5"/>
    </row>
    <row r="283" spans="1:26" s="1" customFormat="1" x14ac:dyDescent="0.25">
      <c r="A283" s="46" t="s">
        <v>46</v>
      </c>
      <c r="B283" s="47">
        <v>43441483</v>
      </c>
      <c r="C283" s="47">
        <v>58.7</v>
      </c>
      <c r="D283" s="69">
        <v>146.23099999999999</v>
      </c>
      <c r="E283" s="69">
        <v>148.434</v>
      </c>
      <c r="F283" s="69">
        <f t="shared" si="23"/>
        <v>1.8941394000000025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6" t="s">
        <v>47</v>
      </c>
      <c r="B284" s="47">
        <v>41444210</v>
      </c>
      <c r="C284" s="47">
        <v>89.1</v>
      </c>
      <c r="D284" s="69">
        <v>108.741</v>
      </c>
      <c r="E284" s="69">
        <v>110.986</v>
      </c>
      <c r="F284" s="69">
        <f t="shared" si="23"/>
        <v>1.9302510000000039</v>
      </c>
      <c r="G284" s="5"/>
      <c r="H284" s="5"/>
      <c r="I284" s="5"/>
      <c r="J284" s="5"/>
      <c r="K284" s="5"/>
      <c r="L284" s="5"/>
    </row>
    <row r="285" spans="1:26" x14ac:dyDescent="0.25">
      <c r="A285" s="46" t="s">
        <v>48</v>
      </c>
      <c r="B285" s="47">
        <v>20242453</v>
      </c>
      <c r="C285" s="47">
        <v>56.5</v>
      </c>
      <c r="D285" s="69">
        <v>115.708</v>
      </c>
      <c r="E285" s="69">
        <v>120.36499999999999</v>
      </c>
      <c r="F285" s="69">
        <f t="shared" si="23"/>
        <v>4.0040885999999967</v>
      </c>
      <c r="G285" s="37"/>
      <c r="H285" s="37"/>
      <c r="I285" s="37"/>
      <c r="J285" s="37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6" t="s">
        <v>49</v>
      </c>
      <c r="B286" s="47">
        <v>20242426</v>
      </c>
      <c r="C286" s="47">
        <v>96</v>
      </c>
      <c r="D286" s="69">
        <v>76.247</v>
      </c>
      <c r="E286" s="69">
        <v>80.861999999999995</v>
      </c>
      <c r="F286" s="69">
        <f t="shared" si="23"/>
        <v>3.9679769999999954</v>
      </c>
      <c r="G286" s="37"/>
      <c r="H286" s="37"/>
      <c r="I286" s="37"/>
      <c r="J286" s="37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6" t="s">
        <v>50</v>
      </c>
      <c r="B287" s="47">
        <v>20242457</v>
      </c>
      <c r="C287" s="47">
        <v>103.3</v>
      </c>
      <c r="D287" s="69">
        <v>84.629000000000005</v>
      </c>
      <c r="E287" s="69">
        <v>88.600999999999999</v>
      </c>
      <c r="F287" s="69">
        <f t="shared" si="23"/>
        <v>3.4151255999999952</v>
      </c>
      <c r="G287" s="37"/>
      <c r="H287" s="37"/>
      <c r="I287" s="37"/>
      <c r="J287" s="37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6" t="s">
        <v>51</v>
      </c>
      <c r="B288" s="47">
        <v>20242455</v>
      </c>
      <c r="C288" s="47">
        <v>43.4</v>
      </c>
      <c r="D288" s="69">
        <v>64.179000000000002</v>
      </c>
      <c r="E288" s="69">
        <v>67.384</v>
      </c>
      <c r="F288" s="69">
        <f t="shared" si="23"/>
        <v>2.7556589999999987</v>
      </c>
      <c r="G288" s="37"/>
      <c r="H288" s="37"/>
      <c r="I288" s="37"/>
      <c r="J288" s="37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6" t="s">
        <v>52</v>
      </c>
      <c r="B289" s="47">
        <v>20442453</v>
      </c>
      <c r="C289" s="47">
        <v>79.900000000000006</v>
      </c>
      <c r="D289" s="69">
        <v>77.569000000000003</v>
      </c>
      <c r="E289" s="69">
        <v>80.263000000000005</v>
      </c>
      <c r="F289" s="69">
        <f t="shared" si="23"/>
        <v>2.3163012000000021</v>
      </c>
      <c r="G289" s="37"/>
      <c r="H289" s="37"/>
      <c r="I289" s="37"/>
      <c r="J289" s="37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6" t="s">
        <v>53</v>
      </c>
      <c r="B290" s="47">
        <v>20242456</v>
      </c>
      <c r="C290" s="47">
        <v>106.1</v>
      </c>
      <c r="D290" s="69">
        <v>49.536000000000001</v>
      </c>
      <c r="E290" s="69">
        <v>49.536000000000001</v>
      </c>
      <c r="F290" s="69">
        <f t="shared" si="23"/>
        <v>0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6" t="s">
        <v>54</v>
      </c>
      <c r="B291" s="47">
        <v>20242415</v>
      </c>
      <c r="C291" s="47">
        <v>137.9</v>
      </c>
      <c r="D291" s="69">
        <v>124.914</v>
      </c>
      <c r="E291" s="69">
        <v>129.637</v>
      </c>
      <c r="F291" s="69">
        <f t="shared" si="23"/>
        <v>4.0608353999999993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6" t="s">
        <v>55</v>
      </c>
      <c r="B292" s="47">
        <v>20242418</v>
      </c>
      <c r="C292" s="47">
        <v>56.4</v>
      </c>
      <c r="D292" s="69">
        <v>135.352</v>
      </c>
      <c r="E292" s="69">
        <v>139.62700000000001</v>
      </c>
      <c r="F292" s="69">
        <f t="shared" si="23"/>
        <v>3.6756450000000047</v>
      </c>
      <c r="G292" s="5"/>
      <c r="H292" s="5"/>
      <c r="I292" s="5"/>
      <c r="J292" s="5"/>
      <c r="K292" s="5"/>
      <c r="L292" s="5"/>
    </row>
    <row r="293" spans="1:26" x14ac:dyDescent="0.25">
      <c r="B293" s="38"/>
      <c r="C293" s="100">
        <f>SUM(C278:C292)</f>
        <v>1399.2</v>
      </c>
      <c r="D293" s="71">
        <f>SUM(D278:D292)</f>
        <v>1337.8820000000001</v>
      </c>
      <c r="E293" s="71">
        <f>SUM(E278:E292)</f>
        <v>1384.78</v>
      </c>
      <c r="F293" s="71">
        <f>SUM(F278:F292)</f>
        <v>40.322900399999988</v>
      </c>
      <c r="G293" s="37"/>
      <c r="H293" s="37"/>
      <c r="I293" s="37"/>
      <c r="J293" s="37"/>
      <c r="M293" s="37"/>
      <c r="Q293"/>
      <c r="R293"/>
      <c r="S293"/>
      <c r="T293"/>
      <c r="U293"/>
      <c r="V293"/>
      <c r="W293"/>
    </row>
    <row r="294" spans="1:26" x14ac:dyDescent="0.25">
      <c r="A294" s="44"/>
      <c r="B294" s="44"/>
      <c r="C294" s="44"/>
      <c r="D294" s="44"/>
      <c r="E294" s="104"/>
      <c r="F294" s="44"/>
      <c r="G294"/>
      <c r="H294"/>
      <c r="I294"/>
      <c r="J294" s="43"/>
      <c r="K294" s="42"/>
      <c r="L294" s="42"/>
      <c r="M294"/>
      <c r="P294" s="40"/>
      <c r="V294"/>
      <c r="W294"/>
      <c r="Z294" s="37"/>
    </row>
    <row r="295" spans="1:26" x14ac:dyDescent="0.25">
      <c r="A295" s="45" t="s">
        <v>15</v>
      </c>
      <c r="F295" s="44"/>
      <c r="G295"/>
      <c r="H295"/>
      <c r="I295"/>
      <c r="J295" s="43"/>
      <c r="K295" s="42"/>
      <c r="L295" s="42"/>
      <c r="M295"/>
      <c r="P295" s="40"/>
      <c r="V295"/>
      <c r="W295"/>
      <c r="Z295" s="37"/>
    </row>
    <row r="296" spans="1:26" x14ac:dyDescent="0.25">
      <c r="A296" s="44"/>
      <c r="E296" s="104"/>
      <c r="G296"/>
      <c r="H296"/>
      <c r="I296" s="43"/>
      <c r="J296" s="42"/>
      <c r="K296" s="42"/>
      <c r="L296"/>
      <c r="M296" s="37"/>
      <c r="O296" s="40"/>
      <c r="U296"/>
      <c r="V296"/>
      <c r="W296"/>
      <c r="Y296" s="37"/>
    </row>
    <row r="297" spans="1:26" x14ac:dyDescent="0.25">
      <c r="G297"/>
      <c r="H297"/>
      <c r="I297" s="43"/>
      <c r="J297" s="42"/>
      <c r="K297" s="42"/>
      <c r="L297"/>
      <c r="M297" s="37"/>
      <c r="O297" s="40"/>
      <c r="U297"/>
      <c r="V297"/>
      <c r="W297"/>
      <c r="X297" s="37"/>
      <c r="Y297" s="37"/>
    </row>
  </sheetData>
  <mergeCells count="36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A276:A277"/>
    <mergeCell ref="B276:B277"/>
    <mergeCell ref="C276:C277"/>
  </mergeCells>
  <pageMargins left="0.78740157480314965" right="0" top="0" bottom="0" header="0.31496062992125984" footer="0.31496062992125984"/>
  <pageSetup paperSize="9" scale="1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topLeftCell="A4" zoomScaleNormal="100" workbookViewId="0">
      <selection activeCell="K291" sqref="K291"/>
    </sheetView>
  </sheetViews>
  <sheetFormatPr defaultRowHeight="15" x14ac:dyDescent="0.25"/>
  <cols>
    <col min="1" max="1" width="6.28515625" style="1" customWidth="1"/>
    <col min="2" max="2" width="12.5703125" style="1" customWidth="1"/>
    <col min="3" max="3" width="9.5703125" style="1" customWidth="1"/>
    <col min="4" max="5" width="10.5703125" style="1" customWidth="1"/>
    <col min="6" max="6" width="9.140625" style="1" customWidth="1"/>
    <col min="7" max="7" width="9.42578125" style="2" customWidth="1"/>
    <col min="8" max="8" width="11.28515625" style="58" customWidth="1"/>
    <col min="9" max="9" width="9.42578125" style="42" customWidth="1"/>
    <col min="10" max="10" width="2.140625" customWidth="1"/>
    <col min="11" max="11" width="26" style="37" customWidth="1"/>
    <col min="12" max="12" width="8.7109375" style="37" customWidth="1"/>
    <col min="13" max="13" width="10.7109375" style="40" customWidth="1"/>
    <col min="14" max="14" width="9.5703125" style="37" bestFit="1" customWidth="1"/>
    <col min="15" max="15" width="10.28515625" style="37" bestFit="1" customWidth="1"/>
    <col min="16" max="16" width="17.42578125" style="37" customWidth="1"/>
    <col min="17" max="17" width="26.7109375" style="37" bestFit="1" customWidth="1"/>
    <col min="18" max="18" width="9.85546875" style="37" customWidth="1"/>
    <col min="19" max="19" width="9.140625" style="37"/>
    <col min="20" max="20" width="11.42578125" style="37" bestFit="1" customWidth="1"/>
    <col min="21" max="21" width="9.140625" style="37"/>
    <col min="22" max="22" width="9.7109375" style="37" customWidth="1"/>
    <col min="23" max="23" width="9.140625" style="37"/>
  </cols>
  <sheetData>
    <row r="1" spans="1:23" s="1" customFormat="1" ht="20.25" x14ac:dyDescent="0.3">
      <c r="A1" s="216" t="s">
        <v>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19"/>
      <c r="B2" s="119"/>
      <c r="C2" s="119"/>
      <c r="D2" s="119"/>
      <c r="E2" s="119"/>
      <c r="F2" s="119"/>
      <c r="G2" s="119"/>
      <c r="H2" s="50"/>
      <c r="I2" s="50"/>
      <c r="J2" s="119"/>
      <c r="K2" s="73"/>
      <c r="L2" s="73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217" t="s">
        <v>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217" t="s">
        <v>70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74"/>
      <c r="L5" s="74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218" t="s">
        <v>9</v>
      </c>
      <c r="B6" s="219"/>
      <c r="C6" s="219"/>
      <c r="D6" s="219"/>
      <c r="E6" s="219"/>
      <c r="F6" s="219"/>
      <c r="G6" s="219"/>
      <c r="H6" s="220"/>
      <c r="I6" s="51"/>
      <c r="J6" s="52" t="s">
        <v>11</v>
      </c>
      <c r="K6" s="221" t="s">
        <v>12</v>
      </c>
      <c r="L6" s="222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27" t="s">
        <v>4</v>
      </c>
      <c r="B7" s="227"/>
      <c r="C7" s="227"/>
      <c r="D7" s="227"/>
      <c r="E7" s="227" t="s">
        <v>5</v>
      </c>
      <c r="F7" s="227"/>
      <c r="G7" s="227"/>
      <c r="H7" s="146" t="s">
        <v>71</v>
      </c>
      <c r="I7" s="53"/>
      <c r="J7" s="52"/>
      <c r="K7" s="223"/>
      <c r="L7" s="224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228" t="s">
        <v>32</v>
      </c>
      <c r="B8" s="229"/>
      <c r="C8" s="229"/>
      <c r="D8" s="229"/>
      <c r="E8" s="230" t="s">
        <v>17</v>
      </c>
      <c r="F8" s="230"/>
      <c r="G8" s="230"/>
      <c r="H8" s="101">
        <v>39.408000000000001</v>
      </c>
      <c r="J8" s="52"/>
      <c r="K8" s="223"/>
      <c r="L8" s="224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231" t="s">
        <v>6</v>
      </c>
      <c r="B9" s="232"/>
      <c r="C9" s="232"/>
      <c r="D9" s="233"/>
      <c r="E9" s="237" t="s">
        <v>18</v>
      </c>
      <c r="F9" s="237"/>
      <c r="G9" s="237"/>
      <c r="H9" s="10">
        <f>SUM(G26:G99)</f>
        <v>33.344591640000012</v>
      </c>
      <c r="I9" s="94"/>
      <c r="J9" s="52"/>
      <c r="K9" s="223"/>
      <c r="L9" s="224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234"/>
      <c r="B10" s="235"/>
      <c r="C10" s="235"/>
      <c r="D10" s="236"/>
      <c r="E10" s="238" t="s">
        <v>21</v>
      </c>
      <c r="F10" s="238"/>
      <c r="G10" s="238"/>
      <c r="H10" s="11">
        <f>H8-H9</f>
        <v>6.0634083599999897</v>
      </c>
      <c r="I10" s="94"/>
      <c r="J10" s="52"/>
      <c r="K10" s="225"/>
      <c r="L10" s="226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228" t="s">
        <v>33</v>
      </c>
      <c r="B11" s="229"/>
      <c r="C11" s="229"/>
      <c r="D11" s="229"/>
      <c r="E11" s="230" t="s">
        <v>19</v>
      </c>
      <c r="F11" s="230"/>
      <c r="G11" s="230"/>
      <c r="H11" s="101">
        <v>32.468000000000004</v>
      </c>
      <c r="I11" s="54"/>
      <c r="J11" s="52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231" t="s">
        <v>6</v>
      </c>
      <c r="B12" s="232"/>
      <c r="C12" s="232"/>
      <c r="D12" s="233"/>
      <c r="E12" s="237" t="s">
        <v>20</v>
      </c>
      <c r="F12" s="237"/>
      <c r="G12" s="237"/>
      <c r="H12" s="10">
        <f>SUM(G100:G155)</f>
        <v>24.574803599999981</v>
      </c>
      <c r="I12" s="94"/>
      <c r="J12" s="52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234"/>
      <c r="B13" s="235"/>
      <c r="C13" s="235"/>
      <c r="D13" s="236"/>
      <c r="E13" s="238" t="s">
        <v>22</v>
      </c>
      <c r="F13" s="238"/>
      <c r="G13" s="238"/>
      <c r="H13" s="11">
        <f>H11-H12</f>
        <v>7.8931964000000221</v>
      </c>
      <c r="I13" s="94"/>
      <c r="J13" s="52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228" t="s">
        <v>34</v>
      </c>
      <c r="B14" s="229"/>
      <c r="C14" s="229"/>
      <c r="D14" s="229"/>
      <c r="E14" s="230" t="s">
        <v>23</v>
      </c>
      <c r="F14" s="230"/>
      <c r="G14" s="230"/>
      <c r="H14" s="101">
        <v>25.206</v>
      </c>
      <c r="I14" s="54"/>
      <c r="J14" s="52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231" t="s">
        <v>6</v>
      </c>
      <c r="B15" s="232"/>
      <c r="C15" s="232"/>
      <c r="D15" s="233"/>
      <c r="E15" s="237" t="s">
        <v>24</v>
      </c>
      <c r="F15" s="237"/>
      <c r="G15" s="237"/>
      <c r="H15" s="10">
        <f>SUM(G156:G207)</f>
        <v>16.427510760000004</v>
      </c>
      <c r="I15" s="94"/>
      <c r="J15" s="52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234"/>
      <c r="B16" s="235"/>
      <c r="C16" s="235"/>
      <c r="D16" s="236"/>
      <c r="E16" s="238" t="s">
        <v>25</v>
      </c>
      <c r="F16" s="238"/>
      <c r="G16" s="238"/>
      <c r="H16" s="11">
        <f>H14-H15</f>
        <v>8.7784892399999954</v>
      </c>
      <c r="I16" s="94"/>
      <c r="J16" s="52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228" t="s">
        <v>35</v>
      </c>
      <c r="B17" s="229"/>
      <c r="C17" s="229"/>
      <c r="D17" s="229"/>
      <c r="E17" s="230" t="s">
        <v>26</v>
      </c>
      <c r="F17" s="230"/>
      <c r="G17" s="230"/>
      <c r="H17" s="101">
        <v>35.186999999999998</v>
      </c>
      <c r="I17" s="54"/>
      <c r="J17" s="52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231" t="s">
        <v>6</v>
      </c>
      <c r="B18" s="232"/>
      <c r="C18" s="232"/>
      <c r="D18" s="233"/>
      <c r="E18" s="237" t="s">
        <v>27</v>
      </c>
      <c r="F18" s="237"/>
      <c r="G18" s="237"/>
      <c r="H18" s="10">
        <f>SUM(G208:G272)</f>
        <v>28.018302599999991</v>
      </c>
      <c r="I18" s="94"/>
      <c r="J18" s="52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234"/>
      <c r="B19" s="235"/>
      <c r="C19" s="235"/>
      <c r="D19" s="236"/>
      <c r="E19" s="238" t="s">
        <v>28</v>
      </c>
      <c r="F19" s="238"/>
      <c r="G19" s="238"/>
      <c r="H19" s="11">
        <f>H17-H18</f>
        <v>7.1686974000000063</v>
      </c>
      <c r="I19" s="94"/>
      <c r="J19" s="52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5"/>
      <c r="B20" s="55"/>
      <c r="C20" s="55"/>
      <c r="D20" s="55"/>
      <c r="E20" s="239" t="s">
        <v>29</v>
      </c>
      <c r="F20" s="240"/>
      <c r="G20" s="230"/>
      <c r="H20" s="258">
        <f>H8+H11+H14+H17</f>
        <v>132.26900000000001</v>
      </c>
      <c r="I20" s="54"/>
      <c r="J20" s="52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5"/>
      <c r="B21" s="55"/>
      <c r="C21" s="55"/>
      <c r="D21" s="55"/>
      <c r="E21" s="243" t="s">
        <v>30</v>
      </c>
      <c r="F21" s="244"/>
      <c r="G21" s="245"/>
      <c r="H21" s="259"/>
      <c r="I21" s="54"/>
      <c r="J21" s="52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5"/>
      <c r="B22" s="55"/>
      <c r="C22" s="55"/>
      <c r="D22" s="55"/>
      <c r="E22" s="246" t="s">
        <v>31</v>
      </c>
      <c r="F22" s="245"/>
      <c r="G22" s="247"/>
      <c r="H22" s="56">
        <f>H9+H12+H15+H18</f>
        <v>102.36520859999999</v>
      </c>
      <c r="I22" s="94"/>
      <c r="J22" s="52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5"/>
      <c r="B23" s="55"/>
      <c r="C23" s="55"/>
      <c r="D23" s="55"/>
      <c r="E23" s="248" t="s">
        <v>10</v>
      </c>
      <c r="F23" s="249"/>
      <c r="G23" s="250"/>
      <c r="H23" s="57">
        <f>H10+H13+H16+H19</f>
        <v>29.903791400000014</v>
      </c>
      <c r="I23" s="94"/>
      <c r="J23" s="52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58"/>
      <c r="I24" s="58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59" t="s">
        <v>0</v>
      </c>
      <c r="B25" s="60" t="s">
        <v>1</v>
      </c>
      <c r="C25" s="59" t="s">
        <v>2</v>
      </c>
      <c r="D25" s="61" t="s">
        <v>67</v>
      </c>
      <c r="E25" s="61" t="s">
        <v>72</v>
      </c>
      <c r="F25" s="62" t="s">
        <v>37</v>
      </c>
      <c r="G25" s="62" t="s">
        <v>13</v>
      </c>
      <c r="H25" s="63" t="s">
        <v>7</v>
      </c>
      <c r="I25" s="64" t="s">
        <v>14</v>
      </c>
      <c r="J25" s="65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4">
        <v>1</v>
      </c>
      <c r="B26" s="16">
        <v>43441363</v>
      </c>
      <c r="C26" s="72">
        <v>112.5</v>
      </c>
      <c r="D26" s="8">
        <v>58.213000000000001</v>
      </c>
      <c r="E26" s="8">
        <v>59.344000000000001</v>
      </c>
      <c r="F26" s="8">
        <f t="shared" ref="F26:F89" si="0">E26-D26</f>
        <v>1.1310000000000002</v>
      </c>
      <c r="G26" s="34">
        <f>F26*0.8598</f>
        <v>0.97243380000000024</v>
      </c>
      <c r="H26" s="34">
        <f>C26/5338.7*$H$10</f>
        <v>0.12777145007211471</v>
      </c>
      <c r="I26" s="77">
        <f>G26+H26</f>
        <v>1.1002052500721149</v>
      </c>
      <c r="K26" s="25"/>
      <c r="L26" s="118"/>
      <c r="M26" s="24"/>
      <c r="N26" s="5"/>
      <c r="O26" s="67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72">
        <v>58.7</v>
      </c>
      <c r="D27" s="8">
        <v>38.454999999999998</v>
      </c>
      <c r="E27" s="8">
        <v>39.107999999999997</v>
      </c>
      <c r="F27" s="8">
        <f t="shared" si="0"/>
        <v>0.65299999999999869</v>
      </c>
      <c r="G27" s="34">
        <f t="shared" ref="G27:G90" si="1">F27*0.8598</f>
        <v>0.56144939999999888</v>
      </c>
      <c r="H27" s="34">
        <f t="shared" ref="H27:H90" si="2">C27/5338.7*$H$10</f>
        <v>6.6668303282072308E-2</v>
      </c>
      <c r="I27" s="77">
        <f t="shared" ref="I27:I90" si="3">G27+H27</f>
        <v>0.62811770328207117</v>
      </c>
      <c r="K27" s="25"/>
      <c r="L27" s="118"/>
      <c r="M27" s="68"/>
      <c r="N27" s="25"/>
      <c r="O27" s="14"/>
      <c r="X27" s="21"/>
      <c r="Y27" s="21"/>
    </row>
    <row r="28" spans="1:25" s="1" customFormat="1" x14ac:dyDescent="0.25">
      <c r="A28" s="4">
        <v>3</v>
      </c>
      <c r="B28" s="16">
        <v>43242247</v>
      </c>
      <c r="C28" s="72">
        <v>50.5</v>
      </c>
      <c r="D28" s="8">
        <v>19.093</v>
      </c>
      <c r="E28" s="8">
        <v>19.541</v>
      </c>
      <c r="F28" s="8">
        <f t="shared" si="0"/>
        <v>0.4480000000000004</v>
      </c>
      <c r="G28" s="34">
        <f t="shared" si="1"/>
        <v>0.38519040000000032</v>
      </c>
      <c r="H28" s="34">
        <f t="shared" si="2"/>
        <v>5.7355184254593718E-2</v>
      </c>
      <c r="I28" s="77">
        <f t="shared" si="3"/>
        <v>0.44254558425459406</v>
      </c>
      <c r="K28" s="25"/>
      <c r="L28" s="118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4">
        <v>4</v>
      </c>
      <c r="B29" s="16">
        <v>43441362</v>
      </c>
      <c r="C29" s="72">
        <v>51.8</v>
      </c>
      <c r="D29" s="8">
        <v>27.308</v>
      </c>
      <c r="E29" s="8">
        <v>27.77</v>
      </c>
      <c r="F29" s="8">
        <f t="shared" si="0"/>
        <v>0.46199999999999974</v>
      </c>
      <c r="G29" s="34">
        <f t="shared" si="1"/>
        <v>0.39722759999999979</v>
      </c>
      <c r="H29" s="34">
        <f t="shared" si="2"/>
        <v>5.8831654344315934E-2</v>
      </c>
      <c r="I29" s="77">
        <f t="shared" si="3"/>
        <v>0.45605925434431571</v>
      </c>
      <c r="K29" s="25"/>
      <c r="L29" s="118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72">
        <v>52.9</v>
      </c>
      <c r="D30" s="8">
        <v>20.318999999999999</v>
      </c>
      <c r="E30" s="8">
        <v>20.920999999999999</v>
      </c>
      <c r="F30" s="8">
        <f t="shared" si="0"/>
        <v>0.60200000000000031</v>
      </c>
      <c r="G30" s="34">
        <f t="shared" si="1"/>
        <v>0.51759960000000027</v>
      </c>
      <c r="H30" s="34">
        <f t="shared" si="2"/>
        <v>6.0080975189465501E-2</v>
      </c>
      <c r="I30" s="77">
        <f t="shared" si="3"/>
        <v>0.57768057518946581</v>
      </c>
      <c r="K30" s="25"/>
      <c r="L30" s="118"/>
      <c r="M30" s="24"/>
      <c r="N30" s="24"/>
      <c r="O30" s="24"/>
      <c r="P30" s="24"/>
      <c r="X30" s="21"/>
      <c r="Y30" s="21"/>
    </row>
    <row r="31" spans="1:25" s="1" customFormat="1" x14ac:dyDescent="0.25">
      <c r="A31" s="4">
        <v>6</v>
      </c>
      <c r="B31" s="16">
        <v>43242242</v>
      </c>
      <c r="C31" s="72">
        <v>99.6</v>
      </c>
      <c r="D31" s="8">
        <v>40.450000000000003</v>
      </c>
      <c r="E31" s="8">
        <v>40.774999999999999</v>
      </c>
      <c r="F31" s="8">
        <f t="shared" si="0"/>
        <v>0.32499999999999574</v>
      </c>
      <c r="G31" s="34">
        <f t="shared" si="1"/>
        <v>0.27943499999999633</v>
      </c>
      <c r="H31" s="34">
        <f t="shared" si="2"/>
        <v>0.1131203237971789</v>
      </c>
      <c r="I31" s="77">
        <f t="shared" si="3"/>
        <v>0.39255532379717523</v>
      </c>
      <c r="K31" s="25"/>
      <c r="L31" s="118"/>
      <c r="M31" s="14"/>
      <c r="N31" s="14"/>
      <c r="O31" s="97"/>
      <c r="P31" s="21"/>
    </row>
    <row r="32" spans="1:25" s="1" customFormat="1" x14ac:dyDescent="0.25">
      <c r="A32" s="4">
        <v>7</v>
      </c>
      <c r="B32" s="16">
        <v>43441364</v>
      </c>
      <c r="C32" s="72">
        <v>112.6</v>
      </c>
      <c r="D32" s="8">
        <v>55.192</v>
      </c>
      <c r="E32" s="8">
        <v>56.545999999999999</v>
      </c>
      <c r="F32" s="8">
        <f t="shared" si="0"/>
        <v>1.3539999999999992</v>
      </c>
      <c r="G32" s="34">
        <f t="shared" si="1"/>
        <v>1.1641691999999992</v>
      </c>
      <c r="H32" s="34">
        <f t="shared" si="2"/>
        <v>0.12788502469440102</v>
      </c>
      <c r="I32" s="77">
        <f t="shared" si="3"/>
        <v>1.2920542246944002</v>
      </c>
      <c r="K32" s="25"/>
      <c r="L32" s="118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72">
        <v>62.5</v>
      </c>
      <c r="D33" s="8">
        <v>14.805</v>
      </c>
      <c r="E33" s="8">
        <v>14.914999999999999</v>
      </c>
      <c r="F33" s="8">
        <f t="shared" si="0"/>
        <v>0.10999999999999943</v>
      </c>
      <c r="G33" s="34">
        <f t="shared" si="1"/>
        <v>9.457799999999951E-2</v>
      </c>
      <c r="H33" s="34">
        <f t="shared" si="2"/>
        <v>7.0984138928952625E-2</v>
      </c>
      <c r="I33" s="77">
        <f t="shared" si="3"/>
        <v>0.16556213892895214</v>
      </c>
      <c r="K33" s="25"/>
      <c r="L33" s="118"/>
      <c r="M33" s="14"/>
      <c r="N33" s="15"/>
      <c r="O33" s="21"/>
      <c r="P33" s="21"/>
    </row>
    <row r="34" spans="1:16" s="1" customFormat="1" x14ac:dyDescent="0.25">
      <c r="A34" s="4">
        <v>9</v>
      </c>
      <c r="B34" s="16">
        <v>43441366</v>
      </c>
      <c r="C34" s="72">
        <v>50.5</v>
      </c>
      <c r="D34" s="8">
        <v>31.13</v>
      </c>
      <c r="E34" s="8">
        <v>31.863</v>
      </c>
      <c r="F34" s="8">
        <f t="shared" si="0"/>
        <v>0.73300000000000054</v>
      </c>
      <c r="G34" s="34">
        <f t="shared" si="1"/>
        <v>0.6302334000000005</v>
      </c>
      <c r="H34" s="34">
        <f t="shared" si="2"/>
        <v>5.7355184254593718E-2</v>
      </c>
      <c r="I34" s="77">
        <f t="shared" si="3"/>
        <v>0.68758858425459424</v>
      </c>
      <c r="K34" s="25"/>
      <c r="L34" s="118"/>
      <c r="M34" s="7"/>
      <c r="N34" s="7"/>
      <c r="O34" s="21"/>
      <c r="P34" s="21"/>
    </row>
    <row r="35" spans="1:16" s="1" customFormat="1" x14ac:dyDescent="0.25">
      <c r="A35" s="4">
        <v>10</v>
      </c>
      <c r="B35" s="16">
        <v>43441367</v>
      </c>
      <c r="C35" s="72">
        <v>52.3</v>
      </c>
      <c r="D35" s="8">
        <v>10.555999999999999</v>
      </c>
      <c r="E35" s="8">
        <v>10.555999999999999</v>
      </c>
      <c r="F35" s="8">
        <f t="shared" si="0"/>
        <v>0</v>
      </c>
      <c r="G35" s="34">
        <f t="shared" si="1"/>
        <v>0</v>
      </c>
      <c r="H35" s="34">
        <f t="shared" si="2"/>
        <v>5.9399527455747551E-2</v>
      </c>
      <c r="I35" s="77">
        <f t="shared" si="3"/>
        <v>5.9399527455747551E-2</v>
      </c>
      <c r="K35" s="25"/>
      <c r="L35" s="118"/>
      <c r="M35" s="14"/>
      <c r="N35" s="7"/>
      <c r="O35" s="21"/>
      <c r="P35" s="21"/>
    </row>
    <row r="36" spans="1:16" s="1" customFormat="1" x14ac:dyDescent="0.25">
      <c r="A36" s="4">
        <v>11</v>
      </c>
      <c r="B36" s="16">
        <v>43441360</v>
      </c>
      <c r="C36" s="72">
        <v>53</v>
      </c>
      <c r="D36" s="8">
        <v>14.064</v>
      </c>
      <c r="E36" s="8">
        <v>14.164</v>
      </c>
      <c r="F36" s="8">
        <f t="shared" si="0"/>
        <v>9.9999999999999645E-2</v>
      </c>
      <c r="G36" s="34">
        <f t="shared" si="1"/>
        <v>8.5979999999999696E-2</v>
      </c>
      <c r="H36" s="34">
        <f t="shared" si="2"/>
        <v>6.0194549811751825E-2</v>
      </c>
      <c r="I36" s="77">
        <f t="shared" si="3"/>
        <v>0.14617454981175151</v>
      </c>
      <c r="K36" s="25"/>
      <c r="L36" s="118"/>
      <c r="M36" s="7"/>
      <c r="N36" s="7"/>
      <c r="O36" s="21"/>
      <c r="P36" s="79"/>
    </row>
    <row r="37" spans="1:16" s="1" customFormat="1" x14ac:dyDescent="0.25">
      <c r="A37" s="4">
        <v>12</v>
      </c>
      <c r="B37" s="16">
        <v>43441365</v>
      </c>
      <c r="C37" s="72">
        <v>100.2</v>
      </c>
      <c r="D37" s="8">
        <v>37.807000000000002</v>
      </c>
      <c r="E37" s="8">
        <v>38.33</v>
      </c>
      <c r="F37" s="8">
        <f t="shared" si="0"/>
        <v>0.52299999999999613</v>
      </c>
      <c r="G37" s="34">
        <f t="shared" si="1"/>
        <v>0.44967539999999667</v>
      </c>
      <c r="H37" s="34">
        <f t="shared" si="2"/>
        <v>0.11380177153089685</v>
      </c>
      <c r="I37" s="77">
        <f t="shared" si="3"/>
        <v>0.56347717153089349</v>
      </c>
      <c r="K37" s="25"/>
      <c r="L37" s="118"/>
      <c r="M37" s="7"/>
      <c r="N37" s="7"/>
      <c r="O37" s="21"/>
      <c r="P37" s="79"/>
    </row>
    <row r="38" spans="1:16" s="5" customFormat="1" x14ac:dyDescent="0.25">
      <c r="A38" s="4">
        <v>13</v>
      </c>
      <c r="B38" s="17">
        <v>43441377</v>
      </c>
      <c r="C38" s="72">
        <v>112.4</v>
      </c>
      <c r="D38" s="8">
        <v>48.701999999999998</v>
      </c>
      <c r="E38" s="8">
        <v>49.826999999999998</v>
      </c>
      <c r="F38" s="8">
        <f t="shared" si="0"/>
        <v>1.125</v>
      </c>
      <c r="G38" s="34">
        <f t="shared" si="1"/>
        <v>0.967275</v>
      </c>
      <c r="H38" s="34">
        <f t="shared" si="2"/>
        <v>0.1276578754498284</v>
      </c>
      <c r="I38" s="77">
        <f t="shared" si="3"/>
        <v>1.0949328754498284</v>
      </c>
      <c r="K38" s="25"/>
      <c r="L38" s="118"/>
      <c r="M38" s="14"/>
      <c r="N38" s="7"/>
      <c r="O38" s="21"/>
      <c r="P38" s="21"/>
    </row>
    <row r="39" spans="1:16" s="1" customFormat="1" x14ac:dyDescent="0.25">
      <c r="A39" s="4">
        <v>14</v>
      </c>
      <c r="B39" s="17">
        <v>43441370</v>
      </c>
      <c r="C39" s="72">
        <v>63.8</v>
      </c>
      <c r="D39" s="8">
        <v>51.726999999999997</v>
      </c>
      <c r="E39" s="8">
        <v>52.698</v>
      </c>
      <c r="F39" s="8">
        <f t="shared" si="0"/>
        <v>0.97100000000000364</v>
      </c>
      <c r="G39" s="34">
        <f t="shared" si="1"/>
        <v>0.8348658000000031</v>
      </c>
      <c r="H39" s="34">
        <f t="shared" si="2"/>
        <v>7.2460609018674835E-2</v>
      </c>
      <c r="I39" s="77">
        <f t="shared" si="3"/>
        <v>0.90732640901867789</v>
      </c>
      <c r="K39" s="25"/>
      <c r="L39" s="118"/>
      <c r="M39" s="5"/>
      <c r="N39" s="5"/>
      <c r="O39" s="21"/>
      <c r="P39" s="21"/>
    </row>
    <row r="40" spans="1:16" s="1" customFormat="1" x14ac:dyDescent="0.25">
      <c r="A40" s="4">
        <v>15</v>
      </c>
      <c r="B40" s="16">
        <v>43441369</v>
      </c>
      <c r="C40" s="72">
        <v>50.9</v>
      </c>
      <c r="D40" s="8">
        <v>26.219000000000001</v>
      </c>
      <c r="E40" s="8">
        <v>26.864000000000001</v>
      </c>
      <c r="F40" s="8">
        <f t="shared" si="0"/>
        <v>0.64499999999999957</v>
      </c>
      <c r="G40" s="34">
        <f t="shared" si="1"/>
        <v>0.55457099999999959</v>
      </c>
      <c r="H40" s="34">
        <f t="shared" si="2"/>
        <v>5.7809482743739017E-2</v>
      </c>
      <c r="I40" s="77">
        <f t="shared" si="3"/>
        <v>0.61238048274373857</v>
      </c>
      <c r="K40" s="25"/>
      <c r="L40" s="118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72">
        <v>52.4</v>
      </c>
      <c r="D41" s="8">
        <v>20.844999999999999</v>
      </c>
      <c r="E41" s="8">
        <v>21.234999999999999</v>
      </c>
      <c r="F41" s="8">
        <f t="shared" si="0"/>
        <v>0.39000000000000057</v>
      </c>
      <c r="G41" s="34">
        <f t="shared" si="1"/>
        <v>0.33532200000000051</v>
      </c>
      <c r="H41" s="34">
        <f t="shared" si="2"/>
        <v>5.9513102078033876E-2</v>
      </c>
      <c r="I41" s="77">
        <f t="shared" si="3"/>
        <v>0.39483510207803441</v>
      </c>
      <c r="K41" s="25"/>
      <c r="L41" s="118"/>
      <c r="M41" s="14"/>
      <c r="O41" s="21"/>
      <c r="P41" s="21"/>
    </row>
    <row r="42" spans="1:16" s="1" customFormat="1" x14ac:dyDescent="0.25">
      <c r="A42" s="4">
        <v>17</v>
      </c>
      <c r="B42" s="16">
        <v>43441376</v>
      </c>
      <c r="C42" s="72">
        <v>53.3</v>
      </c>
      <c r="D42" s="8">
        <v>31.317</v>
      </c>
      <c r="E42" s="8">
        <v>32.009</v>
      </c>
      <c r="F42" s="8">
        <f t="shared" si="0"/>
        <v>0.69200000000000017</v>
      </c>
      <c r="G42" s="34">
        <f t="shared" si="1"/>
        <v>0.59498160000000011</v>
      </c>
      <c r="H42" s="34">
        <f t="shared" si="2"/>
        <v>6.0535273678610793E-2</v>
      </c>
      <c r="I42" s="77">
        <f t="shared" si="3"/>
        <v>0.65551687367861089</v>
      </c>
      <c r="K42" s="25"/>
      <c r="L42" s="118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72">
        <v>100.6</v>
      </c>
      <c r="D43" s="8">
        <v>4.6040000000000001</v>
      </c>
      <c r="E43" s="8">
        <v>4.6040000000000001</v>
      </c>
      <c r="F43" s="8">
        <f t="shared" si="0"/>
        <v>0</v>
      </c>
      <c r="G43" s="34">
        <f t="shared" si="1"/>
        <v>0</v>
      </c>
      <c r="H43" s="34">
        <f t="shared" si="2"/>
        <v>0.11425607002004214</v>
      </c>
      <c r="I43" s="77">
        <f t="shared" si="3"/>
        <v>0.11425607002004214</v>
      </c>
      <c r="K43" s="25"/>
      <c r="L43" s="118"/>
      <c r="O43" s="21"/>
      <c r="P43" s="21"/>
    </row>
    <row r="44" spans="1:16" s="5" customFormat="1" x14ac:dyDescent="0.25">
      <c r="A44" s="4">
        <v>19</v>
      </c>
      <c r="B44" s="16">
        <v>43441266</v>
      </c>
      <c r="C44" s="72">
        <v>112.4</v>
      </c>
      <c r="D44" s="8">
        <v>25.92</v>
      </c>
      <c r="E44" s="8">
        <v>26.663</v>
      </c>
      <c r="F44" s="8">
        <f t="shared" si="0"/>
        <v>0.74299999999999855</v>
      </c>
      <c r="G44" s="34">
        <f t="shared" si="1"/>
        <v>0.63883139999999872</v>
      </c>
      <c r="H44" s="34">
        <f t="shared" si="2"/>
        <v>0.1276578754498284</v>
      </c>
      <c r="I44" s="77">
        <f t="shared" si="3"/>
        <v>0.76648927544982715</v>
      </c>
      <c r="K44" s="25"/>
      <c r="L44" s="118"/>
      <c r="M44" s="14"/>
      <c r="O44" s="21"/>
      <c r="P44" s="21"/>
    </row>
    <row r="45" spans="1:16" s="1" customFormat="1" x14ac:dyDescent="0.25">
      <c r="A45" s="4">
        <v>20</v>
      </c>
      <c r="B45" s="16">
        <v>43441271</v>
      </c>
      <c r="C45" s="72">
        <v>63</v>
      </c>
      <c r="D45" s="8">
        <v>17.007999999999999</v>
      </c>
      <c r="E45" s="8">
        <v>17.195</v>
      </c>
      <c r="F45" s="8">
        <f t="shared" si="0"/>
        <v>0.18700000000000117</v>
      </c>
      <c r="G45" s="34">
        <f t="shared" si="1"/>
        <v>0.160782600000001</v>
      </c>
      <c r="H45" s="34">
        <f t="shared" si="2"/>
        <v>7.155201204038425E-2</v>
      </c>
      <c r="I45" s="77">
        <f t="shared" si="3"/>
        <v>0.23233461204038525</v>
      </c>
      <c r="J45" s="5"/>
      <c r="K45" s="25"/>
      <c r="L45" s="118"/>
      <c r="M45" s="5"/>
      <c r="N45" s="5"/>
      <c r="O45" s="21"/>
      <c r="P45" s="21"/>
    </row>
    <row r="46" spans="1:16" s="1" customFormat="1" x14ac:dyDescent="0.25">
      <c r="A46" s="4">
        <v>21</v>
      </c>
      <c r="B46" s="16">
        <v>43441274</v>
      </c>
      <c r="C46" s="72">
        <v>50.5</v>
      </c>
      <c r="D46" s="8">
        <v>19.306999999999999</v>
      </c>
      <c r="E46" s="8">
        <v>20.228000000000002</v>
      </c>
      <c r="F46" s="8">
        <f t="shared" si="0"/>
        <v>0.92100000000000293</v>
      </c>
      <c r="G46" s="34">
        <f t="shared" si="1"/>
        <v>0.79187580000000257</v>
      </c>
      <c r="H46" s="34">
        <f t="shared" si="2"/>
        <v>5.7355184254593718E-2</v>
      </c>
      <c r="I46" s="77">
        <f t="shared" si="3"/>
        <v>0.84923098425459631</v>
      </c>
      <c r="J46" s="5"/>
      <c r="K46" s="25"/>
      <c r="L46" s="118"/>
      <c r="M46" s="5"/>
      <c r="N46" s="5"/>
      <c r="O46" s="21"/>
      <c r="P46" s="21"/>
    </row>
    <row r="47" spans="1:16" s="1" customFormat="1" x14ac:dyDescent="0.25">
      <c r="A47" s="4">
        <v>22</v>
      </c>
      <c r="B47" s="16">
        <v>43441273</v>
      </c>
      <c r="C47" s="72">
        <v>52.4</v>
      </c>
      <c r="D47" s="8">
        <v>23.597999999999999</v>
      </c>
      <c r="E47" s="8">
        <v>23.731000000000002</v>
      </c>
      <c r="F47" s="8">
        <f t="shared" si="0"/>
        <v>0.13300000000000267</v>
      </c>
      <c r="G47" s="34">
        <f t="shared" si="1"/>
        <v>0.1143534000000023</v>
      </c>
      <c r="H47" s="34">
        <f t="shared" si="2"/>
        <v>5.9513102078033876E-2</v>
      </c>
      <c r="I47" s="77">
        <f t="shared" si="3"/>
        <v>0.17386650207803617</v>
      </c>
      <c r="J47" s="5"/>
      <c r="K47" s="25"/>
      <c r="L47" s="118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72">
        <v>53.1</v>
      </c>
      <c r="D48" s="8">
        <v>10.170999999999999</v>
      </c>
      <c r="E48" s="8">
        <v>10.183999999999999</v>
      </c>
      <c r="F48" s="8">
        <f t="shared" si="0"/>
        <v>1.2999999999999901E-2</v>
      </c>
      <c r="G48" s="34">
        <f t="shared" si="1"/>
        <v>1.1177399999999914E-2</v>
      </c>
      <c r="H48" s="34">
        <f t="shared" si="2"/>
        <v>6.030812443403815E-2</v>
      </c>
      <c r="I48" s="77">
        <f t="shared" si="3"/>
        <v>7.1485524434038064E-2</v>
      </c>
      <c r="J48" s="5"/>
      <c r="K48" s="25"/>
      <c r="L48" s="118"/>
      <c r="M48" s="7"/>
      <c r="N48" s="7"/>
      <c r="O48" s="21"/>
      <c r="P48" s="21"/>
    </row>
    <row r="49" spans="1:16" s="1" customFormat="1" x14ac:dyDescent="0.25">
      <c r="A49" s="4">
        <v>24</v>
      </c>
      <c r="B49" s="16">
        <v>43441374</v>
      </c>
      <c r="C49" s="72">
        <v>100.7</v>
      </c>
      <c r="D49" s="8">
        <v>55.500999999999998</v>
      </c>
      <c r="E49" s="8">
        <v>56.503</v>
      </c>
      <c r="F49" s="8">
        <f t="shared" si="0"/>
        <v>1.0020000000000024</v>
      </c>
      <c r="G49" s="34">
        <f t="shared" si="1"/>
        <v>0.86151960000000216</v>
      </c>
      <c r="H49" s="34">
        <f t="shared" si="2"/>
        <v>0.11436964464232846</v>
      </c>
      <c r="I49" s="77">
        <f t="shared" si="3"/>
        <v>0.97588924464233062</v>
      </c>
      <c r="K49" s="25"/>
      <c r="L49" s="118"/>
      <c r="M49" s="7"/>
      <c r="N49" s="7"/>
      <c r="O49" s="21"/>
      <c r="P49" s="21"/>
    </row>
    <row r="50" spans="1:16" s="1" customFormat="1" x14ac:dyDescent="0.25">
      <c r="A50" s="4">
        <v>25</v>
      </c>
      <c r="B50" s="16">
        <v>43441275</v>
      </c>
      <c r="C50" s="72">
        <v>112.5</v>
      </c>
      <c r="D50" s="8">
        <v>43.985199999999999</v>
      </c>
      <c r="E50" s="8">
        <v>44.781999999999996</v>
      </c>
      <c r="F50" s="8">
        <f t="shared" si="0"/>
        <v>0.79679999999999751</v>
      </c>
      <c r="G50" s="34">
        <f t="shared" si="1"/>
        <v>0.68508863999999792</v>
      </c>
      <c r="H50" s="34">
        <f t="shared" si="2"/>
        <v>0.12777145007211471</v>
      </c>
      <c r="I50" s="77">
        <f t="shared" si="3"/>
        <v>0.81286009007211257</v>
      </c>
      <c r="K50" s="25"/>
      <c r="L50" s="118"/>
      <c r="M50" s="14"/>
      <c r="N50" s="7"/>
      <c r="O50" s="21"/>
      <c r="P50" s="21"/>
    </row>
    <row r="51" spans="1:16" s="1" customFormat="1" x14ac:dyDescent="0.25">
      <c r="A51" s="4">
        <v>26</v>
      </c>
      <c r="B51" s="16">
        <v>43441269</v>
      </c>
      <c r="C51" s="72">
        <v>62.5</v>
      </c>
      <c r="D51" s="8">
        <v>11.082000000000001</v>
      </c>
      <c r="E51" s="8">
        <v>11.082000000000001</v>
      </c>
      <c r="F51" s="8">
        <f t="shared" si="0"/>
        <v>0</v>
      </c>
      <c r="G51" s="34">
        <f t="shared" si="1"/>
        <v>0</v>
      </c>
      <c r="H51" s="34">
        <f t="shared" si="2"/>
        <v>7.0984138928952625E-2</v>
      </c>
      <c r="I51" s="77">
        <f t="shared" si="3"/>
        <v>7.0984138928952625E-2</v>
      </c>
      <c r="K51" s="25"/>
      <c r="L51" s="118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72">
        <v>51.2</v>
      </c>
      <c r="D52" s="8">
        <v>1.0920000000000001</v>
      </c>
      <c r="E52" s="8">
        <v>1.0920000000000001</v>
      </c>
      <c r="F52" s="8">
        <f t="shared" si="0"/>
        <v>0</v>
      </c>
      <c r="G52" s="34">
        <f t="shared" si="1"/>
        <v>0</v>
      </c>
      <c r="H52" s="34">
        <f t="shared" si="2"/>
        <v>5.8150206610597992E-2</v>
      </c>
      <c r="I52" s="77">
        <f t="shared" si="3"/>
        <v>5.8150206610597992E-2</v>
      </c>
      <c r="K52" s="25"/>
      <c r="L52" s="118"/>
      <c r="M52" s="7"/>
      <c r="N52" s="7"/>
      <c r="O52" s="21"/>
      <c r="P52" s="21"/>
    </row>
    <row r="53" spans="1:16" s="1" customFormat="1" x14ac:dyDescent="0.25">
      <c r="A53" s="4">
        <v>28</v>
      </c>
      <c r="B53" s="16">
        <v>43441264</v>
      </c>
      <c r="C53" s="72">
        <v>52.5</v>
      </c>
      <c r="D53" s="8">
        <v>13.090999999999999</v>
      </c>
      <c r="E53" s="8">
        <v>13.691000000000001</v>
      </c>
      <c r="F53" s="8">
        <f t="shared" si="0"/>
        <v>0.60000000000000142</v>
      </c>
      <c r="G53" s="34">
        <f t="shared" si="1"/>
        <v>0.51588000000000123</v>
      </c>
      <c r="H53" s="34">
        <f t="shared" si="2"/>
        <v>5.9626676700320201E-2</v>
      </c>
      <c r="I53" s="77">
        <f t="shared" si="3"/>
        <v>0.57550667670032141</v>
      </c>
      <c r="K53" s="25"/>
      <c r="L53" s="118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72">
        <v>52.8</v>
      </c>
      <c r="D54" s="8">
        <v>15.65</v>
      </c>
      <c r="E54" s="8">
        <v>16.190999999999999</v>
      </c>
      <c r="F54" s="8">
        <f t="shared" si="0"/>
        <v>0.54099999999999859</v>
      </c>
      <c r="G54" s="34">
        <f t="shared" si="1"/>
        <v>0.46515179999999878</v>
      </c>
      <c r="H54" s="34">
        <f t="shared" si="2"/>
        <v>5.9967400567179176E-2</v>
      </c>
      <c r="I54" s="77">
        <f t="shared" si="3"/>
        <v>0.52511920056717798</v>
      </c>
      <c r="K54" s="25"/>
      <c r="L54" s="118"/>
      <c r="M54" s="7"/>
      <c r="N54" s="7"/>
      <c r="O54" s="21"/>
      <c r="P54" s="21"/>
    </row>
    <row r="55" spans="1:16" s="1" customFormat="1" x14ac:dyDescent="0.25">
      <c r="A55" s="4">
        <v>30</v>
      </c>
      <c r="B55" s="16">
        <v>43441265</v>
      </c>
      <c r="C55" s="72">
        <v>101.4</v>
      </c>
      <c r="D55" s="8">
        <v>28.952000000000002</v>
      </c>
      <c r="E55" s="8">
        <v>28.952000000000002</v>
      </c>
      <c r="F55" s="8">
        <f t="shared" si="0"/>
        <v>0</v>
      </c>
      <c r="G55" s="34">
        <f t="shared" si="1"/>
        <v>0</v>
      </c>
      <c r="H55" s="34">
        <f t="shared" si="2"/>
        <v>0.11516466699833275</v>
      </c>
      <c r="I55" s="77">
        <f t="shared" si="3"/>
        <v>0.11516466699833275</v>
      </c>
      <c r="K55" s="25"/>
      <c r="L55" s="118"/>
      <c r="M55" s="7"/>
      <c r="N55" s="7"/>
      <c r="O55" s="21"/>
      <c r="P55" s="21"/>
    </row>
    <row r="56" spans="1:16" s="1" customFormat="1" x14ac:dyDescent="0.25">
      <c r="A56" s="4">
        <v>31</v>
      </c>
      <c r="B56" s="16">
        <v>43441277</v>
      </c>
      <c r="C56" s="72">
        <v>112.5</v>
      </c>
      <c r="D56" s="8">
        <v>55.070999999999998</v>
      </c>
      <c r="E56" s="8">
        <v>56.226999999999997</v>
      </c>
      <c r="F56" s="8">
        <f t="shared" si="0"/>
        <v>1.1559999999999988</v>
      </c>
      <c r="G56" s="34">
        <f t="shared" si="1"/>
        <v>0.99392879999999895</v>
      </c>
      <c r="H56" s="34">
        <f t="shared" si="2"/>
        <v>0.12777145007211471</v>
      </c>
      <c r="I56" s="77">
        <f t="shared" si="3"/>
        <v>1.1217002500721136</v>
      </c>
      <c r="J56" s="5"/>
      <c r="K56" s="25"/>
      <c r="L56" s="118"/>
      <c r="M56" s="7"/>
      <c r="N56" s="7"/>
      <c r="O56" s="21"/>
      <c r="P56" s="21"/>
    </row>
    <row r="57" spans="1:16" s="1" customFormat="1" x14ac:dyDescent="0.25">
      <c r="A57" s="4">
        <v>32</v>
      </c>
      <c r="B57" s="16">
        <v>43441276</v>
      </c>
      <c r="C57" s="72">
        <v>63.1</v>
      </c>
      <c r="D57" s="8">
        <v>39.188000000000002</v>
      </c>
      <c r="E57" s="8">
        <v>39.896999999999998</v>
      </c>
      <c r="F57" s="8">
        <f t="shared" si="0"/>
        <v>0.70899999999999608</v>
      </c>
      <c r="G57" s="34">
        <f t="shared" si="1"/>
        <v>0.60959819999999665</v>
      </c>
      <c r="H57" s="34">
        <f t="shared" si="2"/>
        <v>7.1665586662670575E-2</v>
      </c>
      <c r="I57" s="77">
        <f t="shared" si="3"/>
        <v>0.68126378666266718</v>
      </c>
      <c r="K57" s="25"/>
      <c r="L57" s="118"/>
      <c r="M57" s="7"/>
      <c r="N57" s="7"/>
      <c r="O57" s="21"/>
      <c r="P57" s="21"/>
    </row>
    <row r="58" spans="1:16" s="1" customFormat="1" x14ac:dyDescent="0.25">
      <c r="A58" s="4">
        <v>33</v>
      </c>
      <c r="B58" s="16">
        <v>43441279</v>
      </c>
      <c r="C58" s="72">
        <v>50.9</v>
      </c>
      <c r="D58" s="8">
        <v>33.332999999999998</v>
      </c>
      <c r="E58" s="8">
        <v>34.091999999999999</v>
      </c>
      <c r="F58" s="8">
        <f t="shared" si="0"/>
        <v>0.75900000000000034</v>
      </c>
      <c r="G58" s="34">
        <f t="shared" si="1"/>
        <v>0.65258820000000028</v>
      </c>
      <c r="H58" s="34">
        <f t="shared" si="2"/>
        <v>5.7809482743739017E-2</v>
      </c>
      <c r="I58" s="77">
        <f t="shared" si="3"/>
        <v>0.71039768274373927</v>
      </c>
      <c r="K58" s="25"/>
      <c r="L58" s="118"/>
      <c r="M58" s="7"/>
      <c r="N58" s="7"/>
      <c r="O58" s="21"/>
      <c r="P58" s="21"/>
    </row>
    <row r="59" spans="1:16" s="1" customFormat="1" x14ac:dyDescent="0.25">
      <c r="A59" s="4">
        <v>34</v>
      </c>
      <c r="B59" s="16">
        <v>43441281</v>
      </c>
      <c r="C59" s="72">
        <v>52.2</v>
      </c>
      <c r="D59" s="8">
        <v>30.265999999999998</v>
      </c>
      <c r="E59" s="8">
        <v>30.869</v>
      </c>
      <c r="F59" s="8">
        <f t="shared" si="0"/>
        <v>0.60300000000000153</v>
      </c>
      <c r="G59" s="34">
        <f t="shared" si="1"/>
        <v>0.51845940000000135</v>
      </c>
      <c r="H59" s="34">
        <f t="shared" si="2"/>
        <v>5.9285952833461233E-2</v>
      </c>
      <c r="I59" s="77">
        <f t="shared" si="3"/>
        <v>0.57774535283346262</v>
      </c>
      <c r="K59" s="25"/>
      <c r="L59" s="118"/>
      <c r="M59" s="7"/>
      <c r="N59" s="7"/>
      <c r="O59" s="21"/>
      <c r="P59" s="21"/>
    </row>
    <row r="60" spans="1:16" s="1" customFormat="1" x14ac:dyDescent="0.25">
      <c r="A60" s="4">
        <v>35</v>
      </c>
      <c r="B60" s="16">
        <v>43441282</v>
      </c>
      <c r="C60" s="72">
        <v>53</v>
      </c>
      <c r="D60" s="8">
        <v>26.681000000000001</v>
      </c>
      <c r="E60" s="8">
        <v>27.318999999999999</v>
      </c>
      <c r="F60" s="8">
        <f t="shared" si="0"/>
        <v>0.63799999999999812</v>
      </c>
      <c r="G60" s="34">
        <f t="shared" si="1"/>
        <v>0.54855239999999839</v>
      </c>
      <c r="H60" s="34">
        <f t="shared" si="2"/>
        <v>6.0194549811751825E-2</v>
      </c>
      <c r="I60" s="77">
        <f t="shared" si="3"/>
        <v>0.60874694981175026</v>
      </c>
      <c r="K60" s="25"/>
      <c r="L60" s="118"/>
      <c r="M60" s="7"/>
      <c r="N60" s="7"/>
      <c r="O60" s="21"/>
      <c r="P60" s="21"/>
    </row>
    <row r="61" spans="1:16" s="1" customFormat="1" x14ac:dyDescent="0.25">
      <c r="A61" s="4">
        <v>36</v>
      </c>
      <c r="B61" s="16">
        <v>43441280</v>
      </c>
      <c r="C61" s="72">
        <v>103.1</v>
      </c>
      <c r="D61" s="8">
        <v>42.119</v>
      </c>
      <c r="E61" s="8">
        <v>43.082000000000001</v>
      </c>
      <c r="F61" s="8">
        <f t="shared" si="0"/>
        <v>0.96300000000000097</v>
      </c>
      <c r="G61" s="34">
        <f t="shared" si="1"/>
        <v>0.82798740000000082</v>
      </c>
      <c r="H61" s="34">
        <f t="shared" si="2"/>
        <v>0.11709543557720024</v>
      </c>
      <c r="I61" s="77">
        <f t="shared" si="3"/>
        <v>0.94508283557720107</v>
      </c>
      <c r="K61" s="25"/>
      <c r="L61" s="118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72">
        <v>112.4</v>
      </c>
      <c r="D62" s="8">
        <v>29.634</v>
      </c>
      <c r="E62" s="8">
        <v>30.599</v>
      </c>
      <c r="F62" s="8">
        <f t="shared" si="0"/>
        <v>0.96499999999999986</v>
      </c>
      <c r="G62" s="34">
        <f t="shared" si="1"/>
        <v>0.82970699999999986</v>
      </c>
      <c r="H62" s="34">
        <f t="shared" si="2"/>
        <v>0.1276578754498284</v>
      </c>
      <c r="I62" s="77">
        <f t="shared" si="3"/>
        <v>0.95736487544982829</v>
      </c>
      <c r="K62" s="25"/>
      <c r="L62" s="118"/>
      <c r="M62" s="7"/>
      <c r="N62" s="7"/>
      <c r="O62" s="21"/>
      <c r="P62" s="21"/>
    </row>
    <row r="63" spans="1:16" s="1" customFormat="1" x14ac:dyDescent="0.25">
      <c r="A63" s="4">
        <v>38</v>
      </c>
      <c r="B63" s="16">
        <v>43441344</v>
      </c>
      <c r="C63" s="72">
        <v>62.8</v>
      </c>
      <c r="D63" s="8">
        <v>18.501999999999999</v>
      </c>
      <c r="E63" s="8">
        <v>19.042000000000002</v>
      </c>
      <c r="F63" s="8">
        <f t="shared" si="0"/>
        <v>0.5400000000000027</v>
      </c>
      <c r="G63" s="34">
        <f t="shared" si="1"/>
        <v>0.46429200000000231</v>
      </c>
      <c r="H63" s="34">
        <f t="shared" si="2"/>
        <v>7.13248627958116E-2</v>
      </c>
      <c r="I63" s="77">
        <f t="shared" si="3"/>
        <v>0.53561686279581389</v>
      </c>
      <c r="K63" s="25"/>
      <c r="L63" s="118"/>
      <c r="M63" s="7"/>
      <c r="N63" s="7"/>
      <c r="O63" s="21"/>
      <c r="P63" s="21"/>
    </row>
    <row r="64" spans="1:16" s="1" customFormat="1" x14ac:dyDescent="0.25">
      <c r="A64" s="4">
        <v>39</v>
      </c>
      <c r="B64" s="16">
        <v>43441341</v>
      </c>
      <c r="C64" s="72">
        <v>50.5</v>
      </c>
      <c r="D64" s="8">
        <v>2.4529999999999998</v>
      </c>
      <c r="E64" s="8">
        <v>2.496</v>
      </c>
      <c r="F64" s="8">
        <f t="shared" si="0"/>
        <v>4.3000000000000149E-2</v>
      </c>
      <c r="G64" s="34">
        <f t="shared" si="1"/>
        <v>3.6971400000000126E-2</v>
      </c>
      <c r="H64" s="34">
        <f t="shared" si="2"/>
        <v>5.7355184254593718E-2</v>
      </c>
      <c r="I64" s="77">
        <f t="shared" si="3"/>
        <v>9.4326584254593837E-2</v>
      </c>
      <c r="K64" s="25"/>
      <c r="L64" s="118"/>
      <c r="M64" s="7"/>
      <c r="N64" s="7"/>
      <c r="O64" s="21"/>
      <c r="P64" s="21"/>
    </row>
    <row r="65" spans="1:16" s="1" customFormat="1" x14ac:dyDescent="0.25">
      <c r="A65" s="4">
        <v>40</v>
      </c>
      <c r="B65" s="16">
        <v>43441347</v>
      </c>
      <c r="C65" s="72">
        <v>52.3</v>
      </c>
      <c r="D65" s="8">
        <v>7.657</v>
      </c>
      <c r="E65" s="8">
        <v>7.7249999999999996</v>
      </c>
      <c r="F65" s="8">
        <f t="shared" si="0"/>
        <v>6.7999999999999616E-2</v>
      </c>
      <c r="G65" s="34">
        <f t="shared" si="1"/>
        <v>5.8466399999999669E-2</v>
      </c>
      <c r="H65" s="34">
        <f t="shared" si="2"/>
        <v>5.9399527455747551E-2</v>
      </c>
      <c r="I65" s="77">
        <f t="shared" si="3"/>
        <v>0.11786592745574723</v>
      </c>
      <c r="K65" s="25"/>
      <c r="L65" s="118"/>
      <c r="M65" s="7"/>
      <c r="N65" s="7"/>
      <c r="O65" s="21"/>
      <c r="P65" s="21"/>
    </row>
    <row r="66" spans="1:16" s="1" customFormat="1" x14ac:dyDescent="0.25">
      <c r="A66" s="4">
        <v>41</v>
      </c>
      <c r="B66" s="16">
        <v>43441283</v>
      </c>
      <c r="C66" s="72">
        <v>53</v>
      </c>
      <c r="D66" s="8">
        <v>11.568</v>
      </c>
      <c r="E66" s="8">
        <v>11.882</v>
      </c>
      <c r="F66" s="8">
        <f t="shared" si="0"/>
        <v>0.31400000000000006</v>
      </c>
      <c r="G66" s="34">
        <f t="shared" si="1"/>
        <v>0.26997720000000003</v>
      </c>
      <c r="H66" s="34">
        <f t="shared" si="2"/>
        <v>6.0194549811751825E-2</v>
      </c>
      <c r="I66" s="77">
        <f t="shared" si="3"/>
        <v>0.33017174981175185</v>
      </c>
      <c r="K66" s="25"/>
      <c r="L66" s="118"/>
      <c r="M66" s="7"/>
      <c r="N66" s="7"/>
      <c r="O66" s="21"/>
      <c r="P66" s="21"/>
    </row>
    <row r="67" spans="1:16" s="1" customFormat="1" x14ac:dyDescent="0.25">
      <c r="A67" s="4">
        <v>42</v>
      </c>
      <c r="B67" s="16">
        <v>43441284</v>
      </c>
      <c r="C67" s="72">
        <v>100.1</v>
      </c>
      <c r="D67" s="8">
        <v>42.720999999999997</v>
      </c>
      <c r="E67" s="8">
        <v>43.857999999999997</v>
      </c>
      <c r="F67" s="8">
        <f t="shared" si="0"/>
        <v>1.1370000000000005</v>
      </c>
      <c r="G67" s="34">
        <f t="shared" si="1"/>
        <v>0.97759260000000037</v>
      </c>
      <c r="H67" s="34">
        <f t="shared" si="2"/>
        <v>0.11368819690861051</v>
      </c>
      <c r="I67" s="77">
        <f t="shared" si="3"/>
        <v>1.0912807969086109</v>
      </c>
      <c r="K67" s="25"/>
      <c r="L67" s="118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72">
        <v>69.3</v>
      </c>
      <c r="D68" s="8">
        <v>7.0640000000000001</v>
      </c>
      <c r="E68" s="8">
        <v>7.0640000000000001</v>
      </c>
      <c r="F68" s="8">
        <f t="shared" si="0"/>
        <v>0</v>
      </c>
      <c r="G68" s="34">
        <f t="shared" si="1"/>
        <v>0</v>
      </c>
      <c r="H68" s="34">
        <f t="shared" si="2"/>
        <v>7.8707213244422661E-2</v>
      </c>
      <c r="I68" s="34">
        <f t="shared" si="3"/>
        <v>7.8707213244422661E-2</v>
      </c>
      <c r="K68" s="25"/>
      <c r="L68" s="118"/>
      <c r="M68" s="7"/>
      <c r="N68" s="7"/>
      <c r="O68" s="21"/>
      <c r="P68" s="21"/>
    </row>
    <row r="69" spans="1:16" s="1" customFormat="1" x14ac:dyDescent="0.25">
      <c r="A69" s="4">
        <v>44</v>
      </c>
      <c r="B69" s="16">
        <v>43441345</v>
      </c>
      <c r="C69" s="72">
        <v>53.3</v>
      </c>
      <c r="D69" s="8">
        <v>16.16</v>
      </c>
      <c r="E69" s="8">
        <v>16.187999999999999</v>
      </c>
      <c r="F69" s="8">
        <f t="shared" si="0"/>
        <v>2.7999999999998693E-2</v>
      </c>
      <c r="G69" s="34">
        <f t="shared" si="1"/>
        <v>2.4074399999998875E-2</v>
      </c>
      <c r="H69" s="34">
        <f t="shared" si="2"/>
        <v>6.0535273678610793E-2</v>
      </c>
      <c r="I69" s="77">
        <f>G69+H69</f>
        <v>8.4609673678609665E-2</v>
      </c>
      <c r="K69" s="25"/>
      <c r="L69" s="118"/>
      <c r="M69" s="7"/>
      <c r="N69" s="7"/>
      <c r="O69" s="21"/>
      <c r="P69" s="21"/>
    </row>
    <row r="70" spans="1:16" s="1" customFormat="1" x14ac:dyDescent="0.25">
      <c r="A70" s="4">
        <v>45</v>
      </c>
      <c r="B70" s="16">
        <v>43441348</v>
      </c>
      <c r="C70" s="72">
        <v>52.9</v>
      </c>
      <c r="D70" s="8">
        <v>41.482999999999997</v>
      </c>
      <c r="E70" s="8">
        <v>42.633000000000003</v>
      </c>
      <c r="F70" s="8">
        <f t="shared" si="0"/>
        <v>1.1500000000000057</v>
      </c>
      <c r="G70" s="34">
        <f t="shared" si="1"/>
        <v>0.98877000000000492</v>
      </c>
      <c r="H70" s="34">
        <f t="shared" si="2"/>
        <v>6.0080975189465501E-2</v>
      </c>
      <c r="I70" s="77">
        <f t="shared" si="3"/>
        <v>1.0488509751894703</v>
      </c>
      <c r="K70" s="25"/>
      <c r="L70" s="118"/>
      <c r="M70" s="7"/>
      <c r="N70" s="7"/>
      <c r="O70" s="21"/>
      <c r="P70" s="21"/>
    </row>
    <row r="71" spans="1:16" s="1" customFormat="1" x14ac:dyDescent="0.25">
      <c r="A71" s="4">
        <v>46</v>
      </c>
      <c r="B71" s="16">
        <v>43441349</v>
      </c>
      <c r="C71" s="72">
        <v>100.9</v>
      </c>
      <c r="D71" s="8">
        <v>23.91</v>
      </c>
      <c r="E71" s="8">
        <v>23.91</v>
      </c>
      <c r="F71" s="8">
        <f t="shared" si="0"/>
        <v>0</v>
      </c>
      <c r="G71" s="34">
        <f t="shared" si="1"/>
        <v>0</v>
      </c>
      <c r="H71" s="34">
        <f t="shared" si="2"/>
        <v>0.11459679388690111</v>
      </c>
      <c r="I71" s="77">
        <f t="shared" si="3"/>
        <v>0.11459679388690111</v>
      </c>
      <c r="K71" s="25"/>
      <c r="L71" s="118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72">
        <v>85.4</v>
      </c>
      <c r="D72" s="8">
        <v>26.821999999999999</v>
      </c>
      <c r="E72" s="8">
        <v>26.821999999999999</v>
      </c>
      <c r="F72" s="8">
        <f>E72-D72</f>
        <v>0</v>
      </c>
      <c r="G72" s="34">
        <f>F72*0.8598</f>
        <v>0</v>
      </c>
      <c r="H72" s="34">
        <f t="shared" si="2"/>
        <v>9.6992727432520881E-2</v>
      </c>
      <c r="I72" s="77">
        <f t="shared" si="3"/>
        <v>9.6992727432520881E-2</v>
      </c>
      <c r="K72" s="25"/>
      <c r="L72" s="118"/>
      <c r="M72" s="24"/>
      <c r="N72" s="14"/>
      <c r="O72" s="24"/>
      <c r="P72" s="24"/>
    </row>
    <row r="73" spans="1:16" s="1" customFormat="1" x14ac:dyDescent="0.25">
      <c r="A73" s="4">
        <v>48</v>
      </c>
      <c r="B73" s="16">
        <v>43441356</v>
      </c>
      <c r="C73" s="72">
        <v>53.2</v>
      </c>
      <c r="D73" s="8">
        <v>25.048999999999999</v>
      </c>
      <c r="E73" s="8">
        <v>26.006</v>
      </c>
      <c r="F73" s="8">
        <f t="shared" si="0"/>
        <v>0.95700000000000074</v>
      </c>
      <c r="G73" s="34">
        <f t="shared" si="1"/>
        <v>0.82282860000000069</v>
      </c>
      <c r="H73" s="34">
        <f t="shared" si="2"/>
        <v>6.0421699056324475E-2</v>
      </c>
      <c r="I73" s="77">
        <f t="shared" si="3"/>
        <v>0.88325029905632513</v>
      </c>
      <c r="K73" s="25"/>
      <c r="L73" s="118"/>
      <c r="M73" s="7"/>
      <c r="P73" s="21"/>
    </row>
    <row r="74" spans="1:16" s="1" customFormat="1" x14ac:dyDescent="0.25">
      <c r="A74" s="4">
        <v>49</v>
      </c>
      <c r="B74" s="16">
        <v>43441343</v>
      </c>
      <c r="C74" s="72">
        <v>53.3</v>
      </c>
      <c r="D74" s="8">
        <v>7.4619999999999997</v>
      </c>
      <c r="E74" s="8">
        <v>7.4649999999999999</v>
      </c>
      <c r="F74" s="8">
        <f t="shared" si="0"/>
        <v>3.0000000000001137E-3</v>
      </c>
      <c r="G74" s="34">
        <f t="shared" si="1"/>
        <v>2.5794000000000979E-3</v>
      </c>
      <c r="H74" s="34">
        <f t="shared" si="2"/>
        <v>6.0535273678610793E-2</v>
      </c>
      <c r="I74" s="77">
        <f t="shared" si="3"/>
        <v>6.3114673678610886E-2</v>
      </c>
      <c r="J74" s="66"/>
      <c r="K74" s="25"/>
      <c r="L74" s="118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72">
        <v>99.5</v>
      </c>
      <c r="D75" s="8">
        <v>61.268000000000001</v>
      </c>
      <c r="E75" s="8">
        <v>62.296999999999997</v>
      </c>
      <c r="F75" s="8">
        <f t="shared" si="0"/>
        <v>1.0289999999999964</v>
      </c>
      <c r="G75" s="34">
        <f t="shared" si="1"/>
        <v>0.88473419999999692</v>
      </c>
      <c r="H75" s="34">
        <f t="shared" si="2"/>
        <v>0.11300674917489258</v>
      </c>
      <c r="I75" s="77">
        <f t="shared" si="3"/>
        <v>0.99774094917488954</v>
      </c>
      <c r="J75" s="93"/>
      <c r="K75" s="25"/>
      <c r="L75" s="118"/>
      <c r="M75" s="7"/>
      <c r="N75" s="7"/>
    </row>
    <row r="76" spans="1:16" s="5" customFormat="1" x14ac:dyDescent="0.25">
      <c r="A76" s="4">
        <v>51</v>
      </c>
      <c r="B76" s="16">
        <v>43441357</v>
      </c>
      <c r="C76" s="72">
        <v>84.8</v>
      </c>
      <c r="D76" s="8">
        <v>76.569000000000003</v>
      </c>
      <c r="E76" s="8">
        <v>77.86</v>
      </c>
      <c r="F76" s="8">
        <f>E76-D76</f>
        <v>1.2909999999999968</v>
      </c>
      <c r="G76" s="34">
        <f t="shared" si="1"/>
        <v>1.1100017999999974</v>
      </c>
      <c r="H76" s="34">
        <f t="shared" si="2"/>
        <v>9.6311279698802932E-2</v>
      </c>
      <c r="I76" s="77">
        <f t="shared" si="3"/>
        <v>1.2063130796988002</v>
      </c>
      <c r="J76" s="93"/>
      <c r="K76" s="25"/>
      <c r="L76" s="118"/>
      <c r="M76" s="102"/>
      <c r="N76" s="36"/>
    </row>
    <row r="77" spans="1:16" s="1" customFormat="1" x14ac:dyDescent="0.25">
      <c r="A77" s="4">
        <v>52</v>
      </c>
      <c r="B77" s="16">
        <v>43441355</v>
      </c>
      <c r="C77" s="72">
        <v>52.9</v>
      </c>
      <c r="D77" s="8">
        <v>33.838000000000001</v>
      </c>
      <c r="E77" s="8">
        <v>34.725000000000001</v>
      </c>
      <c r="F77" s="8">
        <f t="shared" si="0"/>
        <v>0.88700000000000045</v>
      </c>
      <c r="G77" s="34">
        <f>F77*0.8598</f>
        <v>0.76264260000000039</v>
      </c>
      <c r="H77" s="34">
        <f t="shared" si="2"/>
        <v>6.0080975189465501E-2</v>
      </c>
      <c r="I77" s="77">
        <f t="shared" si="3"/>
        <v>0.82272357518946593</v>
      </c>
      <c r="J77" s="66"/>
      <c r="K77" s="25"/>
      <c r="L77" s="118"/>
      <c r="M77" s="14"/>
      <c r="N77" s="7"/>
      <c r="O77" s="21"/>
      <c r="P77" s="21"/>
    </row>
    <row r="78" spans="1:16" s="1" customFormat="1" x14ac:dyDescent="0.25">
      <c r="A78" s="4">
        <v>53</v>
      </c>
      <c r="B78" s="16">
        <v>43441054</v>
      </c>
      <c r="C78" s="72">
        <v>52.8</v>
      </c>
      <c r="D78" s="8">
        <v>18.077999999999999</v>
      </c>
      <c r="E78" s="8">
        <v>18.077999999999999</v>
      </c>
      <c r="F78" s="8">
        <f t="shared" si="0"/>
        <v>0</v>
      </c>
      <c r="G78" s="34">
        <f t="shared" si="1"/>
        <v>0</v>
      </c>
      <c r="H78" s="34">
        <f t="shared" si="2"/>
        <v>5.9967400567179176E-2</v>
      </c>
      <c r="I78" s="77">
        <f t="shared" si="3"/>
        <v>5.9967400567179176E-2</v>
      </c>
      <c r="J78" s="66"/>
      <c r="K78" s="25"/>
      <c r="L78" s="118"/>
      <c r="M78" s="14"/>
      <c r="N78" s="7"/>
      <c r="O78" s="21"/>
      <c r="P78" s="21"/>
    </row>
    <row r="79" spans="1:16" s="1" customFormat="1" x14ac:dyDescent="0.25">
      <c r="A79" s="4">
        <v>54</v>
      </c>
      <c r="B79" s="16">
        <v>43441359</v>
      </c>
      <c r="C79" s="161">
        <v>101</v>
      </c>
      <c r="D79" s="8">
        <v>31.902000000000001</v>
      </c>
      <c r="E79" s="8">
        <v>32.292000000000002</v>
      </c>
      <c r="F79" s="8">
        <f t="shared" si="0"/>
        <v>0.39000000000000057</v>
      </c>
      <c r="G79" s="34">
        <f t="shared" si="1"/>
        <v>0.33532200000000051</v>
      </c>
      <c r="H79" s="34">
        <f t="shared" si="2"/>
        <v>0.11471036850918744</v>
      </c>
      <c r="I79" s="77">
        <f t="shared" si="3"/>
        <v>0.45003236850918793</v>
      </c>
      <c r="J79" s="66"/>
      <c r="K79" s="25"/>
      <c r="L79" s="118"/>
      <c r="M79" s="14"/>
      <c r="N79" s="7"/>
      <c r="O79" s="21"/>
      <c r="P79" s="21"/>
    </row>
    <row r="80" spans="1:16" s="1" customFormat="1" x14ac:dyDescent="0.25">
      <c r="A80" s="4">
        <v>55</v>
      </c>
      <c r="B80" s="16">
        <v>43441053</v>
      </c>
      <c r="C80" s="72">
        <v>85.2</v>
      </c>
      <c r="D80" s="8">
        <f>31.322+0.966+0.966+0.966</f>
        <v>34.22</v>
      </c>
      <c r="E80" s="8">
        <v>36.700000000000003</v>
      </c>
      <c r="F80" s="8">
        <f>E80-D80</f>
        <v>2.480000000000004</v>
      </c>
      <c r="G80" s="34">
        <f t="shared" si="1"/>
        <v>2.1323040000000035</v>
      </c>
      <c r="H80" s="34">
        <f t="shared" si="2"/>
        <v>9.6765578187948231E-2</v>
      </c>
      <c r="I80" s="77">
        <f t="shared" si="3"/>
        <v>2.2290695781879517</v>
      </c>
      <c r="J80" s="66"/>
      <c r="K80" s="25"/>
      <c r="L80" s="118"/>
      <c r="M80" s="24"/>
      <c r="O80" s="24"/>
      <c r="P80" s="24"/>
    </row>
    <row r="81" spans="1:16" s="1" customFormat="1" x14ac:dyDescent="0.25">
      <c r="A81" s="4">
        <v>56</v>
      </c>
      <c r="B81" s="16">
        <v>43441050</v>
      </c>
      <c r="C81" s="72">
        <v>52.5</v>
      </c>
      <c r="D81" s="8">
        <v>25.157</v>
      </c>
      <c r="E81" s="8">
        <v>26.638000000000002</v>
      </c>
      <c r="F81" s="8">
        <f t="shared" si="0"/>
        <v>1.4810000000000016</v>
      </c>
      <c r="G81" s="34">
        <f t="shared" si="1"/>
        <v>1.2733638000000014</v>
      </c>
      <c r="H81" s="34">
        <f t="shared" si="2"/>
        <v>5.9626676700320201E-2</v>
      </c>
      <c r="I81" s="77">
        <f t="shared" si="3"/>
        <v>1.3329904767003216</v>
      </c>
      <c r="J81" s="66"/>
      <c r="K81" s="25"/>
      <c r="L81" s="118"/>
      <c r="M81" s="7"/>
      <c r="N81" s="7"/>
      <c r="O81" s="21"/>
      <c r="P81" s="21"/>
    </row>
    <row r="82" spans="1:16" s="1" customFormat="1" x14ac:dyDescent="0.25">
      <c r="A82" s="4">
        <v>57</v>
      </c>
      <c r="B82" s="16">
        <v>43441051</v>
      </c>
      <c r="C82" s="72">
        <v>52.4</v>
      </c>
      <c r="D82" s="8">
        <v>26.184999999999999</v>
      </c>
      <c r="E82" s="8">
        <v>26.756</v>
      </c>
      <c r="F82" s="8">
        <f t="shared" si="0"/>
        <v>0.57100000000000151</v>
      </c>
      <c r="G82" s="34">
        <f t="shared" si="1"/>
        <v>0.49094580000000132</v>
      </c>
      <c r="H82" s="34">
        <f t="shared" si="2"/>
        <v>5.9513102078033876E-2</v>
      </c>
      <c r="I82" s="77">
        <f t="shared" si="3"/>
        <v>0.55045890207803516</v>
      </c>
      <c r="J82" s="66"/>
      <c r="K82" s="25"/>
      <c r="L82" s="118"/>
      <c r="M82" s="7"/>
      <c r="N82" s="7"/>
      <c r="O82" s="21"/>
      <c r="P82" s="21"/>
    </row>
    <row r="83" spans="1:16" s="1" customFormat="1" x14ac:dyDescent="0.25">
      <c r="A83" s="4">
        <v>58</v>
      </c>
      <c r="B83" s="16">
        <v>43441052</v>
      </c>
      <c r="C83" s="72">
        <v>101.3</v>
      </c>
      <c r="D83" s="8">
        <v>36.402000000000001</v>
      </c>
      <c r="E83" s="8">
        <v>37.292999999999999</v>
      </c>
      <c r="F83" s="8">
        <f t="shared" si="0"/>
        <v>0.89099999999999824</v>
      </c>
      <c r="G83" s="34">
        <f t="shared" si="1"/>
        <v>0.76608179999999848</v>
      </c>
      <c r="H83" s="34">
        <f t="shared" si="2"/>
        <v>0.11505109237604641</v>
      </c>
      <c r="I83" s="77">
        <f t="shared" si="3"/>
        <v>0.88113289237604486</v>
      </c>
      <c r="J83" s="66"/>
      <c r="K83" s="25"/>
      <c r="L83" s="118"/>
      <c r="M83" s="7"/>
      <c r="N83" s="7"/>
      <c r="O83" s="21"/>
      <c r="P83" s="21"/>
    </row>
    <row r="84" spans="1:16" s="1" customFormat="1" x14ac:dyDescent="0.25">
      <c r="A84" s="4">
        <v>59</v>
      </c>
      <c r="B84" s="16">
        <v>43441057</v>
      </c>
      <c r="C84" s="72">
        <v>85.3</v>
      </c>
      <c r="D84" s="8">
        <f>16.904+0.808</f>
        <v>17.712</v>
      </c>
      <c r="E84" s="8">
        <v>16.904</v>
      </c>
      <c r="F84" s="8">
        <f t="shared" si="0"/>
        <v>-0.80799999999999983</v>
      </c>
      <c r="G84" s="34">
        <f t="shared" si="1"/>
        <v>-0.69471839999999985</v>
      </c>
      <c r="H84" s="34">
        <f t="shared" si="2"/>
        <v>9.6879152810234542E-2</v>
      </c>
      <c r="I84" s="77">
        <f t="shared" si="3"/>
        <v>-0.59783924718976533</v>
      </c>
      <c r="J84" s="66"/>
      <c r="K84" s="25"/>
      <c r="L84" s="118"/>
      <c r="M84" s="7"/>
      <c r="N84" s="7"/>
      <c r="O84" s="21"/>
      <c r="P84" s="21"/>
    </row>
    <row r="85" spans="1:16" s="1" customFormat="1" x14ac:dyDescent="0.25">
      <c r="A85" s="4">
        <v>60</v>
      </c>
      <c r="B85" s="16">
        <v>43441058</v>
      </c>
      <c r="C85" s="72">
        <v>52.5</v>
      </c>
      <c r="D85" s="8">
        <v>3.2509999999999999</v>
      </c>
      <c r="E85" s="8">
        <v>3.2509999999999999</v>
      </c>
      <c r="F85" s="8">
        <f t="shared" si="0"/>
        <v>0</v>
      </c>
      <c r="G85" s="34">
        <f t="shared" si="1"/>
        <v>0</v>
      </c>
      <c r="H85" s="34">
        <f t="shared" si="2"/>
        <v>5.9626676700320201E-2</v>
      </c>
      <c r="I85" s="77">
        <f t="shared" si="3"/>
        <v>5.9626676700320201E-2</v>
      </c>
      <c r="K85" s="25"/>
      <c r="L85" s="118"/>
      <c r="M85" s="7"/>
      <c r="N85" s="7"/>
      <c r="O85" s="21"/>
      <c r="P85" s="21"/>
    </row>
    <row r="86" spans="1:16" s="1" customFormat="1" x14ac:dyDescent="0.25">
      <c r="A86" s="4">
        <v>61</v>
      </c>
      <c r="B86" s="16">
        <v>43441358</v>
      </c>
      <c r="C86" s="72">
        <v>52.3</v>
      </c>
      <c r="D86" s="8">
        <v>10.599</v>
      </c>
      <c r="E86" s="8">
        <v>10.599</v>
      </c>
      <c r="F86" s="8">
        <f t="shared" si="0"/>
        <v>0</v>
      </c>
      <c r="G86" s="34">
        <f t="shared" si="1"/>
        <v>0</v>
      </c>
      <c r="H86" s="34">
        <f t="shared" si="2"/>
        <v>5.9399527455747551E-2</v>
      </c>
      <c r="I86" s="77">
        <f t="shared" si="3"/>
        <v>5.9399527455747551E-2</v>
      </c>
      <c r="K86" s="25"/>
      <c r="L86" s="118"/>
      <c r="M86" s="7"/>
      <c r="N86" s="7"/>
      <c r="O86" s="21"/>
      <c r="P86" s="21"/>
    </row>
    <row r="87" spans="1:16" s="1" customFormat="1" x14ac:dyDescent="0.25">
      <c r="A87" s="4">
        <v>62</v>
      </c>
      <c r="B87" s="16">
        <v>43441056</v>
      </c>
      <c r="C87" s="72">
        <v>100.5</v>
      </c>
      <c r="D87" s="8">
        <v>27.928000000000001</v>
      </c>
      <c r="E87" s="8">
        <v>28.026</v>
      </c>
      <c r="F87" s="8">
        <f t="shared" si="0"/>
        <v>9.7999999999998977E-2</v>
      </c>
      <c r="G87" s="34">
        <f t="shared" si="1"/>
        <v>8.4260399999999125E-2</v>
      </c>
      <c r="H87" s="34">
        <f t="shared" si="2"/>
        <v>0.11414249539775581</v>
      </c>
      <c r="I87" s="77">
        <f t="shared" si="3"/>
        <v>0.19840289539775494</v>
      </c>
      <c r="K87" s="25"/>
      <c r="L87" s="118"/>
      <c r="M87" s="7"/>
      <c r="N87" s="7"/>
      <c r="O87" s="21"/>
      <c r="P87" s="21"/>
    </row>
    <row r="88" spans="1:16" s="1" customFormat="1" x14ac:dyDescent="0.25">
      <c r="A88" s="4">
        <v>63</v>
      </c>
      <c r="B88" s="16">
        <v>43441064</v>
      </c>
      <c r="C88" s="72">
        <v>85.2</v>
      </c>
      <c r="D88" s="8">
        <v>18.515000000000001</v>
      </c>
      <c r="E88" s="8">
        <v>19.184000000000001</v>
      </c>
      <c r="F88" s="8">
        <f t="shared" si="0"/>
        <v>0.66900000000000048</v>
      </c>
      <c r="G88" s="34">
        <f t="shared" si="1"/>
        <v>0.57520620000000044</v>
      </c>
      <c r="H88" s="34">
        <f t="shared" si="2"/>
        <v>9.6765578187948231E-2</v>
      </c>
      <c r="I88" s="77">
        <f t="shared" si="3"/>
        <v>0.67197177818794862</v>
      </c>
      <c r="K88" s="25"/>
      <c r="L88" s="118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72">
        <v>52.7</v>
      </c>
      <c r="D89" s="8">
        <v>19.939</v>
      </c>
      <c r="E89" s="8">
        <v>20.062000000000001</v>
      </c>
      <c r="F89" s="8">
        <f t="shared" si="0"/>
        <v>0.12300000000000111</v>
      </c>
      <c r="G89" s="34">
        <f t="shared" si="1"/>
        <v>0.10575540000000096</v>
      </c>
      <c r="H89" s="34">
        <f t="shared" si="2"/>
        <v>5.9853825944892851E-2</v>
      </c>
      <c r="I89" s="77">
        <f t="shared" si="3"/>
        <v>0.1656092259448938</v>
      </c>
      <c r="K89" s="25"/>
      <c r="L89" s="118"/>
      <c r="M89" s="7"/>
      <c r="N89" s="7"/>
      <c r="O89" s="21"/>
      <c r="P89" s="21"/>
    </row>
    <row r="90" spans="1:16" s="1" customFormat="1" x14ac:dyDescent="0.25">
      <c r="A90" s="4">
        <v>65</v>
      </c>
      <c r="B90" s="16">
        <v>43441055</v>
      </c>
      <c r="C90" s="72">
        <v>53.1</v>
      </c>
      <c r="D90" s="8">
        <v>16.108000000000001</v>
      </c>
      <c r="E90" s="8">
        <v>16.108000000000001</v>
      </c>
      <c r="F90" s="8">
        <f t="shared" ref="F90:F153" si="4">E90-D90</f>
        <v>0</v>
      </c>
      <c r="G90" s="34">
        <f t="shared" si="1"/>
        <v>0</v>
      </c>
      <c r="H90" s="34">
        <f t="shared" si="2"/>
        <v>6.030812443403815E-2</v>
      </c>
      <c r="I90" s="77">
        <f t="shared" si="3"/>
        <v>6.030812443403815E-2</v>
      </c>
      <c r="K90" s="25"/>
      <c r="L90" s="118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72">
        <v>101.1</v>
      </c>
      <c r="D91" s="8">
        <v>7.6</v>
      </c>
      <c r="E91" s="8">
        <v>7.6</v>
      </c>
      <c r="F91" s="8">
        <f t="shared" si="4"/>
        <v>0</v>
      </c>
      <c r="G91" s="34">
        <f t="shared" ref="G91:G105" si="5">F91*0.8598</f>
        <v>0</v>
      </c>
      <c r="H91" s="34">
        <f t="shared" ref="H91:H99" si="6">C91/5338.7*$H$10</f>
        <v>0.11482394313147376</v>
      </c>
      <c r="I91" s="77">
        <f t="shared" ref="I91:I154" si="7">G91+H91</f>
        <v>0.11482394313147376</v>
      </c>
      <c r="K91" s="25"/>
      <c r="L91" s="118"/>
      <c r="M91" s="7"/>
      <c r="N91" s="7"/>
      <c r="O91" s="21"/>
      <c r="P91" s="21"/>
    </row>
    <row r="92" spans="1:16" s="1" customFormat="1" x14ac:dyDescent="0.25">
      <c r="A92" s="4">
        <v>67</v>
      </c>
      <c r="B92" s="16">
        <v>43441067</v>
      </c>
      <c r="C92" s="72">
        <v>84.7</v>
      </c>
      <c r="D92" s="8">
        <v>12.432</v>
      </c>
      <c r="E92" s="8">
        <v>12.946</v>
      </c>
      <c r="F92" s="8">
        <f t="shared" si="4"/>
        <v>0.51399999999999935</v>
      </c>
      <c r="G92" s="34">
        <f t="shared" si="5"/>
        <v>0.44193719999999942</v>
      </c>
      <c r="H92" s="34">
        <f t="shared" si="6"/>
        <v>9.6197705076516593E-2</v>
      </c>
      <c r="I92" s="77">
        <f t="shared" si="7"/>
        <v>0.53813490507651607</v>
      </c>
      <c r="K92" s="25"/>
      <c r="L92" s="118"/>
      <c r="M92" s="7"/>
      <c r="N92" s="7"/>
      <c r="O92" s="21"/>
      <c r="P92" s="21"/>
    </row>
    <row r="93" spans="1:16" s="1" customFormat="1" x14ac:dyDescent="0.25">
      <c r="A93" s="4">
        <v>68</v>
      </c>
      <c r="B93" s="16">
        <v>43441065</v>
      </c>
      <c r="C93" s="72">
        <v>52.7</v>
      </c>
      <c r="D93" s="8">
        <v>19.416</v>
      </c>
      <c r="E93" s="8">
        <v>19.864999999999998</v>
      </c>
      <c r="F93" s="8">
        <f t="shared" si="4"/>
        <v>0.44899999999999807</v>
      </c>
      <c r="G93" s="34">
        <f t="shared" si="5"/>
        <v>0.38605019999999834</v>
      </c>
      <c r="H93" s="34">
        <f t="shared" si="6"/>
        <v>5.9853825944892851E-2</v>
      </c>
      <c r="I93" s="77">
        <f t="shared" si="7"/>
        <v>0.4459040259448912</v>
      </c>
      <c r="J93" s="5"/>
      <c r="K93" s="25"/>
      <c r="L93" s="118"/>
      <c r="M93" s="24"/>
      <c r="N93" s="24"/>
      <c r="O93" s="24"/>
      <c r="P93" s="24"/>
    </row>
    <row r="94" spans="1:16" s="1" customFormat="1" x14ac:dyDescent="0.25">
      <c r="A94" s="4">
        <v>69</v>
      </c>
      <c r="B94" s="16">
        <v>43441060</v>
      </c>
      <c r="C94" s="72">
        <v>53.3</v>
      </c>
      <c r="D94" s="8">
        <v>18.533999999999999</v>
      </c>
      <c r="E94" s="8">
        <v>19.007999999999999</v>
      </c>
      <c r="F94" s="8">
        <f t="shared" si="4"/>
        <v>0.4740000000000002</v>
      </c>
      <c r="G94" s="34">
        <f t="shared" si="5"/>
        <v>0.40754520000000016</v>
      </c>
      <c r="H94" s="34">
        <f t="shared" si="6"/>
        <v>6.0535273678610793E-2</v>
      </c>
      <c r="I94" s="77">
        <f t="shared" si="7"/>
        <v>0.46808047367861094</v>
      </c>
      <c r="K94" s="25"/>
      <c r="L94" s="118"/>
      <c r="M94" s="7"/>
      <c r="N94" s="7"/>
      <c r="O94" s="21"/>
      <c r="P94" s="21"/>
    </row>
    <row r="95" spans="1:16" s="1" customFormat="1" x14ac:dyDescent="0.25">
      <c r="A95" s="4">
        <v>70</v>
      </c>
      <c r="B95" s="16">
        <v>43441066</v>
      </c>
      <c r="C95" s="72">
        <v>101.3</v>
      </c>
      <c r="D95" s="8">
        <v>47.722999999999999</v>
      </c>
      <c r="E95" s="8">
        <v>48.255000000000003</v>
      </c>
      <c r="F95" s="8">
        <f t="shared" si="4"/>
        <v>0.53200000000000358</v>
      </c>
      <c r="G95" s="34">
        <f t="shared" si="5"/>
        <v>0.45741360000000308</v>
      </c>
      <c r="H95" s="34">
        <f t="shared" si="6"/>
        <v>0.11505109237604641</v>
      </c>
      <c r="I95" s="77">
        <f t="shared" si="7"/>
        <v>0.57246469237604947</v>
      </c>
      <c r="K95" s="25"/>
      <c r="L95" s="118"/>
      <c r="M95" s="24"/>
      <c r="N95" s="7"/>
      <c r="O95" s="5"/>
      <c r="P95" s="21"/>
    </row>
    <row r="96" spans="1:16" s="1" customFormat="1" x14ac:dyDescent="0.25">
      <c r="A96" s="4">
        <v>71</v>
      </c>
      <c r="B96" s="16">
        <v>43441350</v>
      </c>
      <c r="C96" s="72">
        <v>85.7</v>
      </c>
      <c r="D96" s="8">
        <v>57.165999999999997</v>
      </c>
      <c r="E96" s="8">
        <v>58.63</v>
      </c>
      <c r="F96" s="8">
        <f t="shared" si="4"/>
        <v>1.4640000000000057</v>
      </c>
      <c r="G96" s="34">
        <f t="shared" si="5"/>
        <v>1.2587472000000048</v>
      </c>
      <c r="H96" s="34">
        <f t="shared" si="6"/>
        <v>9.7333451299379842E-2</v>
      </c>
      <c r="I96" s="77">
        <f t="shared" si="7"/>
        <v>1.3560806512993846</v>
      </c>
      <c r="K96" s="25"/>
      <c r="L96" s="118"/>
      <c r="M96" s="14"/>
      <c r="N96" s="14"/>
      <c r="O96" s="97"/>
      <c r="P96" s="21"/>
    </row>
    <row r="97" spans="1:16" s="1" customFormat="1" x14ac:dyDescent="0.25">
      <c r="A97" s="4">
        <v>72</v>
      </c>
      <c r="B97" s="16">
        <v>43441353</v>
      </c>
      <c r="C97" s="72">
        <v>52.8</v>
      </c>
      <c r="D97" s="8">
        <v>18.771000000000001</v>
      </c>
      <c r="E97" s="8">
        <v>19.454000000000001</v>
      </c>
      <c r="F97" s="8">
        <f t="shared" si="4"/>
        <v>0.68299999999999983</v>
      </c>
      <c r="G97" s="34">
        <f t="shared" si="5"/>
        <v>0.58724339999999986</v>
      </c>
      <c r="H97" s="34">
        <f t="shared" si="6"/>
        <v>5.9967400567179176E-2</v>
      </c>
      <c r="I97" s="77">
        <f t="shared" si="7"/>
        <v>0.64721080056717906</v>
      </c>
      <c r="K97" s="25"/>
      <c r="L97" s="118"/>
      <c r="M97" s="7"/>
      <c r="N97" s="7"/>
      <c r="O97" s="21"/>
      <c r="P97" s="21"/>
    </row>
    <row r="98" spans="1:16" s="1" customFormat="1" x14ac:dyDescent="0.25">
      <c r="A98" s="75">
        <v>73</v>
      </c>
      <c r="B98" s="16">
        <v>43441062</v>
      </c>
      <c r="C98" s="76">
        <v>52.8</v>
      </c>
      <c r="D98" s="8">
        <v>8.0749999999999993</v>
      </c>
      <c r="E98" s="8">
        <v>8.0779999999999994</v>
      </c>
      <c r="F98" s="8">
        <f t="shared" si="4"/>
        <v>3.0000000000001137E-3</v>
      </c>
      <c r="G98" s="77">
        <f t="shared" si="5"/>
        <v>2.5794000000000979E-3</v>
      </c>
      <c r="H98" s="77">
        <f t="shared" si="6"/>
        <v>5.9967400567179176E-2</v>
      </c>
      <c r="I98" s="77">
        <f t="shared" si="7"/>
        <v>6.2546800567179275E-2</v>
      </c>
      <c r="K98" s="25"/>
      <c r="L98" s="118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1">
        <v>100.6</v>
      </c>
      <c r="D99" s="12">
        <v>31.266999999999999</v>
      </c>
      <c r="E99" s="12">
        <v>31.594000000000001</v>
      </c>
      <c r="F99" s="12">
        <f t="shared" si="4"/>
        <v>0.32700000000000173</v>
      </c>
      <c r="G99" s="82">
        <f t="shared" si="5"/>
        <v>0.28115460000000148</v>
      </c>
      <c r="H99" s="82">
        <f t="shared" si="6"/>
        <v>0.11425607002004214</v>
      </c>
      <c r="I99" s="82">
        <f t="shared" si="7"/>
        <v>0.3954106700200436</v>
      </c>
      <c r="K99" s="25"/>
      <c r="L99" s="118"/>
      <c r="M99" s="7"/>
      <c r="N99" s="7"/>
      <c r="O99" s="21"/>
      <c r="P99" s="21"/>
    </row>
    <row r="100" spans="1:16" s="1" customFormat="1" x14ac:dyDescent="0.25">
      <c r="A100" s="83">
        <v>75</v>
      </c>
      <c r="B100" s="19">
        <v>43441332</v>
      </c>
      <c r="C100" s="84">
        <v>85</v>
      </c>
      <c r="D100" s="9">
        <v>51.658000000000001</v>
      </c>
      <c r="E100" s="9">
        <v>52.948</v>
      </c>
      <c r="F100" s="9">
        <f t="shared" si="4"/>
        <v>1.2899999999999991</v>
      </c>
      <c r="G100" s="85">
        <f t="shared" si="5"/>
        <v>1.1091419999999992</v>
      </c>
      <c r="H100" s="85">
        <f t="shared" ref="H100:H155" si="8">C100/3919*$H$13</f>
        <v>0.17119716611380503</v>
      </c>
      <c r="I100" s="85">
        <f t="shared" si="7"/>
        <v>1.2803391661138042</v>
      </c>
      <c r="K100" s="25"/>
      <c r="L100" s="118"/>
      <c r="M100" s="7"/>
      <c r="N100" s="7"/>
      <c r="O100" s="21"/>
      <c r="P100" s="21"/>
    </row>
    <row r="101" spans="1:16" s="1" customFormat="1" x14ac:dyDescent="0.25">
      <c r="A101" s="75">
        <v>76</v>
      </c>
      <c r="B101" s="16">
        <v>43441335</v>
      </c>
      <c r="C101" s="76">
        <v>58.3</v>
      </c>
      <c r="D101" s="8">
        <v>28.253</v>
      </c>
      <c r="E101" s="8">
        <v>28.838999999999999</v>
      </c>
      <c r="F101" s="8">
        <f t="shared" si="4"/>
        <v>0.58599999999999852</v>
      </c>
      <c r="G101" s="77">
        <f t="shared" si="5"/>
        <v>0.5038427999999987</v>
      </c>
      <c r="H101" s="85">
        <f t="shared" si="8"/>
        <v>0.11742111511099804</v>
      </c>
      <c r="I101" s="77">
        <f t="shared" si="7"/>
        <v>0.62126391511099677</v>
      </c>
      <c r="K101" s="25"/>
      <c r="L101" s="118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76">
        <v>58.5</v>
      </c>
      <c r="D102" s="8">
        <v>40.081000000000003</v>
      </c>
      <c r="E102" s="8">
        <v>40.929000000000002</v>
      </c>
      <c r="F102" s="8">
        <f t="shared" si="4"/>
        <v>0.84799999999999898</v>
      </c>
      <c r="G102" s="34">
        <f t="shared" si="5"/>
        <v>0.72911039999999916</v>
      </c>
      <c r="H102" s="39">
        <f t="shared" si="8"/>
        <v>0.11782393197244227</v>
      </c>
      <c r="I102" s="34">
        <f t="shared" si="7"/>
        <v>0.84693433197244139</v>
      </c>
      <c r="K102" s="25"/>
      <c r="L102" s="118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76">
        <v>76.599999999999994</v>
      </c>
      <c r="D103" s="8">
        <v>36.670999999999999</v>
      </c>
      <c r="E103" s="8">
        <v>37.624000000000002</v>
      </c>
      <c r="F103" s="8">
        <f t="shared" si="4"/>
        <v>0.95300000000000296</v>
      </c>
      <c r="G103" s="77">
        <f t="shared" si="5"/>
        <v>0.8193894000000026</v>
      </c>
      <c r="H103" s="85">
        <f t="shared" si="8"/>
        <v>0.15427885793314663</v>
      </c>
      <c r="I103" s="77">
        <f t="shared" si="7"/>
        <v>0.97366825793314926</v>
      </c>
      <c r="K103" s="25"/>
      <c r="L103" s="118"/>
      <c r="M103" s="7"/>
      <c r="N103" s="7"/>
      <c r="O103" s="21"/>
      <c r="P103" s="21"/>
    </row>
    <row r="104" spans="1:16" s="1" customFormat="1" x14ac:dyDescent="0.25">
      <c r="A104" s="75">
        <v>79</v>
      </c>
      <c r="B104" s="16">
        <v>43441336</v>
      </c>
      <c r="C104" s="76">
        <v>85.7</v>
      </c>
      <c r="D104" s="8">
        <v>16.047999999999998</v>
      </c>
      <c r="E104" s="8">
        <v>16.308</v>
      </c>
      <c r="F104" s="8">
        <f t="shared" si="4"/>
        <v>0.26000000000000156</v>
      </c>
      <c r="G104" s="77">
        <f t="shared" si="5"/>
        <v>0.22354800000000136</v>
      </c>
      <c r="H104" s="85">
        <f t="shared" si="8"/>
        <v>0.17260702512885989</v>
      </c>
      <c r="I104" s="77">
        <f t="shared" si="7"/>
        <v>0.39615502512886125</v>
      </c>
      <c r="J104" s="5"/>
      <c r="K104" s="25"/>
      <c r="L104" s="118"/>
      <c r="M104" s="7"/>
      <c r="N104" s="7"/>
      <c r="O104" s="21"/>
      <c r="P104" s="21"/>
    </row>
    <row r="105" spans="1:16" s="1" customFormat="1" x14ac:dyDescent="0.25">
      <c r="A105" s="75">
        <v>80</v>
      </c>
      <c r="B105" s="16">
        <v>43441339</v>
      </c>
      <c r="C105" s="76">
        <v>58.3</v>
      </c>
      <c r="D105" s="8">
        <v>29.501999999999999</v>
      </c>
      <c r="E105" s="8">
        <v>30.372</v>
      </c>
      <c r="F105" s="8">
        <f t="shared" si="4"/>
        <v>0.87000000000000099</v>
      </c>
      <c r="G105" s="77">
        <f t="shared" si="5"/>
        <v>0.74802600000000086</v>
      </c>
      <c r="H105" s="85">
        <f t="shared" si="8"/>
        <v>0.11742111511099804</v>
      </c>
      <c r="I105" s="77">
        <f t="shared" si="7"/>
        <v>0.86544711511099892</v>
      </c>
      <c r="J105" s="5"/>
      <c r="K105" s="25"/>
      <c r="L105" s="118"/>
      <c r="M105" s="7"/>
      <c r="N105" s="7"/>
      <c r="O105" s="21"/>
      <c r="P105" s="21"/>
    </row>
    <row r="106" spans="1:16" s="1" customFormat="1" x14ac:dyDescent="0.25">
      <c r="A106" s="75">
        <v>81</v>
      </c>
      <c r="B106" s="16">
        <v>43441337</v>
      </c>
      <c r="C106" s="76">
        <v>58.4</v>
      </c>
      <c r="D106" s="8">
        <v>18.805</v>
      </c>
      <c r="E106" s="8">
        <v>18.805</v>
      </c>
      <c r="F106" s="8">
        <f t="shared" si="4"/>
        <v>0</v>
      </c>
      <c r="G106" s="77">
        <f>F106*0.8598</f>
        <v>0</v>
      </c>
      <c r="H106" s="85">
        <f t="shared" si="8"/>
        <v>0.11762252354172016</v>
      </c>
      <c r="I106" s="77">
        <f t="shared" si="7"/>
        <v>0.11762252354172016</v>
      </c>
      <c r="J106" s="5"/>
      <c r="K106" s="25"/>
      <c r="L106" s="118"/>
      <c r="M106" s="7"/>
      <c r="N106" s="7"/>
      <c r="O106" s="21"/>
      <c r="P106" s="21"/>
    </row>
    <row r="107" spans="1:16" s="1" customFormat="1" x14ac:dyDescent="0.25">
      <c r="A107" s="75">
        <v>82</v>
      </c>
      <c r="B107" s="16">
        <v>43441334</v>
      </c>
      <c r="C107" s="76">
        <v>76.400000000000006</v>
      </c>
      <c r="D107" s="8">
        <v>7.827</v>
      </c>
      <c r="E107" s="8">
        <v>7.8319999999999999</v>
      </c>
      <c r="F107" s="8">
        <f t="shared" si="4"/>
        <v>4.9999999999998934E-3</v>
      </c>
      <c r="G107" s="77">
        <f t="shared" ref="G107:G135" si="9">F107*0.8598</f>
        <v>4.2989999999999088E-3</v>
      </c>
      <c r="H107" s="85">
        <f t="shared" si="8"/>
        <v>0.15387604107170239</v>
      </c>
      <c r="I107" s="77">
        <f t="shared" si="7"/>
        <v>0.1581750410717023</v>
      </c>
      <c r="J107" s="5"/>
      <c r="K107" s="25"/>
      <c r="L107" s="118"/>
      <c r="M107" s="7"/>
      <c r="N107" s="7"/>
      <c r="O107" s="21"/>
      <c r="P107" s="21"/>
    </row>
    <row r="108" spans="1:16" s="1" customFormat="1" x14ac:dyDescent="0.25">
      <c r="A108" s="75">
        <v>83</v>
      </c>
      <c r="B108" s="16">
        <v>43441340</v>
      </c>
      <c r="C108" s="76">
        <v>85.5</v>
      </c>
      <c r="D108" s="8">
        <v>39.459000000000003</v>
      </c>
      <c r="E108" s="8">
        <v>40.531999999999996</v>
      </c>
      <c r="F108" s="8">
        <f t="shared" si="4"/>
        <v>1.0729999999999933</v>
      </c>
      <c r="G108" s="77">
        <f t="shared" si="9"/>
        <v>0.92256539999999421</v>
      </c>
      <c r="H108" s="85">
        <f t="shared" si="8"/>
        <v>0.17220420826741564</v>
      </c>
      <c r="I108" s="77">
        <f t="shared" si="7"/>
        <v>1.0947696082674099</v>
      </c>
      <c r="J108" s="5"/>
      <c r="K108" s="25"/>
      <c r="L108" s="118"/>
      <c r="M108" s="7"/>
      <c r="N108" s="7"/>
      <c r="O108" s="21"/>
      <c r="P108" s="21"/>
    </row>
    <row r="109" spans="1:16" s="1" customFormat="1" x14ac:dyDescent="0.25">
      <c r="A109" s="75">
        <v>84</v>
      </c>
      <c r="B109" s="16">
        <v>43441326</v>
      </c>
      <c r="C109" s="76">
        <v>58.6</v>
      </c>
      <c r="D109" s="8">
        <v>6.22</v>
      </c>
      <c r="E109" s="8">
        <v>6.22</v>
      </c>
      <c r="F109" s="8">
        <f t="shared" si="4"/>
        <v>0</v>
      </c>
      <c r="G109" s="77">
        <f t="shared" si="9"/>
        <v>0</v>
      </c>
      <c r="H109" s="85">
        <f t="shared" si="8"/>
        <v>0.1180253404031644</v>
      </c>
      <c r="I109" s="77">
        <f t="shared" si="7"/>
        <v>0.1180253404031644</v>
      </c>
      <c r="K109" s="25"/>
      <c r="L109" s="118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76">
        <v>59.6</v>
      </c>
      <c r="D110" s="8">
        <v>16.853000000000002</v>
      </c>
      <c r="E110" s="8">
        <v>17.231999999999999</v>
      </c>
      <c r="F110" s="8">
        <f t="shared" si="4"/>
        <v>0.37899999999999778</v>
      </c>
      <c r="G110" s="77">
        <f t="shared" si="9"/>
        <v>0.32586419999999811</v>
      </c>
      <c r="H110" s="85">
        <f t="shared" si="8"/>
        <v>0.12003942471038564</v>
      </c>
      <c r="I110" s="77">
        <f t="shared" si="7"/>
        <v>0.44590362471038375</v>
      </c>
      <c r="K110" s="25"/>
      <c r="L110" s="118"/>
      <c r="M110" s="7"/>
      <c r="N110" s="7"/>
      <c r="O110" s="21"/>
      <c r="P110" s="21"/>
    </row>
    <row r="111" spans="1:16" s="1" customFormat="1" x14ac:dyDescent="0.25">
      <c r="A111" s="75">
        <v>86</v>
      </c>
      <c r="B111" s="16">
        <v>43441329</v>
      </c>
      <c r="C111" s="76">
        <v>76.5</v>
      </c>
      <c r="D111" s="8">
        <v>7.4379999999999997</v>
      </c>
      <c r="E111" s="8">
        <v>7.4379999999999997</v>
      </c>
      <c r="F111" s="8">
        <f t="shared" si="4"/>
        <v>0</v>
      </c>
      <c r="G111" s="77">
        <f t="shared" si="9"/>
        <v>0</v>
      </c>
      <c r="H111" s="77">
        <f>C111/3919*$H$13</f>
        <v>0.15407744950242452</v>
      </c>
      <c r="I111" s="77">
        <f t="shared" si="7"/>
        <v>0.15407744950242452</v>
      </c>
      <c r="J111" s="5"/>
      <c r="K111" s="25"/>
      <c r="L111" s="118"/>
      <c r="M111" s="7"/>
      <c r="N111" s="7"/>
      <c r="O111" s="21"/>
      <c r="P111" s="21"/>
    </row>
    <row r="112" spans="1:16" s="1" customFormat="1" x14ac:dyDescent="0.25">
      <c r="A112" s="75">
        <v>87</v>
      </c>
      <c r="B112" s="16">
        <v>43441330</v>
      </c>
      <c r="C112" s="76">
        <v>85.1</v>
      </c>
      <c r="D112" s="8">
        <v>36.701999999999998</v>
      </c>
      <c r="E112" s="8">
        <v>37.539000000000001</v>
      </c>
      <c r="F112" s="8">
        <f t="shared" si="4"/>
        <v>0.8370000000000033</v>
      </c>
      <c r="G112" s="77">
        <f t="shared" si="9"/>
        <v>0.71965260000000286</v>
      </c>
      <c r="H112" s="77">
        <f t="shared" si="8"/>
        <v>0.17139857454452714</v>
      </c>
      <c r="I112" s="77">
        <f t="shared" si="7"/>
        <v>0.89105117454452998</v>
      </c>
      <c r="J112" s="5"/>
      <c r="K112" s="25"/>
      <c r="L112" s="118"/>
      <c r="M112" s="7"/>
      <c r="N112" s="7"/>
      <c r="O112" s="21"/>
      <c r="P112" s="21"/>
    </row>
    <row r="113" spans="1:25" s="1" customFormat="1" x14ac:dyDescent="0.25">
      <c r="A113" s="75">
        <v>88</v>
      </c>
      <c r="B113" s="16">
        <v>43441327</v>
      </c>
      <c r="C113" s="76">
        <v>58.4</v>
      </c>
      <c r="D113" s="8">
        <v>20.462</v>
      </c>
      <c r="E113" s="8">
        <v>20.462</v>
      </c>
      <c r="F113" s="8">
        <f t="shared" si="4"/>
        <v>0</v>
      </c>
      <c r="G113" s="77">
        <f t="shared" si="9"/>
        <v>0</v>
      </c>
      <c r="H113" s="77">
        <f t="shared" si="8"/>
        <v>0.11762252354172016</v>
      </c>
      <c r="I113" s="77">
        <f t="shared" si="7"/>
        <v>0.11762252354172016</v>
      </c>
      <c r="J113" s="5"/>
      <c r="K113" s="25"/>
      <c r="L113" s="118"/>
      <c r="M113" s="7"/>
      <c r="N113" s="7"/>
      <c r="O113" s="21"/>
      <c r="P113" s="21"/>
    </row>
    <row r="114" spans="1:25" s="1" customFormat="1" x14ac:dyDescent="0.25">
      <c r="A114" s="75">
        <v>89</v>
      </c>
      <c r="B114" s="16">
        <v>43441324</v>
      </c>
      <c r="C114" s="76">
        <v>58.7</v>
      </c>
      <c r="D114" s="8">
        <v>17.969000000000001</v>
      </c>
      <c r="E114" s="8">
        <v>18.576000000000001</v>
      </c>
      <c r="F114" s="8">
        <f t="shared" si="4"/>
        <v>0.60699999999999932</v>
      </c>
      <c r="G114" s="77">
        <f t="shared" si="9"/>
        <v>0.52189859999999944</v>
      </c>
      <c r="H114" s="77">
        <f t="shared" si="8"/>
        <v>0.11822674883388654</v>
      </c>
      <c r="I114" s="77">
        <f t="shared" si="7"/>
        <v>0.64012534883388594</v>
      </c>
      <c r="K114" s="25"/>
      <c r="L114" s="118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75">
        <v>90</v>
      </c>
      <c r="B115" s="16">
        <v>43441325</v>
      </c>
      <c r="C115" s="76">
        <v>77.7</v>
      </c>
      <c r="D115" s="8">
        <v>28.254999999999999</v>
      </c>
      <c r="E115" s="8">
        <v>28.611000000000001</v>
      </c>
      <c r="F115" s="8">
        <f t="shared" si="4"/>
        <v>0.35600000000000165</v>
      </c>
      <c r="G115" s="77">
        <f t="shared" si="9"/>
        <v>0.30608880000000144</v>
      </c>
      <c r="H115" s="77">
        <f t="shared" si="8"/>
        <v>0.15649435067109002</v>
      </c>
      <c r="I115" s="77">
        <f t="shared" si="7"/>
        <v>0.46258315067109146</v>
      </c>
      <c r="K115" s="25"/>
      <c r="L115" s="118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76">
        <v>85.3</v>
      </c>
      <c r="D116" s="8">
        <v>14.432</v>
      </c>
      <c r="E116" s="8">
        <v>14.432</v>
      </c>
      <c r="F116" s="8">
        <f t="shared" si="4"/>
        <v>0</v>
      </c>
      <c r="G116" s="34">
        <f t="shared" si="9"/>
        <v>0</v>
      </c>
      <c r="H116" s="34">
        <f t="shared" si="8"/>
        <v>0.17180139140597139</v>
      </c>
      <c r="I116" s="34">
        <f t="shared" si="7"/>
        <v>0.17180139140597139</v>
      </c>
      <c r="K116" s="25"/>
      <c r="L116" s="118"/>
      <c r="M116" s="7"/>
      <c r="N116" s="7"/>
      <c r="X116" s="21"/>
      <c r="Y116" s="21"/>
    </row>
    <row r="117" spans="1:25" s="1" customFormat="1" x14ac:dyDescent="0.25">
      <c r="A117" s="75">
        <v>92</v>
      </c>
      <c r="B117" s="16">
        <v>43441331</v>
      </c>
      <c r="C117" s="76">
        <v>58.5</v>
      </c>
      <c r="D117" s="8">
        <v>30.143000000000001</v>
      </c>
      <c r="E117" s="8">
        <v>30.414999999999999</v>
      </c>
      <c r="F117" s="8">
        <f t="shared" si="4"/>
        <v>0.27199999999999847</v>
      </c>
      <c r="G117" s="77">
        <f t="shared" si="9"/>
        <v>0.23386559999999867</v>
      </c>
      <c r="H117" s="77">
        <f t="shared" si="8"/>
        <v>0.11782393197244227</v>
      </c>
      <c r="I117" s="77">
        <f t="shared" si="7"/>
        <v>0.35168953197244096</v>
      </c>
      <c r="K117" s="25"/>
      <c r="L117" s="118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76">
        <v>59.3</v>
      </c>
      <c r="D118" s="8">
        <v>17.664000000000001</v>
      </c>
      <c r="E118" s="8">
        <v>17.914999999999999</v>
      </c>
      <c r="F118" s="8">
        <f t="shared" si="4"/>
        <v>0.25099999999999767</v>
      </c>
      <c r="G118" s="77">
        <f t="shared" si="9"/>
        <v>0.215809799999998</v>
      </c>
      <c r="H118" s="77">
        <f t="shared" si="8"/>
        <v>0.11943519941821926</v>
      </c>
      <c r="I118" s="77">
        <f t="shared" si="7"/>
        <v>0.33524499941821728</v>
      </c>
      <c r="K118" s="25"/>
      <c r="L118" s="118"/>
      <c r="M118" s="7"/>
      <c r="N118" s="7"/>
      <c r="X118" s="21"/>
      <c r="Y118" s="21"/>
    </row>
    <row r="119" spans="1:25" s="1" customFormat="1" x14ac:dyDescent="0.25">
      <c r="A119" s="75">
        <v>94</v>
      </c>
      <c r="B119" s="16">
        <v>34242158</v>
      </c>
      <c r="C119" s="76">
        <v>76.8</v>
      </c>
      <c r="D119" s="8">
        <v>24.103999999999999</v>
      </c>
      <c r="E119" s="8">
        <v>24.516999999999999</v>
      </c>
      <c r="F119" s="8">
        <f t="shared" si="4"/>
        <v>0.41300000000000026</v>
      </c>
      <c r="G119" s="77">
        <f t="shared" si="9"/>
        <v>0.35509740000000023</v>
      </c>
      <c r="H119" s="77">
        <f t="shared" si="8"/>
        <v>0.15468167479459088</v>
      </c>
      <c r="I119" s="77">
        <f t="shared" si="7"/>
        <v>0.50977907479459117</v>
      </c>
      <c r="K119" s="25"/>
      <c r="L119" s="118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75">
        <v>95</v>
      </c>
      <c r="B120" s="16">
        <v>34242124</v>
      </c>
      <c r="C120" s="76">
        <v>85.2</v>
      </c>
      <c r="D120" s="8">
        <v>34.808999999999997</v>
      </c>
      <c r="E120" s="8">
        <v>35.776000000000003</v>
      </c>
      <c r="F120" s="8">
        <f t="shared" si="4"/>
        <v>0.96700000000000585</v>
      </c>
      <c r="G120" s="77">
        <f t="shared" si="9"/>
        <v>0.83142660000000501</v>
      </c>
      <c r="H120" s="77">
        <f t="shared" si="8"/>
        <v>0.17159998297524925</v>
      </c>
      <c r="I120" s="77">
        <f t="shared" si="7"/>
        <v>1.0030265829752543</v>
      </c>
      <c r="J120" s="5"/>
      <c r="K120" s="25"/>
      <c r="L120" s="118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76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34">
        <f t="shared" si="8"/>
        <v>0.11701829824955379</v>
      </c>
      <c r="I121" s="34">
        <f t="shared" si="7"/>
        <v>0.11701829824955379</v>
      </c>
      <c r="K121" s="25"/>
      <c r="L121" s="118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76">
        <v>57.5</v>
      </c>
      <c r="D122" s="8">
        <v>30.882999999999999</v>
      </c>
      <c r="E122" s="8">
        <v>31.698</v>
      </c>
      <c r="F122" s="8">
        <f t="shared" si="4"/>
        <v>0.81500000000000128</v>
      </c>
      <c r="G122" s="77">
        <f t="shared" si="9"/>
        <v>0.70073700000000105</v>
      </c>
      <c r="H122" s="77">
        <f t="shared" si="8"/>
        <v>0.11580984766522105</v>
      </c>
      <c r="I122" s="77">
        <f t="shared" si="7"/>
        <v>0.81654684766522212</v>
      </c>
      <c r="K122" s="25"/>
      <c r="L122" s="118"/>
      <c r="M122" s="7"/>
      <c r="N122" s="7"/>
      <c r="X122" s="21"/>
      <c r="Y122" s="21"/>
    </row>
    <row r="123" spans="1:25" s="1" customFormat="1" x14ac:dyDescent="0.25">
      <c r="A123" s="75">
        <v>98</v>
      </c>
      <c r="B123" s="16">
        <v>34242159</v>
      </c>
      <c r="C123" s="76">
        <v>77</v>
      </c>
      <c r="D123" s="8">
        <v>29.15</v>
      </c>
      <c r="E123" s="8">
        <v>30.097999999999999</v>
      </c>
      <c r="F123" s="8">
        <f t="shared" si="4"/>
        <v>0.9480000000000004</v>
      </c>
      <c r="G123" s="77">
        <f t="shared" si="9"/>
        <v>0.81509040000000033</v>
      </c>
      <c r="H123" s="77">
        <f t="shared" si="8"/>
        <v>0.15508449165603513</v>
      </c>
      <c r="I123" s="77">
        <f t="shared" si="7"/>
        <v>0.97017489165603543</v>
      </c>
      <c r="K123" s="25"/>
      <c r="L123" s="118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76">
        <v>85.4</v>
      </c>
      <c r="D124" s="8">
        <v>13.285</v>
      </c>
      <c r="E124" s="8">
        <v>13.285</v>
      </c>
      <c r="F124" s="8">
        <f t="shared" si="4"/>
        <v>0</v>
      </c>
      <c r="G124" s="77">
        <f t="shared" si="9"/>
        <v>0</v>
      </c>
      <c r="H124" s="77">
        <f t="shared" si="8"/>
        <v>0.1720027998366935</v>
      </c>
      <c r="I124" s="77">
        <f t="shared" si="7"/>
        <v>0.1720027998366935</v>
      </c>
      <c r="K124" s="25"/>
      <c r="L124" s="118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72">
        <v>58.2</v>
      </c>
      <c r="D125" s="8">
        <v>19.306000000000001</v>
      </c>
      <c r="E125" s="8">
        <v>20.302</v>
      </c>
      <c r="F125" s="8">
        <f t="shared" si="4"/>
        <v>0.99599999999999866</v>
      </c>
      <c r="G125" s="34">
        <f t="shared" si="9"/>
        <v>0.85636079999999881</v>
      </c>
      <c r="H125" s="34">
        <f t="shared" si="8"/>
        <v>0.11721970668027591</v>
      </c>
      <c r="I125" s="34">
        <f t="shared" si="7"/>
        <v>0.97358050668027474</v>
      </c>
      <c r="K125" s="25"/>
      <c r="L125" s="118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76">
        <v>59</v>
      </c>
      <c r="D126" s="8">
        <v>17.163</v>
      </c>
      <c r="E126" s="8">
        <v>17.187000000000001</v>
      </c>
      <c r="F126" s="8">
        <f t="shared" si="4"/>
        <v>2.4000000000000909E-2</v>
      </c>
      <c r="G126" s="77">
        <f t="shared" si="9"/>
        <v>2.0635200000000783E-2</v>
      </c>
      <c r="H126" s="77">
        <f t="shared" si="8"/>
        <v>0.1188309741260529</v>
      </c>
      <c r="I126" s="77">
        <f t="shared" si="7"/>
        <v>0.13946617412605367</v>
      </c>
      <c r="K126" s="25"/>
      <c r="L126" s="118"/>
      <c r="M126" s="7"/>
      <c r="N126" s="7"/>
      <c r="X126" s="21"/>
      <c r="Y126" s="21"/>
    </row>
    <row r="127" spans="1:25" s="1" customFormat="1" x14ac:dyDescent="0.25">
      <c r="A127" s="75">
        <v>102</v>
      </c>
      <c r="B127" s="16">
        <v>34242123</v>
      </c>
      <c r="C127" s="76">
        <v>77.599999999999994</v>
      </c>
      <c r="D127" s="8">
        <v>13.958</v>
      </c>
      <c r="E127" s="8">
        <v>14.116</v>
      </c>
      <c r="F127" s="8">
        <f t="shared" si="4"/>
        <v>0.15799999999999947</v>
      </c>
      <c r="G127" s="77">
        <f t="shared" si="9"/>
        <v>0.13584839999999954</v>
      </c>
      <c r="H127" s="77">
        <f t="shared" si="8"/>
        <v>0.15629294224036788</v>
      </c>
      <c r="I127" s="77">
        <f t="shared" si="7"/>
        <v>0.29214134224036742</v>
      </c>
      <c r="K127" s="25"/>
      <c r="L127" s="118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79" customFormat="1" x14ac:dyDescent="0.25">
      <c r="A128" s="4">
        <v>103</v>
      </c>
      <c r="B128" s="16">
        <v>34242126</v>
      </c>
      <c r="C128" s="72">
        <v>85.4</v>
      </c>
      <c r="D128" s="8">
        <f>38.322+0.584</f>
        <v>38.906000000000006</v>
      </c>
      <c r="E128" s="8">
        <v>40.131999999999998</v>
      </c>
      <c r="F128" s="8">
        <f t="shared" si="4"/>
        <v>1.225999999999992</v>
      </c>
      <c r="G128" s="34">
        <f t="shared" si="9"/>
        <v>1.0541147999999931</v>
      </c>
      <c r="H128" s="34">
        <f t="shared" si="8"/>
        <v>0.1720027998366935</v>
      </c>
      <c r="I128" s="34">
        <f t="shared" si="7"/>
        <v>1.2261175998366867</v>
      </c>
      <c r="J128" s="5"/>
      <c r="K128" s="25"/>
      <c r="L128" s="118"/>
      <c r="M128" s="24"/>
      <c r="N128" s="24"/>
      <c r="O128" s="24"/>
      <c r="P128" s="24"/>
    </row>
    <row r="129" spans="1:25" s="79" customFormat="1" x14ac:dyDescent="0.25">
      <c r="A129" s="4">
        <v>104</v>
      </c>
      <c r="B129" s="16">
        <v>34242116</v>
      </c>
      <c r="C129" s="72">
        <v>58.8</v>
      </c>
      <c r="D129" s="8">
        <f>45.505+0.962+0.962</f>
        <v>47.429000000000009</v>
      </c>
      <c r="E129" s="8">
        <v>48.438000000000002</v>
      </c>
      <c r="F129" s="8">
        <f t="shared" si="4"/>
        <v>1.0089999999999932</v>
      </c>
      <c r="G129" s="34">
        <f t="shared" si="9"/>
        <v>0.86753819999999415</v>
      </c>
      <c r="H129" s="34">
        <f t="shared" si="8"/>
        <v>0.11842815726460865</v>
      </c>
      <c r="I129" s="34">
        <f t="shared" si="7"/>
        <v>0.9859663572646028</v>
      </c>
      <c r="J129" s="5"/>
      <c r="K129" s="25"/>
      <c r="L129" s="118"/>
      <c r="M129" s="24"/>
      <c r="N129" s="97"/>
    </row>
    <row r="130" spans="1:25" s="1" customFormat="1" x14ac:dyDescent="0.25">
      <c r="A130" s="4">
        <v>105</v>
      </c>
      <c r="B130" s="16">
        <v>34242113</v>
      </c>
      <c r="C130" s="72">
        <v>59.2</v>
      </c>
      <c r="D130" s="8">
        <v>23.94</v>
      </c>
      <c r="E130" s="8">
        <v>24.507000000000001</v>
      </c>
      <c r="F130" s="8">
        <f t="shared" si="4"/>
        <v>0.56700000000000017</v>
      </c>
      <c r="G130" s="34">
        <f t="shared" si="9"/>
        <v>0.48750660000000018</v>
      </c>
      <c r="H130" s="34">
        <f t="shared" si="8"/>
        <v>0.11923379098749715</v>
      </c>
      <c r="I130" s="34">
        <f t="shared" si="7"/>
        <v>0.60674039098749732</v>
      </c>
      <c r="J130" s="5"/>
      <c r="K130" s="25"/>
      <c r="L130" s="118"/>
      <c r="M130" s="24"/>
      <c r="N130" s="97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72">
        <v>76.8</v>
      </c>
      <c r="D131" s="8">
        <v>36.631</v>
      </c>
      <c r="E131" s="8">
        <v>37.633000000000003</v>
      </c>
      <c r="F131" s="8">
        <f t="shared" si="4"/>
        <v>1.0020000000000024</v>
      </c>
      <c r="G131" s="34">
        <f t="shared" si="9"/>
        <v>0.86151960000000216</v>
      </c>
      <c r="H131" s="34">
        <f t="shared" si="8"/>
        <v>0.15468167479459088</v>
      </c>
      <c r="I131" s="34">
        <f t="shared" si="7"/>
        <v>1.016201274794593</v>
      </c>
      <c r="J131" s="93"/>
      <c r="K131" s="25"/>
      <c r="L131" s="118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72">
        <v>85.1</v>
      </c>
      <c r="D132" s="8">
        <v>29.364000000000001</v>
      </c>
      <c r="E132" s="8">
        <v>30.183</v>
      </c>
      <c r="F132" s="8">
        <f t="shared" si="4"/>
        <v>0.81899999999999906</v>
      </c>
      <c r="G132" s="77">
        <f t="shared" si="9"/>
        <v>0.70417619999999925</v>
      </c>
      <c r="H132" s="77">
        <f t="shared" si="8"/>
        <v>0.17139857454452714</v>
      </c>
      <c r="I132" s="77">
        <f t="shared" si="7"/>
        <v>0.87557477454452637</v>
      </c>
      <c r="K132" s="25"/>
      <c r="L132" s="118"/>
      <c r="X132" s="21"/>
      <c r="Y132" s="21"/>
    </row>
    <row r="133" spans="1:25" s="1" customFormat="1" x14ac:dyDescent="0.25">
      <c r="A133" s="75">
        <v>108</v>
      </c>
      <c r="B133" s="16">
        <v>34242115</v>
      </c>
      <c r="C133" s="72">
        <v>58.5</v>
      </c>
      <c r="D133" s="8">
        <v>14.206</v>
      </c>
      <c r="E133" s="8">
        <v>14.206</v>
      </c>
      <c r="F133" s="8">
        <f t="shared" si="4"/>
        <v>0</v>
      </c>
      <c r="G133" s="77">
        <f t="shared" si="9"/>
        <v>0</v>
      </c>
      <c r="H133" s="77">
        <f t="shared" si="8"/>
        <v>0.11782393197244227</v>
      </c>
      <c r="I133" s="77">
        <f t="shared" si="7"/>
        <v>0.11782393197244227</v>
      </c>
      <c r="J133" s="66"/>
      <c r="K133" s="25"/>
      <c r="L133" s="118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ht="15.75" x14ac:dyDescent="0.25">
      <c r="A134" s="4">
        <v>109</v>
      </c>
      <c r="B134" s="16">
        <v>34242118</v>
      </c>
      <c r="C134" s="76">
        <v>59.1</v>
      </c>
      <c r="D134" s="8">
        <f>28.809+0.751</f>
        <v>29.560000000000002</v>
      </c>
      <c r="E134" s="8">
        <v>30.690999999999999</v>
      </c>
      <c r="F134" s="8">
        <f t="shared" si="4"/>
        <v>1.1309999999999967</v>
      </c>
      <c r="G134" s="77">
        <f t="shared" si="9"/>
        <v>0.97243379999999713</v>
      </c>
      <c r="H134" s="77">
        <f t="shared" si="8"/>
        <v>0.11903238255677503</v>
      </c>
      <c r="I134" s="77">
        <f t="shared" si="7"/>
        <v>1.0914661825567722</v>
      </c>
      <c r="K134" s="25"/>
      <c r="L134" s="118"/>
      <c r="M134" s="114"/>
      <c r="N134" s="7"/>
      <c r="X134" s="21"/>
      <c r="Y134" s="21"/>
    </row>
    <row r="135" spans="1:25" s="5" customFormat="1" ht="15.75" x14ac:dyDescent="0.25">
      <c r="A135" s="4">
        <v>110</v>
      </c>
      <c r="B135" s="16">
        <v>34242111</v>
      </c>
      <c r="C135" s="72">
        <v>77.099999999999994</v>
      </c>
      <c r="D135" s="8">
        <f>15.331+0.301</f>
        <v>15.632</v>
      </c>
      <c r="E135" s="8">
        <v>17.155000000000001</v>
      </c>
      <c r="F135" s="8">
        <f t="shared" si="4"/>
        <v>1.5230000000000015</v>
      </c>
      <c r="G135" s="77">
        <f t="shared" si="9"/>
        <v>1.3094754000000013</v>
      </c>
      <c r="H135" s="77">
        <f t="shared" si="8"/>
        <v>0.15528590008675724</v>
      </c>
      <c r="I135" s="77">
        <f t="shared" si="7"/>
        <v>1.4647613000867585</v>
      </c>
      <c r="K135" s="25"/>
      <c r="L135" s="118"/>
      <c r="M135" s="114"/>
      <c r="N135" s="7"/>
      <c r="X135" s="21"/>
      <c r="Y135" s="21"/>
    </row>
    <row r="136" spans="1:25" s="1" customFormat="1" x14ac:dyDescent="0.25">
      <c r="A136" s="75">
        <v>111</v>
      </c>
      <c r="B136" s="16">
        <v>34242114</v>
      </c>
      <c r="C136" s="76">
        <v>85.1</v>
      </c>
      <c r="D136" s="8">
        <v>30.890999999999998</v>
      </c>
      <c r="E136" s="8">
        <v>30.934999999999999</v>
      </c>
      <c r="F136" s="8">
        <f t="shared" si="4"/>
        <v>4.4000000000000483E-2</v>
      </c>
      <c r="G136" s="77">
        <f>F136*0.8598</f>
        <v>3.7831200000000419E-2</v>
      </c>
      <c r="H136" s="77">
        <f t="shared" si="8"/>
        <v>0.17139857454452714</v>
      </c>
      <c r="I136" s="77">
        <f t="shared" si="7"/>
        <v>0.20922977454452757</v>
      </c>
      <c r="J136" s="5"/>
      <c r="K136" s="25"/>
      <c r="L136" s="118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75">
        <v>112</v>
      </c>
      <c r="B137" s="16">
        <v>34242117</v>
      </c>
      <c r="C137" s="76">
        <v>57.5</v>
      </c>
      <c r="D137" s="8">
        <v>12.43</v>
      </c>
      <c r="E137" s="8">
        <v>12.791</v>
      </c>
      <c r="F137" s="8">
        <f t="shared" si="4"/>
        <v>0.36100000000000065</v>
      </c>
      <c r="G137" s="77">
        <f t="shared" ref="G137:G165" si="10">F137*0.8598</f>
        <v>0.31038780000000055</v>
      </c>
      <c r="H137" s="77">
        <f t="shared" si="8"/>
        <v>0.11580984766522105</v>
      </c>
      <c r="I137" s="77">
        <f t="shared" si="7"/>
        <v>0.42619764766522161</v>
      </c>
      <c r="J137" s="5"/>
      <c r="K137" s="25"/>
      <c r="L137" s="118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75">
        <v>113</v>
      </c>
      <c r="B138" s="16">
        <v>34242125</v>
      </c>
      <c r="C138" s="76">
        <v>58.9</v>
      </c>
      <c r="D138" s="8">
        <v>17.782</v>
      </c>
      <c r="E138" s="8">
        <v>17.863</v>
      </c>
      <c r="F138" s="8">
        <f t="shared" si="4"/>
        <v>8.0999999999999517E-2</v>
      </c>
      <c r="G138" s="77">
        <f t="shared" si="10"/>
        <v>6.9643799999999589E-2</v>
      </c>
      <c r="H138" s="77">
        <f t="shared" si="8"/>
        <v>0.11862956569533077</v>
      </c>
      <c r="I138" s="77">
        <f t="shared" si="7"/>
        <v>0.18827336569533037</v>
      </c>
      <c r="J138" s="5"/>
      <c r="K138" s="25"/>
      <c r="L138" s="118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76">
        <v>77.099999999999994</v>
      </c>
      <c r="D139" s="8">
        <v>6.423</v>
      </c>
      <c r="E139" s="8">
        <v>6.423</v>
      </c>
      <c r="F139" s="8">
        <f t="shared" si="4"/>
        <v>0</v>
      </c>
      <c r="G139" s="77">
        <f t="shared" si="10"/>
        <v>0</v>
      </c>
      <c r="H139" s="77">
        <f t="shared" si="8"/>
        <v>0.15528590008675724</v>
      </c>
      <c r="I139" s="77">
        <f t="shared" si="7"/>
        <v>0.15528590008675724</v>
      </c>
      <c r="K139" s="25"/>
      <c r="L139" s="118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76">
        <v>85.3</v>
      </c>
      <c r="D140" s="8">
        <v>23.302</v>
      </c>
      <c r="E140" s="8">
        <v>24.38</v>
      </c>
      <c r="F140" s="8">
        <f t="shared" si="4"/>
        <v>1.0779999999999994</v>
      </c>
      <c r="G140" s="77">
        <f t="shared" si="10"/>
        <v>0.92686439999999948</v>
      </c>
      <c r="H140" s="77">
        <f t="shared" si="8"/>
        <v>0.17180139140597139</v>
      </c>
      <c r="I140" s="77">
        <f t="shared" si="7"/>
        <v>1.098665791405971</v>
      </c>
      <c r="K140" s="25"/>
      <c r="L140" s="118"/>
      <c r="M140" s="7"/>
      <c r="N140" s="7"/>
      <c r="X140" s="21"/>
      <c r="Y140" s="21"/>
    </row>
    <row r="141" spans="1:25" s="1" customFormat="1" x14ac:dyDescent="0.25">
      <c r="A141" s="75">
        <v>116</v>
      </c>
      <c r="B141" s="16">
        <v>34242157</v>
      </c>
      <c r="C141" s="76">
        <v>59.6</v>
      </c>
      <c r="D141" s="8">
        <v>20.193999999999999</v>
      </c>
      <c r="E141" s="8">
        <v>20.553999999999998</v>
      </c>
      <c r="F141" s="8">
        <f t="shared" si="4"/>
        <v>0.35999999999999943</v>
      </c>
      <c r="G141" s="77">
        <f t="shared" si="10"/>
        <v>0.30952799999999953</v>
      </c>
      <c r="H141" s="77">
        <f t="shared" si="8"/>
        <v>0.12003942471038564</v>
      </c>
      <c r="I141" s="77">
        <f t="shared" si="7"/>
        <v>0.42956742471038517</v>
      </c>
      <c r="J141" s="5"/>
      <c r="K141" s="25"/>
      <c r="L141" s="118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75">
        <v>117</v>
      </c>
      <c r="B142" s="16">
        <v>41341239</v>
      </c>
      <c r="C142" s="76">
        <v>59</v>
      </c>
      <c r="D142" s="8">
        <v>8.6839999999999993</v>
      </c>
      <c r="E142" s="8">
        <v>8.8140000000000001</v>
      </c>
      <c r="F142" s="8">
        <f t="shared" si="4"/>
        <v>0.13000000000000078</v>
      </c>
      <c r="G142" s="77">
        <f t="shared" si="10"/>
        <v>0.11177400000000068</v>
      </c>
      <c r="H142" s="77">
        <f t="shared" si="8"/>
        <v>0.1188309741260529</v>
      </c>
      <c r="I142" s="77">
        <f t="shared" si="7"/>
        <v>0.23060497412605357</v>
      </c>
      <c r="K142" s="25"/>
      <c r="L142" s="118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75">
        <v>118</v>
      </c>
      <c r="B143" s="16">
        <v>34242156</v>
      </c>
      <c r="C143" s="76">
        <v>78</v>
      </c>
      <c r="D143" s="8">
        <v>8.7159999999999993</v>
      </c>
      <c r="E143" s="8">
        <v>8.7159999999999993</v>
      </c>
      <c r="F143" s="8">
        <f t="shared" si="4"/>
        <v>0</v>
      </c>
      <c r="G143" s="34">
        <f t="shared" si="10"/>
        <v>0</v>
      </c>
      <c r="H143" s="34">
        <f t="shared" si="8"/>
        <v>0.15709857596325635</v>
      </c>
      <c r="I143" s="34">
        <f t="shared" si="7"/>
        <v>0.15709857596325635</v>
      </c>
      <c r="J143" s="5"/>
      <c r="K143" s="25"/>
      <c r="L143" s="118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75">
        <v>119</v>
      </c>
      <c r="B144" s="16">
        <v>34242162</v>
      </c>
      <c r="C144" s="76">
        <v>85.5</v>
      </c>
      <c r="D144" s="8">
        <v>27.134</v>
      </c>
      <c r="E144" s="8">
        <v>27.207999999999998</v>
      </c>
      <c r="F144" s="8">
        <f t="shared" si="4"/>
        <v>7.3999999999998067E-2</v>
      </c>
      <c r="G144" s="77">
        <f t="shared" si="10"/>
        <v>6.3625199999998341E-2</v>
      </c>
      <c r="H144" s="77">
        <f t="shared" si="8"/>
        <v>0.17220420826741564</v>
      </c>
      <c r="I144" s="77">
        <f t="shared" si="7"/>
        <v>0.235829408267414</v>
      </c>
      <c r="K144" s="25"/>
      <c r="L144" s="118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76">
        <v>58.9</v>
      </c>
      <c r="D145" s="8">
        <v>23.135000000000002</v>
      </c>
      <c r="E145" s="8">
        <v>23.774000000000001</v>
      </c>
      <c r="F145" s="8">
        <f t="shared" si="4"/>
        <v>0.63899999999999935</v>
      </c>
      <c r="G145" s="77">
        <f t="shared" si="10"/>
        <v>0.54941219999999946</v>
      </c>
      <c r="H145" s="77">
        <f t="shared" si="8"/>
        <v>0.11862956569533077</v>
      </c>
      <c r="I145" s="77">
        <f t="shared" si="7"/>
        <v>0.66804176569533025</v>
      </c>
      <c r="K145" s="25"/>
      <c r="L145" s="118"/>
      <c r="M145" s="7"/>
      <c r="N145" s="7"/>
      <c r="X145" s="21"/>
      <c r="Y145" s="21"/>
    </row>
    <row r="146" spans="1:25" s="1" customFormat="1" x14ac:dyDescent="0.25">
      <c r="A146" s="75">
        <v>121</v>
      </c>
      <c r="B146" s="16">
        <v>34242161</v>
      </c>
      <c r="C146" s="76">
        <v>59.2</v>
      </c>
      <c r="D146" s="8">
        <v>24.91</v>
      </c>
      <c r="E146" s="8">
        <v>25.766999999999999</v>
      </c>
      <c r="F146" s="8">
        <f t="shared" si="4"/>
        <v>0.85699999999999932</v>
      </c>
      <c r="G146" s="77">
        <f t="shared" si="10"/>
        <v>0.73684859999999941</v>
      </c>
      <c r="H146" s="77">
        <f t="shared" si="8"/>
        <v>0.11923379098749715</v>
      </c>
      <c r="I146" s="77">
        <f t="shared" si="7"/>
        <v>0.85608239098749661</v>
      </c>
      <c r="K146" s="25"/>
      <c r="L146" s="118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75">
        <v>122</v>
      </c>
      <c r="B147" s="16">
        <v>34242151</v>
      </c>
      <c r="C147" s="76">
        <v>78.099999999999994</v>
      </c>
      <c r="D147" s="8">
        <v>17.489000000000001</v>
      </c>
      <c r="E147" s="8">
        <v>18.484999999999999</v>
      </c>
      <c r="F147" s="8">
        <f t="shared" si="4"/>
        <v>0.99599999999999866</v>
      </c>
      <c r="G147" s="77">
        <f t="shared" si="10"/>
        <v>0.85636079999999881</v>
      </c>
      <c r="H147" s="77">
        <f t="shared" si="8"/>
        <v>0.15729998439397849</v>
      </c>
      <c r="I147" s="77">
        <f t="shared" si="7"/>
        <v>1.0136607843939773</v>
      </c>
      <c r="J147" s="5"/>
      <c r="K147" s="25"/>
      <c r="L147" s="118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76">
        <v>85.2</v>
      </c>
      <c r="D148" s="8">
        <v>11.891999999999999</v>
      </c>
      <c r="E148" s="8">
        <v>11.946999999999999</v>
      </c>
      <c r="F148" s="8">
        <f>E148-D148</f>
        <v>5.4999999999999716E-2</v>
      </c>
      <c r="G148" s="77">
        <f t="shared" si="10"/>
        <v>4.7288999999999755E-2</v>
      </c>
      <c r="H148" s="77">
        <f>C148/3919*$H$13</f>
        <v>0.17159998297524925</v>
      </c>
      <c r="I148" s="77">
        <f t="shared" si="7"/>
        <v>0.218888982975249</v>
      </c>
      <c r="K148" s="25"/>
      <c r="L148" s="118"/>
      <c r="M148" s="7"/>
      <c r="N148" s="7"/>
      <c r="X148" s="21"/>
      <c r="Y148" s="21"/>
    </row>
    <row r="149" spans="1:25" s="1" customFormat="1" x14ac:dyDescent="0.25">
      <c r="A149" s="75">
        <v>124</v>
      </c>
      <c r="B149" s="16">
        <v>34242163</v>
      </c>
      <c r="C149" s="76">
        <v>59.3</v>
      </c>
      <c r="D149" s="8">
        <v>27.119</v>
      </c>
      <c r="E149" s="8">
        <v>27.452999999999999</v>
      </c>
      <c r="F149" s="8">
        <f>E149-D149</f>
        <v>0.33399999999999963</v>
      </c>
      <c r="G149" s="77">
        <f t="shared" si="10"/>
        <v>0.28717319999999968</v>
      </c>
      <c r="H149" s="77">
        <f t="shared" si="8"/>
        <v>0.11943519941821926</v>
      </c>
      <c r="I149" s="77">
        <f t="shared" si="7"/>
        <v>0.40660839941821891</v>
      </c>
      <c r="K149" s="25"/>
      <c r="L149" s="118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75">
        <v>125</v>
      </c>
      <c r="B150" s="16">
        <v>34242153</v>
      </c>
      <c r="C150" s="76">
        <v>59.2</v>
      </c>
      <c r="D150" s="8">
        <v>30.469000000000001</v>
      </c>
      <c r="E150" s="8">
        <v>31.286000000000001</v>
      </c>
      <c r="F150" s="8">
        <f>E150-D150</f>
        <v>0.81700000000000017</v>
      </c>
      <c r="G150" s="34">
        <f t="shared" si="10"/>
        <v>0.70245660000000021</v>
      </c>
      <c r="H150" s="34">
        <f>C150/3919*$H$13</f>
        <v>0.11923379098749715</v>
      </c>
      <c r="I150" s="34">
        <f t="shared" si="7"/>
        <v>0.8216903909874973</v>
      </c>
      <c r="K150" s="25"/>
      <c r="L150" s="118"/>
      <c r="M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75">
        <v>126</v>
      </c>
      <c r="B151" s="16">
        <v>20140213</v>
      </c>
      <c r="C151" s="76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77">
        <f t="shared" si="10"/>
        <v>0</v>
      </c>
      <c r="H151" s="77">
        <f t="shared" si="8"/>
        <v>0.15629294224036788</v>
      </c>
      <c r="I151" s="77">
        <f t="shared" si="7"/>
        <v>0.15629294224036788</v>
      </c>
      <c r="K151" s="25"/>
      <c r="L151" s="118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76">
        <v>85.2</v>
      </c>
      <c r="D152" s="8">
        <v>58.875999999999998</v>
      </c>
      <c r="E152" s="8">
        <v>60.048999999999999</v>
      </c>
      <c r="F152" s="8">
        <f t="shared" si="4"/>
        <v>1.1730000000000018</v>
      </c>
      <c r="G152" s="77">
        <f t="shared" si="10"/>
        <v>1.0085454000000016</v>
      </c>
      <c r="H152" s="77">
        <f t="shared" si="8"/>
        <v>0.17159998297524925</v>
      </c>
      <c r="I152" s="77">
        <f t="shared" si="7"/>
        <v>1.1801453829752508</v>
      </c>
      <c r="K152" s="25"/>
      <c r="L152" s="118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76">
        <v>58.9</v>
      </c>
      <c r="D153" s="8">
        <v>18.222000000000001</v>
      </c>
      <c r="E153" s="8">
        <v>18.701000000000001</v>
      </c>
      <c r="F153" s="8">
        <f t="shared" si="4"/>
        <v>0.4789999999999992</v>
      </c>
      <c r="G153" s="77">
        <f t="shared" si="10"/>
        <v>0.41184419999999933</v>
      </c>
      <c r="H153" s="77">
        <f t="shared" si="8"/>
        <v>0.11862956569533077</v>
      </c>
      <c r="I153" s="77">
        <f t="shared" si="7"/>
        <v>0.53047376569533011</v>
      </c>
      <c r="K153" s="25"/>
      <c r="L153" s="118"/>
      <c r="M153" s="14"/>
      <c r="N153" s="7"/>
      <c r="X153" s="21"/>
      <c r="Y153" s="21"/>
    </row>
    <row r="154" spans="1:25" s="1" customFormat="1" x14ac:dyDescent="0.25">
      <c r="A154" s="75">
        <v>129</v>
      </c>
      <c r="B154" s="16">
        <v>34242155</v>
      </c>
      <c r="C154" s="76">
        <v>58.6</v>
      </c>
      <c r="D154" s="8">
        <v>26.82</v>
      </c>
      <c r="E154" s="8">
        <v>27.739000000000001</v>
      </c>
      <c r="F154" s="8">
        <f t="shared" ref="F154:F217" si="11">E154-D154</f>
        <v>0.91900000000000048</v>
      </c>
      <c r="G154" s="77">
        <f t="shared" si="10"/>
        <v>0.79015620000000042</v>
      </c>
      <c r="H154" s="85">
        <f t="shared" si="8"/>
        <v>0.1180253404031644</v>
      </c>
      <c r="I154" s="77">
        <f t="shared" si="7"/>
        <v>0.90818154040316479</v>
      </c>
      <c r="K154" s="25"/>
      <c r="L154" s="118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86">
        <v>130</v>
      </c>
      <c r="B155" s="20">
        <v>34242150</v>
      </c>
      <c r="C155" s="81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2">
        <f t="shared" si="10"/>
        <v>0</v>
      </c>
      <c r="H155" s="82">
        <f t="shared" si="8"/>
        <v>0.15629294224036788</v>
      </c>
      <c r="I155" s="82">
        <f t="shared" ref="I155:I218" si="12">G155+H155</f>
        <v>0.15629294224036788</v>
      </c>
      <c r="K155" s="25"/>
      <c r="L155" s="118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3">
        <v>131</v>
      </c>
      <c r="B156" s="19">
        <v>20442446</v>
      </c>
      <c r="C156" s="126">
        <v>84.1</v>
      </c>
      <c r="D156" s="9">
        <v>48.448</v>
      </c>
      <c r="E156" s="9">
        <v>49.401000000000003</v>
      </c>
      <c r="F156" s="127">
        <f t="shared" si="11"/>
        <v>0.95300000000000296</v>
      </c>
      <c r="G156" s="85">
        <f>F156*0.8598</f>
        <v>0.8193894000000026</v>
      </c>
      <c r="H156" s="85">
        <f t="shared" ref="H156:H207" si="13">C156/3672.6*$H$16</f>
        <v>0.20102133232151601</v>
      </c>
      <c r="I156" s="85">
        <f t="shared" si="12"/>
        <v>1.0204107323215186</v>
      </c>
      <c r="K156" s="25"/>
      <c r="L156" s="118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75">
        <v>132</v>
      </c>
      <c r="B157" s="16">
        <v>43242256</v>
      </c>
      <c r="C157" s="123">
        <v>56.3</v>
      </c>
      <c r="D157" s="8">
        <v>24.661000000000001</v>
      </c>
      <c r="E157" s="8">
        <v>25.1112</v>
      </c>
      <c r="F157" s="124">
        <f t="shared" si="11"/>
        <v>0.45019999999999882</v>
      </c>
      <c r="G157" s="77">
        <f t="shared" si="10"/>
        <v>0.387081959999999</v>
      </c>
      <c r="H157" s="85">
        <f t="shared" si="13"/>
        <v>0.13457195017480797</v>
      </c>
      <c r="I157" s="77">
        <f t="shared" si="12"/>
        <v>0.521653910174807</v>
      </c>
      <c r="K157" s="25"/>
      <c r="L157" s="118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75">
        <v>133</v>
      </c>
      <c r="B158" s="16">
        <v>43242235</v>
      </c>
      <c r="C158" s="123">
        <v>56.1</v>
      </c>
      <c r="D158" s="8">
        <v>13.401</v>
      </c>
      <c r="E158" s="8">
        <v>13.566000000000001</v>
      </c>
      <c r="F158" s="124">
        <f t="shared" si="11"/>
        <v>0.16500000000000092</v>
      </c>
      <c r="G158" s="77">
        <f t="shared" si="10"/>
        <v>0.1418670000000008</v>
      </c>
      <c r="H158" s="85">
        <f t="shared" si="13"/>
        <v>0.13409389706583885</v>
      </c>
      <c r="I158" s="77">
        <f t="shared" si="12"/>
        <v>0.27596089706583965</v>
      </c>
      <c r="K158" s="25"/>
      <c r="L158" s="118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75">
        <v>134</v>
      </c>
      <c r="B159" s="16">
        <v>43242250</v>
      </c>
      <c r="C159" s="123">
        <v>85.2</v>
      </c>
      <c r="D159" s="8">
        <v>25.302</v>
      </c>
      <c r="E159" s="8">
        <v>25.873000000000001</v>
      </c>
      <c r="F159" s="124">
        <f t="shared" si="11"/>
        <v>0.57100000000000151</v>
      </c>
      <c r="G159" s="77">
        <f t="shared" si="10"/>
        <v>0.49094580000000132</v>
      </c>
      <c r="H159" s="85">
        <f t="shared" si="13"/>
        <v>0.20365062442084617</v>
      </c>
      <c r="I159" s="77">
        <f t="shared" si="12"/>
        <v>0.69459642442084746</v>
      </c>
      <c r="K159" s="25"/>
      <c r="L159" s="118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123">
        <v>84.4</v>
      </c>
      <c r="D160" s="8">
        <v>44.514000000000003</v>
      </c>
      <c r="E160" s="8">
        <v>45.533999999999999</v>
      </c>
      <c r="F160" s="124">
        <f t="shared" si="11"/>
        <v>1.019999999999996</v>
      </c>
      <c r="G160" s="77">
        <f t="shared" si="10"/>
        <v>0.87699599999999656</v>
      </c>
      <c r="H160" s="85">
        <f t="shared" si="13"/>
        <v>0.20173841198496967</v>
      </c>
      <c r="I160" s="77">
        <f t="shared" si="12"/>
        <v>1.0787344119849662</v>
      </c>
      <c r="K160" s="25"/>
      <c r="L160" s="118"/>
      <c r="M160" s="7"/>
      <c r="N160" s="7"/>
      <c r="X160" s="21"/>
      <c r="Y160" s="21"/>
    </row>
    <row r="161" spans="1:25" s="1" customFormat="1" x14ac:dyDescent="0.25">
      <c r="A161" s="75">
        <v>136</v>
      </c>
      <c r="B161" s="16">
        <v>43242379</v>
      </c>
      <c r="C161" s="123">
        <v>56.2</v>
      </c>
      <c r="D161" s="8">
        <v>30.416</v>
      </c>
      <c r="E161" s="8">
        <v>30.884</v>
      </c>
      <c r="F161" s="124">
        <f t="shared" si="11"/>
        <v>0.46799999999999997</v>
      </c>
      <c r="G161" s="77">
        <f t="shared" si="10"/>
        <v>0.40238639999999998</v>
      </c>
      <c r="H161" s="85">
        <f t="shared" si="13"/>
        <v>0.13433292362032342</v>
      </c>
      <c r="I161" s="77">
        <f t="shared" si="12"/>
        <v>0.53671932362032337</v>
      </c>
      <c r="K161" s="25"/>
      <c r="L161" s="118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75">
        <v>137</v>
      </c>
      <c r="B162" s="16">
        <v>43242240</v>
      </c>
      <c r="C162" s="123">
        <v>55.7</v>
      </c>
      <c r="D162" s="8">
        <v>21.02</v>
      </c>
      <c r="E162" s="8">
        <v>21.225000000000001</v>
      </c>
      <c r="F162" s="124">
        <f t="shared" si="11"/>
        <v>0.20500000000000185</v>
      </c>
      <c r="G162" s="77">
        <f t="shared" si="10"/>
        <v>0.17625900000000158</v>
      </c>
      <c r="H162" s="85">
        <f t="shared" si="13"/>
        <v>0.13313779084790062</v>
      </c>
      <c r="I162" s="77">
        <f t="shared" si="12"/>
        <v>0.30939679084790217</v>
      </c>
      <c r="K162" s="25"/>
      <c r="L162" s="118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75">
        <v>138</v>
      </c>
      <c r="B163" s="16">
        <v>43242241</v>
      </c>
      <c r="C163" s="123">
        <v>84.3</v>
      </c>
      <c r="D163" s="8">
        <v>43.173000000000002</v>
      </c>
      <c r="E163" s="8">
        <v>44.06</v>
      </c>
      <c r="F163" s="124">
        <f t="shared" si="11"/>
        <v>0.88700000000000045</v>
      </c>
      <c r="G163" s="77">
        <f t="shared" si="10"/>
        <v>0.76264260000000039</v>
      </c>
      <c r="H163" s="85">
        <f t="shared" si="13"/>
        <v>0.2014993854304851</v>
      </c>
      <c r="I163" s="77">
        <f t="shared" si="12"/>
        <v>0.96414198543048546</v>
      </c>
      <c r="K163" s="25"/>
      <c r="L163" s="118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123">
        <v>84</v>
      </c>
      <c r="D164" s="8">
        <v>10.585000000000001</v>
      </c>
      <c r="E164" s="8">
        <v>10.585000000000001</v>
      </c>
      <c r="F164" s="124">
        <f t="shared" si="11"/>
        <v>0</v>
      </c>
      <c r="G164" s="77">
        <f t="shared" si="10"/>
        <v>0</v>
      </c>
      <c r="H164" s="85">
        <f t="shared" si="13"/>
        <v>0.20078230576703143</v>
      </c>
      <c r="I164" s="77">
        <f t="shared" si="12"/>
        <v>0.20078230576703143</v>
      </c>
      <c r="K164" s="25"/>
      <c r="L164" s="118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75">
        <v>140</v>
      </c>
      <c r="B165" s="16">
        <v>34242381</v>
      </c>
      <c r="C165" s="123">
        <v>55.6</v>
      </c>
      <c r="D165" s="8">
        <v>23.684000000000001</v>
      </c>
      <c r="E165" s="8">
        <v>24.324000000000002</v>
      </c>
      <c r="F165" s="124">
        <f t="shared" si="11"/>
        <v>0.64000000000000057</v>
      </c>
      <c r="G165" s="77">
        <f t="shared" si="10"/>
        <v>0.55027200000000054</v>
      </c>
      <c r="H165" s="85">
        <f t="shared" si="13"/>
        <v>0.13289876429341604</v>
      </c>
      <c r="I165" s="77">
        <f t="shared" si="12"/>
        <v>0.68317076429341661</v>
      </c>
      <c r="K165" s="25"/>
      <c r="L165" s="118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75">
        <v>141</v>
      </c>
      <c r="B166" s="16">
        <v>34242390</v>
      </c>
      <c r="C166" s="123">
        <v>56.4</v>
      </c>
      <c r="D166" s="8">
        <v>14.388</v>
      </c>
      <c r="E166" s="8">
        <v>14.521000000000001</v>
      </c>
      <c r="F166" s="124">
        <f t="shared" si="11"/>
        <v>0.1330000000000009</v>
      </c>
      <c r="G166" s="77">
        <f>F166*0.8598</f>
        <v>0.11435340000000077</v>
      </c>
      <c r="H166" s="85">
        <f t="shared" si="13"/>
        <v>0.13481097672929251</v>
      </c>
      <c r="I166" s="77">
        <f t="shared" si="12"/>
        <v>0.24916437672929329</v>
      </c>
      <c r="K166" s="25"/>
      <c r="L166" s="118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75">
        <v>142</v>
      </c>
      <c r="B167" s="16">
        <v>34242387</v>
      </c>
      <c r="C167" s="123">
        <v>84.1</v>
      </c>
      <c r="D167" s="8">
        <v>27.15</v>
      </c>
      <c r="E167" s="8">
        <v>28.134</v>
      </c>
      <c r="F167" s="124">
        <f t="shared" si="11"/>
        <v>0.98400000000000176</v>
      </c>
      <c r="G167" s="77">
        <f t="shared" ref="G167:G196" si="14">F167*0.8598</f>
        <v>0.84604320000000155</v>
      </c>
      <c r="H167" s="85">
        <f t="shared" si="13"/>
        <v>0.20102133232151601</v>
      </c>
      <c r="I167" s="77">
        <f t="shared" si="12"/>
        <v>1.0470645323215175</v>
      </c>
      <c r="K167" s="25"/>
      <c r="L167" s="118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123">
        <v>83.5</v>
      </c>
      <c r="D168" s="8">
        <v>23.027999999999999</v>
      </c>
      <c r="E168" s="8">
        <v>23.481999999999999</v>
      </c>
      <c r="F168" s="124">
        <f t="shared" si="11"/>
        <v>0.45400000000000063</v>
      </c>
      <c r="G168" s="77">
        <f t="shared" si="14"/>
        <v>0.39034920000000056</v>
      </c>
      <c r="H168" s="85">
        <f t="shared" si="13"/>
        <v>0.19958717299460862</v>
      </c>
      <c r="I168" s="77">
        <f t="shared" si="12"/>
        <v>0.58993637299460921</v>
      </c>
      <c r="K168" s="25"/>
      <c r="L168" s="118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123">
        <v>56.3</v>
      </c>
      <c r="D169" s="8">
        <v>13.505000000000001</v>
      </c>
      <c r="E169" s="8">
        <v>14.252000000000001</v>
      </c>
      <c r="F169" s="124">
        <f t="shared" si="11"/>
        <v>0.74699999999999989</v>
      </c>
      <c r="G169" s="77">
        <f t="shared" si="14"/>
        <v>0.64227059999999991</v>
      </c>
      <c r="H169" s="85">
        <f t="shared" si="13"/>
        <v>0.13457195017480797</v>
      </c>
      <c r="I169" s="77">
        <f t="shared" si="12"/>
        <v>0.77684255017480786</v>
      </c>
      <c r="K169" s="25"/>
      <c r="L169" s="118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75">
        <v>145</v>
      </c>
      <c r="B170" s="16">
        <v>34242386</v>
      </c>
      <c r="C170" s="123">
        <v>56.6</v>
      </c>
      <c r="D170" s="8">
        <v>12.882999999999999</v>
      </c>
      <c r="E170" s="8">
        <v>12.992000000000001</v>
      </c>
      <c r="F170" s="124">
        <f t="shared" si="11"/>
        <v>0.10900000000000176</v>
      </c>
      <c r="G170" s="77">
        <f t="shared" si="14"/>
        <v>9.3718200000001514E-2</v>
      </c>
      <c r="H170" s="85">
        <f t="shared" si="13"/>
        <v>0.13528902983826166</v>
      </c>
      <c r="I170" s="77">
        <f t="shared" si="12"/>
        <v>0.22900722983826316</v>
      </c>
      <c r="K170" s="25"/>
      <c r="L170" s="118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75">
        <v>146</v>
      </c>
      <c r="B171" s="16">
        <v>34242384</v>
      </c>
      <c r="C171" s="123">
        <v>84.3</v>
      </c>
      <c r="D171" s="8">
        <v>14.147</v>
      </c>
      <c r="E171" s="8">
        <v>14.147</v>
      </c>
      <c r="F171" s="124">
        <f t="shared" si="11"/>
        <v>0</v>
      </c>
      <c r="G171" s="77">
        <f t="shared" si="14"/>
        <v>0</v>
      </c>
      <c r="H171" s="85">
        <f t="shared" si="13"/>
        <v>0.2014993854304851</v>
      </c>
      <c r="I171" s="77">
        <f t="shared" si="12"/>
        <v>0.2014993854304851</v>
      </c>
      <c r="K171" s="25"/>
      <c r="L171" s="118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123">
        <v>84.7</v>
      </c>
      <c r="D172" s="8">
        <v>22</v>
      </c>
      <c r="E172" s="8">
        <v>22.622</v>
      </c>
      <c r="F172" s="124">
        <f t="shared" si="11"/>
        <v>0.62199999999999989</v>
      </c>
      <c r="G172" s="77">
        <f t="shared" si="14"/>
        <v>0.53479559999999993</v>
      </c>
      <c r="H172" s="85">
        <f t="shared" si="13"/>
        <v>0.20245549164842336</v>
      </c>
      <c r="I172" s="77">
        <f t="shared" si="12"/>
        <v>0.73725109164842328</v>
      </c>
      <c r="K172" s="25"/>
      <c r="L172" s="118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75">
        <v>148</v>
      </c>
      <c r="B173" s="16">
        <v>34242298</v>
      </c>
      <c r="C173" s="123">
        <v>56.4</v>
      </c>
      <c r="D173" s="8">
        <v>14.638999999999999</v>
      </c>
      <c r="E173" s="8">
        <v>14.638999999999999</v>
      </c>
      <c r="F173" s="124">
        <f t="shared" si="11"/>
        <v>0</v>
      </c>
      <c r="G173" s="77">
        <f t="shared" si="14"/>
        <v>0</v>
      </c>
      <c r="H173" s="85">
        <f t="shared" si="13"/>
        <v>0.13481097672929251</v>
      </c>
      <c r="I173" s="77">
        <f t="shared" si="12"/>
        <v>0.13481097672929251</v>
      </c>
      <c r="K173" s="25"/>
      <c r="L173" s="118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75">
        <v>149</v>
      </c>
      <c r="B174" s="16">
        <v>34242302</v>
      </c>
      <c r="C174" s="123">
        <v>56.7</v>
      </c>
      <c r="D174" s="8">
        <v>19.579000000000001</v>
      </c>
      <c r="E174" s="8">
        <v>20.103999999999999</v>
      </c>
      <c r="F174" s="124">
        <f t="shared" si="11"/>
        <v>0.52499999999999858</v>
      </c>
      <c r="G174" s="77">
        <f t="shared" si="14"/>
        <v>0.45139499999999877</v>
      </c>
      <c r="H174" s="85">
        <f t="shared" si="13"/>
        <v>0.13552805639274623</v>
      </c>
      <c r="I174" s="77">
        <f t="shared" si="12"/>
        <v>0.586923056392745</v>
      </c>
      <c r="K174" s="25"/>
      <c r="L174" s="118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75">
        <v>150</v>
      </c>
      <c r="B175" s="16">
        <v>34242299</v>
      </c>
      <c r="C175" s="123">
        <v>84.6</v>
      </c>
      <c r="D175" s="8">
        <v>17.640999999999998</v>
      </c>
      <c r="E175" s="8">
        <v>17.640999999999998</v>
      </c>
      <c r="F175" s="124">
        <f t="shared" si="11"/>
        <v>0</v>
      </c>
      <c r="G175" s="77">
        <f t="shared" si="14"/>
        <v>0</v>
      </c>
      <c r="H175" s="85">
        <f t="shared" si="13"/>
        <v>0.20221646509393879</v>
      </c>
      <c r="I175" s="77">
        <f t="shared" si="12"/>
        <v>0.20221646509393879</v>
      </c>
      <c r="K175" s="25"/>
      <c r="L175" s="118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125">
        <v>84.6</v>
      </c>
      <c r="D176" s="8">
        <v>28.155000000000001</v>
      </c>
      <c r="E176" s="8">
        <v>28.327000000000002</v>
      </c>
      <c r="F176" s="124">
        <f t="shared" si="11"/>
        <v>0.1720000000000006</v>
      </c>
      <c r="G176" s="34">
        <f t="shared" si="14"/>
        <v>0.14788560000000051</v>
      </c>
      <c r="H176" s="39">
        <f t="shared" si="13"/>
        <v>0.20221646509393879</v>
      </c>
      <c r="I176" s="34">
        <f t="shared" si="12"/>
        <v>0.35010206509393926</v>
      </c>
      <c r="K176" s="25"/>
      <c r="L176" s="118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75">
        <v>152</v>
      </c>
      <c r="B177" s="16">
        <v>34242303</v>
      </c>
      <c r="C177" s="123">
        <v>56.3</v>
      </c>
      <c r="D177" s="8">
        <v>4.2380000000000004</v>
      </c>
      <c r="E177" s="8">
        <v>4.2380000000000004</v>
      </c>
      <c r="F177" s="124">
        <f t="shared" si="11"/>
        <v>0</v>
      </c>
      <c r="G177" s="77">
        <f t="shared" si="14"/>
        <v>0</v>
      </c>
      <c r="H177" s="85">
        <f t="shared" si="13"/>
        <v>0.13457195017480797</v>
      </c>
      <c r="I177" s="77">
        <f t="shared" si="12"/>
        <v>0.13457195017480797</v>
      </c>
      <c r="K177" s="25"/>
      <c r="L177" s="118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75">
        <v>153</v>
      </c>
      <c r="B178" s="16">
        <v>34242306</v>
      </c>
      <c r="C178" s="123">
        <v>56.9</v>
      </c>
      <c r="D178" s="8">
        <v>17.905999999999999</v>
      </c>
      <c r="E178" s="8">
        <v>17.917000000000002</v>
      </c>
      <c r="F178" s="124">
        <f t="shared" si="11"/>
        <v>1.1000000000002785E-2</v>
      </c>
      <c r="G178" s="77">
        <f t="shared" si="14"/>
        <v>9.4578000000023945E-3</v>
      </c>
      <c r="H178" s="85">
        <f t="shared" si="13"/>
        <v>0.13600610950171535</v>
      </c>
      <c r="I178" s="77">
        <f t="shared" si="12"/>
        <v>0.14546390950171775</v>
      </c>
      <c r="K178" s="25"/>
      <c r="L178" s="118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75">
        <v>154</v>
      </c>
      <c r="B179" s="16">
        <v>34242305</v>
      </c>
      <c r="C179" s="123">
        <v>85.7</v>
      </c>
      <c r="D179" s="8">
        <v>28.213000000000001</v>
      </c>
      <c r="E179" s="8">
        <v>28.26</v>
      </c>
      <c r="F179" s="124">
        <f t="shared" si="11"/>
        <v>4.7000000000000597E-2</v>
      </c>
      <c r="G179" s="77">
        <f t="shared" si="14"/>
        <v>4.0410600000000511E-2</v>
      </c>
      <c r="H179" s="85">
        <f t="shared" si="13"/>
        <v>0.20484575719326897</v>
      </c>
      <c r="I179" s="77">
        <f t="shared" si="12"/>
        <v>0.24525635719326949</v>
      </c>
      <c r="K179" s="25"/>
      <c r="L179" s="118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23">
        <v>84.9</v>
      </c>
      <c r="D180" s="8">
        <v>41.984999999999999</v>
      </c>
      <c r="E180" s="8">
        <v>43.21</v>
      </c>
      <c r="F180" s="124">
        <f t="shared" si="11"/>
        <v>1.2250000000000014</v>
      </c>
      <c r="G180" s="77">
        <f t="shared" si="14"/>
        <v>1.0532550000000012</v>
      </c>
      <c r="H180" s="85">
        <f t="shared" si="13"/>
        <v>0.20293354475739248</v>
      </c>
      <c r="I180" s="77">
        <f t="shared" si="12"/>
        <v>1.2561885447573937</v>
      </c>
      <c r="K180" s="25"/>
      <c r="L180" s="118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75">
        <v>156</v>
      </c>
      <c r="B181" s="16">
        <v>34242320</v>
      </c>
      <c r="C181" s="123">
        <v>56.8</v>
      </c>
      <c r="D181" s="8">
        <v>30.605</v>
      </c>
      <c r="E181" s="8">
        <v>31.17</v>
      </c>
      <c r="F181" s="124">
        <f t="shared" si="11"/>
        <v>0.56500000000000128</v>
      </c>
      <c r="G181" s="77">
        <f t="shared" si="14"/>
        <v>0.48578700000000108</v>
      </c>
      <c r="H181" s="85">
        <f t="shared" si="13"/>
        <v>0.13576708294723078</v>
      </c>
      <c r="I181" s="77">
        <f t="shared" si="12"/>
        <v>0.62155408294723191</v>
      </c>
      <c r="K181" s="25"/>
      <c r="L181" s="118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75">
        <v>157</v>
      </c>
      <c r="B182" s="16">
        <v>34242321</v>
      </c>
      <c r="C182" s="123">
        <v>57.1</v>
      </c>
      <c r="D182" s="8">
        <v>25.344000000000001</v>
      </c>
      <c r="E182" s="8">
        <v>26.140999999999998</v>
      </c>
      <c r="F182" s="124">
        <f t="shared" si="11"/>
        <v>0.79699999999999704</v>
      </c>
      <c r="G182" s="77">
        <f t="shared" si="14"/>
        <v>0.68526059999999744</v>
      </c>
      <c r="H182" s="85">
        <f t="shared" si="13"/>
        <v>0.13648416261068447</v>
      </c>
      <c r="I182" s="77">
        <f t="shared" si="12"/>
        <v>0.82174476261068197</v>
      </c>
      <c r="K182" s="25"/>
      <c r="L182" s="118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75">
        <v>158</v>
      </c>
      <c r="B183" s="16">
        <v>34242304</v>
      </c>
      <c r="C183" s="123">
        <v>85.5</v>
      </c>
      <c r="D183" s="8">
        <v>32.134999999999998</v>
      </c>
      <c r="E183" s="8">
        <v>32.92</v>
      </c>
      <c r="F183" s="124">
        <f t="shared" si="11"/>
        <v>0.78500000000000369</v>
      </c>
      <c r="G183" s="77">
        <f t="shared" si="14"/>
        <v>0.67494300000000318</v>
      </c>
      <c r="H183" s="85">
        <f t="shared" si="13"/>
        <v>0.20436770408429986</v>
      </c>
      <c r="I183" s="77">
        <f t="shared" si="12"/>
        <v>0.87931070408430301</v>
      </c>
      <c r="K183" s="25"/>
      <c r="L183" s="118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123">
        <v>84.6</v>
      </c>
      <c r="D184" s="105">
        <v>34.165999999999997</v>
      </c>
      <c r="E184" s="105">
        <v>34.866</v>
      </c>
      <c r="F184" s="124">
        <f t="shared" si="11"/>
        <v>0.70000000000000284</v>
      </c>
      <c r="G184" s="77">
        <f t="shared" si="14"/>
        <v>0.6018600000000025</v>
      </c>
      <c r="H184" s="85">
        <f t="shared" si="13"/>
        <v>0.20221646509393879</v>
      </c>
      <c r="I184" s="87">
        <f>G184+H184</f>
        <v>0.80407646509394126</v>
      </c>
      <c r="K184" s="25"/>
      <c r="L184" s="118"/>
      <c r="M184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123">
        <v>56.3</v>
      </c>
      <c r="D185" s="8">
        <v>0.35199999999999998</v>
      </c>
      <c r="E185" s="8">
        <v>0.502</v>
      </c>
      <c r="F185" s="124">
        <f t="shared" si="11"/>
        <v>0.15000000000000002</v>
      </c>
      <c r="G185" s="77">
        <f t="shared" si="14"/>
        <v>0.12897000000000003</v>
      </c>
      <c r="H185" s="85">
        <f t="shared" si="13"/>
        <v>0.13457195017480797</v>
      </c>
      <c r="I185" s="96">
        <f>G185+H185</f>
        <v>0.26354195017480797</v>
      </c>
      <c r="K185" s="25"/>
      <c r="L185" s="118"/>
      <c r="M18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75">
        <v>161</v>
      </c>
      <c r="B186" s="16">
        <v>34242312</v>
      </c>
      <c r="C186" s="123">
        <v>56.8</v>
      </c>
      <c r="D186" s="8">
        <v>8.202</v>
      </c>
      <c r="E186" s="8">
        <v>8.2029999999999994</v>
      </c>
      <c r="F186" s="124">
        <f t="shared" si="11"/>
        <v>9.9999999999944578E-4</v>
      </c>
      <c r="G186" s="77">
        <f t="shared" si="14"/>
        <v>8.5979999999952347E-4</v>
      </c>
      <c r="H186" s="85">
        <f t="shared" si="13"/>
        <v>0.13576708294723078</v>
      </c>
      <c r="I186" s="77">
        <f t="shared" si="12"/>
        <v>0.1366268829472303</v>
      </c>
      <c r="K186" s="25"/>
      <c r="L186" s="118"/>
      <c r="M186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75">
        <v>162</v>
      </c>
      <c r="B187" s="16">
        <v>34242309</v>
      </c>
      <c r="C187" s="123">
        <v>85.2</v>
      </c>
      <c r="D187" s="8">
        <v>25.131</v>
      </c>
      <c r="E187" s="8">
        <v>25.773</v>
      </c>
      <c r="F187" s="124">
        <f t="shared" si="11"/>
        <v>0.64199999999999946</v>
      </c>
      <c r="G187" s="77">
        <f t="shared" si="14"/>
        <v>0.55199159999999958</v>
      </c>
      <c r="H187" s="85">
        <f>C187/3672.6*$H$16</f>
        <v>0.20365062442084617</v>
      </c>
      <c r="I187" s="77">
        <f t="shared" si="12"/>
        <v>0.75564222442084572</v>
      </c>
      <c r="K187" s="25"/>
      <c r="L187" s="118"/>
      <c r="M18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123">
        <v>84.4</v>
      </c>
      <c r="D188" s="8">
        <v>5.8150000000000004</v>
      </c>
      <c r="E188" s="8">
        <v>5.8150000000000004</v>
      </c>
      <c r="F188" s="124">
        <f t="shared" si="11"/>
        <v>0</v>
      </c>
      <c r="G188" s="77">
        <f>F188*0.8598</f>
        <v>0</v>
      </c>
      <c r="H188" s="85">
        <f t="shared" si="13"/>
        <v>0.20173841198496967</v>
      </c>
      <c r="I188" s="77">
        <f>G188+H188</f>
        <v>0.20173841198496967</v>
      </c>
      <c r="K188" s="25"/>
      <c r="L188" s="118"/>
      <c r="M188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75">
        <v>164</v>
      </c>
      <c r="B189" s="16">
        <v>34242185</v>
      </c>
      <c r="C189" s="123">
        <v>55.9</v>
      </c>
      <c r="D189" s="8">
        <v>13.339</v>
      </c>
      <c r="E189" s="8">
        <v>13.593</v>
      </c>
      <c r="F189" s="124">
        <f t="shared" si="11"/>
        <v>0.25399999999999956</v>
      </c>
      <c r="G189" s="77">
        <f>F189*0.8598</f>
        <v>0.21838919999999962</v>
      </c>
      <c r="H189" s="85">
        <f t="shared" si="13"/>
        <v>0.13361584395686973</v>
      </c>
      <c r="I189" s="77">
        <f t="shared" si="12"/>
        <v>0.35200504395686938</v>
      </c>
      <c r="K189" s="25"/>
      <c r="L189" s="118"/>
      <c r="M189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75">
        <v>165</v>
      </c>
      <c r="B190" s="16">
        <v>43441088</v>
      </c>
      <c r="C190" s="123">
        <v>56.7</v>
      </c>
      <c r="D190" s="8">
        <v>13.663</v>
      </c>
      <c r="E190" s="8">
        <v>13.725</v>
      </c>
      <c r="F190" s="124">
        <f t="shared" si="11"/>
        <v>6.1999999999999389E-2</v>
      </c>
      <c r="G190" s="77">
        <f t="shared" si="14"/>
        <v>5.3307599999999476E-2</v>
      </c>
      <c r="H190" s="85">
        <f t="shared" si="13"/>
        <v>0.13552805639274623</v>
      </c>
      <c r="I190" s="77">
        <f t="shared" si="12"/>
        <v>0.18883565639274572</v>
      </c>
      <c r="K190" s="25"/>
      <c r="L190" s="118"/>
      <c r="M190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75">
        <v>166</v>
      </c>
      <c r="B191" s="16">
        <v>34242310</v>
      </c>
      <c r="C191" s="123">
        <v>85.2</v>
      </c>
      <c r="D191" s="8">
        <v>27.4</v>
      </c>
      <c r="E191" s="8">
        <v>27.52</v>
      </c>
      <c r="F191" s="124">
        <f t="shared" si="11"/>
        <v>0.12000000000000099</v>
      </c>
      <c r="G191" s="77">
        <f t="shared" si="14"/>
        <v>0.10317600000000085</v>
      </c>
      <c r="H191" s="85">
        <f t="shared" si="13"/>
        <v>0.20365062442084617</v>
      </c>
      <c r="I191" s="77">
        <f t="shared" si="12"/>
        <v>0.30682662442084702</v>
      </c>
      <c r="K191" s="25"/>
      <c r="L191" s="118"/>
      <c r="M191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123">
        <v>84.9</v>
      </c>
      <c r="D192" s="8">
        <v>31.74</v>
      </c>
      <c r="E192" s="8">
        <v>32.515999999999998</v>
      </c>
      <c r="F192" s="124">
        <f t="shared" si="11"/>
        <v>0.7759999999999998</v>
      </c>
      <c r="G192" s="77">
        <f t="shared" si="14"/>
        <v>0.66720479999999982</v>
      </c>
      <c r="H192" s="85">
        <f t="shared" si="13"/>
        <v>0.20293354475739248</v>
      </c>
      <c r="I192" s="77">
        <f t="shared" si="12"/>
        <v>0.87013834475739227</v>
      </c>
      <c r="K192" s="25"/>
      <c r="L192" s="118"/>
      <c r="M192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75">
        <v>168</v>
      </c>
      <c r="B193" s="16">
        <v>34242189</v>
      </c>
      <c r="C193" s="123">
        <v>56.4</v>
      </c>
      <c r="D193" s="8">
        <v>5.01</v>
      </c>
      <c r="E193" s="8">
        <v>5.01</v>
      </c>
      <c r="F193" s="124">
        <f t="shared" si="11"/>
        <v>0</v>
      </c>
      <c r="G193" s="77">
        <f t="shared" si="14"/>
        <v>0</v>
      </c>
      <c r="H193" s="85">
        <f t="shared" si="13"/>
        <v>0.13481097672929251</v>
      </c>
      <c r="I193" s="77">
        <f t="shared" si="12"/>
        <v>0.13481097672929251</v>
      </c>
      <c r="K193" s="25"/>
      <c r="L193" s="118"/>
      <c r="M193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75">
        <v>169</v>
      </c>
      <c r="B194" s="16">
        <v>34242191</v>
      </c>
      <c r="C194" s="123">
        <v>57</v>
      </c>
      <c r="D194" s="8">
        <v>21.31</v>
      </c>
      <c r="E194" s="8">
        <v>21.468</v>
      </c>
      <c r="F194" s="124">
        <f t="shared" si="11"/>
        <v>0.15800000000000125</v>
      </c>
      <c r="G194" s="77">
        <f t="shared" si="14"/>
        <v>0.13584840000000106</v>
      </c>
      <c r="H194" s="85">
        <f t="shared" si="13"/>
        <v>0.13624513605619989</v>
      </c>
      <c r="I194" s="77">
        <f t="shared" si="12"/>
        <v>0.27209353605620096</v>
      </c>
      <c r="K194" s="25"/>
      <c r="L194" s="118"/>
      <c r="M194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75">
        <v>170</v>
      </c>
      <c r="B195" s="16">
        <v>34242190</v>
      </c>
      <c r="C195" s="123">
        <v>85.3</v>
      </c>
      <c r="D195" s="8">
        <v>29.86</v>
      </c>
      <c r="E195" s="8">
        <v>30.338999999999999</v>
      </c>
      <c r="F195" s="124">
        <f t="shared" si="11"/>
        <v>0.4789999999999992</v>
      </c>
      <c r="G195" s="77">
        <f t="shared" si="14"/>
        <v>0.41184419999999933</v>
      </c>
      <c r="H195" s="85">
        <f t="shared" si="13"/>
        <v>0.20388965097533071</v>
      </c>
      <c r="I195" s="77">
        <f t="shared" si="12"/>
        <v>0.61573385097533007</v>
      </c>
      <c r="K195" s="25"/>
      <c r="L195" s="118"/>
      <c r="M195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123">
        <v>84.3</v>
      </c>
      <c r="D196" s="8">
        <v>7.93</v>
      </c>
      <c r="E196" s="8">
        <v>7.93</v>
      </c>
      <c r="F196" s="124">
        <f t="shared" si="11"/>
        <v>0</v>
      </c>
      <c r="G196" s="77">
        <f t="shared" si="14"/>
        <v>0</v>
      </c>
      <c r="H196" s="85">
        <f t="shared" si="13"/>
        <v>0.2014993854304851</v>
      </c>
      <c r="I196" s="77">
        <f t="shared" si="12"/>
        <v>0.2014993854304851</v>
      </c>
      <c r="K196" s="25"/>
      <c r="L196" s="118"/>
      <c r="M196" s="157"/>
      <c r="N196" s="107"/>
      <c r="O196" s="108"/>
      <c r="P196" s="108"/>
      <c r="Q196" s="108"/>
      <c r="R196" s="93"/>
      <c r="S196" s="93"/>
      <c r="T196" s="5"/>
      <c r="U196" s="5"/>
      <c r="V196" s="5"/>
      <c r="W196" s="5"/>
      <c r="X196" s="21"/>
      <c r="Y196" s="21"/>
    </row>
    <row r="197" spans="1:25" s="1" customFormat="1" x14ac:dyDescent="0.25">
      <c r="A197" s="75">
        <v>172</v>
      </c>
      <c r="B197" s="16">
        <v>34242195</v>
      </c>
      <c r="C197" s="123">
        <v>56.4</v>
      </c>
      <c r="D197" s="8">
        <v>10.807</v>
      </c>
      <c r="E197" s="8">
        <v>10.946999999999999</v>
      </c>
      <c r="F197" s="124">
        <f t="shared" si="11"/>
        <v>0.13999999999999879</v>
      </c>
      <c r="G197" s="77">
        <f>F197*0.8598</f>
        <v>0.12037199999999897</v>
      </c>
      <c r="H197" s="85">
        <f t="shared" si="13"/>
        <v>0.13481097672929251</v>
      </c>
      <c r="I197" s="77">
        <f t="shared" si="12"/>
        <v>0.25518297672929147</v>
      </c>
      <c r="K197" s="25"/>
      <c r="L197" s="118"/>
      <c r="M197" s="157"/>
      <c r="N197" s="107"/>
      <c r="O197" s="108"/>
      <c r="P197" s="108"/>
      <c r="Q197" s="108"/>
      <c r="R197" s="93"/>
      <c r="S197" s="93"/>
      <c r="T197" s="5"/>
      <c r="U197" s="5"/>
      <c r="V197" s="5"/>
      <c r="W197" s="5"/>
      <c r="X197" s="21"/>
      <c r="Y197" s="21"/>
    </row>
    <row r="198" spans="1:25" s="1" customFormat="1" x14ac:dyDescent="0.25">
      <c r="A198" s="75">
        <v>173</v>
      </c>
      <c r="B198" s="16">
        <v>34242186</v>
      </c>
      <c r="C198" s="123">
        <v>56.9</v>
      </c>
      <c r="D198" s="8">
        <v>16.981000000000002</v>
      </c>
      <c r="E198" s="8">
        <v>17.588999999999999</v>
      </c>
      <c r="F198" s="124">
        <f t="shared" si="11"/>
        <v>0.60799999999999699</v>
      </c>
      <c r="G198" s="77">
        <f t="shared" ref="G198:G219" si="15">F198*0.8598</f>
        <v>0.5227583999999974</v>
      </c>
      <c r="H198" s="85">
        <f t="shared" si="13"/>
        <v>0.13600610950171535</v>
      </c>
      <c r="I198" s="77">
        <f t="shared" si="12"/>
        <v>0.65876450950171273</v>
      </c>
      <c r="K198" s="25"/>
      <c r="L198" s="118"/>
      <c r="M198" s="109"/>
      <c r="N198" s="107"/>
      <c r="O198" s="108"/>
      <c r="P198" s="108"/>
      <c r="Q198" s="108"/>
      <c r="R198" s="93"/>
      <c r="S198" s="93"/>
      <c r="T198" s="5"/>
      <c r="U198" s="5"/>
      <c r="V198" s="5"/>
      <c r="W198" s="5"/>
      <c r="X198" s="21"/>
      <c r="Y198" s="21"/>
    </row>
    <row r="199" spans="1:25" s="1" customFormat="1" x14ac:dyDescent="0.25">
      <c r="A199" s="75">
        <v>174</v>
      </c>
      <c r="B199" s="16">
        <v>34242183</v>
      </c>
      <c r="C199" s="123">
        <v>85.9</v>
      </c>
      <c r="D199" s="8">
        <v>29.606000000000002</v>
      </c>
      <c r="E199" s="8">
        <v>30.41</v>
      </c>
      <c r="F199" s="124">
        <f t="shared" si="11"/>
        <v>0.80399999999999849</v>
      </c>
      <c r="G199" s="77">
        <f t="shared" si="15"/>
        <v>0.69127919999999876</v>
      </c>
      <c r="H199" s="85">
        <f t="shared" si="13"/>
        <v>0.20532381030223812</v>
      </c>
      <c r="I199" s="77">
        <f t="shared" si="12"/>
        <v>0.89660301030223688</v>
      </c>
      <c r="K199" s="25"/>
      <c r="L199" s="118"/>
      <c r="M199" s="109"/>
      <c r="N199" s="107"/>
      <c r="O199" s="108"/>
      <c r="P199" s="108"/>
      <c r="Q199" s="108"/>
      <c r="R199" s="93"/>
      <c r="S199" s="93"/>
      <c r="T199" s="93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123">
        <v>84.5</v>
      </c>
      <c r="D200" s="8">
        <v>29.810000000000002</v>
      </c>
      <c r="E200" s="8">
        <f>29.81</f>
        <v>29.81</v>
      </c>
      <c r="F200" s="124">
        <f t="shared" si="11"/>
        <v>0</v>
      </c>
      <c r="G200" s="34">
        <f t="shared" si="15"/>
        <v>0</v>
      </c>
      <c r="H200" s="39">
        <f t="shared" si="13"/>
        <v>0.20197743853945421</v>
      </c>
      <c r="I200" s="34">
        <f t="shared" si="12"/>
        <v>0.20197743853945421</v>
      </c>
      <c r="K200" s="25"/>
      <c r="L200" s="118"/>
      <c r="M200" s="110"/>
      <c r="N200" s="24"/>
      <c r="O200" s="24"/>
      <c r="P200" s="24"/>
      <c r="Q200" s="106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75">
        <v>176</v>
      </c>
      <c r="B201" s="16">
        <v>34242199</v>
      </c>
      <c r="C201" s="123">
        <v>56.5</v>
      </c>
      <c r="D201" s="8">
        <v>17.378</v>
      </c>
      <c r="E201" s="8">
        <f>17.378+0.288</f>
        <v>17.666</v>
      </c>
      <c r="F201" s="124">
        <f t="shared" si="11"/>
        <v>0.28800000000000026</v>
      </c>
      <c r="G201" s="34">
        <f t="shared" si="15"/>
        <v>0.24762240000000021</v>
      </c>
      <c r="H201" s="39">
        <f t="shared" si="13"/>
        <v>0.13505000328377709</v>
      </c>
      <c r="I201" s="34">
        <f t="shared" si="12"/>
        <v>0.38267240328377727</v>
      </c>
      <c r="K201" s="25"/>
      <c r="L201" s="118"/>
      <c r="M201" s="110"/>
      <c r="N201" s="24"/>
      <c r="O201" s="24"/>
      <c r="P201" s="24"/>
      <c r="Q201" s="106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75">
        <v>177</v>
      </c>
      <c r="B202" s="16">
        <v>34242192</v>
      </c>
      <c r="C202" s="123">
        <v>57</v>
      </c>
      <c r="D202" s="8">
        <v>19.015000000000001</v>
      </c>
      <c r="E202" s="8">
        <v>18</v>
      </c>
      <c r="F202" s="124">
        <f t="shared" si="11"/>
        <v>-1.0150000000000006</v>
      </c>
      <c r="G202" s="34">
        <f t="shared" si="15"/>
        <v>-0.8726970000000005</v>
      </c>
      <c r="H202" s="39">
        <f t="shared" si="13"/>
        <v>0.13624513605619989</v>
      </c>
      <c r="I202" s="34">
        <f>G202+H202</f>
        <v>-0.73645186394380058</v>
      </c>
      <c r="K202" s="25"/>
      <c r="L202" s="118"/>
      <c r="M202" s="110"/>
      <c r="N202" s="24"/>
      <c r="O202" s="24"/>
      <c r="P202" s="24"/>
      <c r="Q202" s="106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75">
        <v>178</v>
      </c>
      <c r="B203" s="16">
        <v>34242198</v>
      </c>
      <c r="C203" s="123">
        <v>85.8</v>
      </c>
      <c r="D203" s="8">
        <v>23.308</v>
      </c>
      <c r="E203" s="8">
        <v>23.864000000000001</v>
      </c>
      <c r="F203" s="124">
        <f>E203-D203</f>
        <v>0.55600000000000094</v>
      </c>
      <c r="G203" s="77">
        <f t="shared" si="15"/>
        <v>0.47804880000000083</v>
      </c>
      <c r="H203" s="85">
        <f t="shared" si="13"/>
        <v>0.20508478374775352</v>
      </c>
      <c r="I203" s="77">
        <f t="shared" si="12"/>
        <v>0.68313358374775435</v>
      </c>
      <c r="K203" s="25"/>
      <c r="L203" s="118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123">
        <v>84.7</v>
      </c>
      <c r="D204" s="8">
        <v>44.533000000000001</v>
      </c>
      <c r="E204" s="8">
        <v>45.555</v>
      </c>
      <c r="F204" s="124">
        <f t="shared" si="11"/>
        <v>1.0219999999999985</v>
      </c>
      <c r="G204" s="77">
        <f t="shared" si="15"/>
        <v>0.87871559999999871</v>
      </c>
      <c r="H204" s="85">
        <f t="shared" si="13"/>
        <v>0.20245549164842336</v>
      </c>
      <c r="I204" s="77">
        <f t="shared" si="12"/>
        <v>1.0811710916484221</v>
      </c>
      <c r="K204" s="25"/>
      <c r="L204" s="118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123">
        <v>55.8</v>
      </c>
      <c r="D205" s="8">
        <v>19.035</v>
      </c>
      <c r="E205" s="8">
        <v>19.431999999999999</v>
      </c>
      <c r="F205" s="124">
        <f t="shared" si="11"/>
        <v>0.39699999999999847</v>
      </c>
      <c r="G205" s="34">
        <f t="shared" si="15"/>
        <v>0.34134059999999866</v>
      </c>
      <c r="H205" s="39">
        <f t="shared" si="13"/>
        <v>0.13337681740238516</v>
      </c>
      <c r="I205" s="34">
        <f t="shared" si="12"/>
        <v>0.47471741740238382</v>
      </c>
      <c r="K205" s="25"/>
      <c r="L205" s="118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75">
        <v>181</v>
      </c>
      <c r="B206" s="16">
        <v>34242193</v>
      </c>
      <c r="C206" s="76">
        <v>57</v>
      </c>
      <c r="D206" s="8">
        <v>8.3670000000000009</v>
      </c>
      <c r="E206" s="8">
        <v>8.6630000000000003</v>
      </c>
      <c r="F206" s="8">
        <f t="shared" si="11"/>
        <v>0.29599999999999937</v>
      </c>
      <c r="G206" s="77">
        <f t="shared" si="15"/>
        <v>0.25450079999999947</v>
      </c>
      <c r="H206" s="85">
        <f t="shared" si="13"/>
        <v>0.13624513605619989</v>
      </c>
      <c r="I206" s="77">
        <f t="shared" si="12"/>
        <v>0.39074593605619934</v>
      </c>
      <c r="K206" s="25"/>
      <c r="L206" s="118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86">
        <v>182</v>
      </c>
      <c r="B207" s="20">
        <v>34242194</v>
      </c>
      <c r="C207" s="81">
        <v>85.8</v>
      </c>
      <c r="D207" s="12">
        <v>25.69</v>
      </c>
      <c r="E207" s="12">
        <v>25.823</v>
      </c>
      <c r="F207" s="12">
        <f t="shared" si="11"/>
        <v>0.13299999999999912</v>
      </c>
      <c r="G207" s="82">
        <f t="shared" si="15"/>
        <v>0.11435339999999924</v>
      </c>
      <c r="H207" s="82">
        <f t="shared" si="13"/>
        <v>0.20508478374775352</v>
      </c>
      <c r="I207" s="82">
        <f t="shared" si="12"/>
        <v>0.31943818374775279</v>
      </c>
      <c r="K207" s="25"/>
      <c r="L207" s="118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84">
        <v>117.2</v>
      </c>
      <c r="D208" s="9">
        <v>46.701999999999998</v>
      </c>
      <c r="E208" s="9">
        <v>47.140999999999998</v>
      </c>
      <c r="F208" s="9">
        <f t="shared" si="11"/>
        <v>0.43900000000000006</v>
      </c>
      <c r="G208" s="85">
        <f t="shared" si="15"/>
        <v>0.37745220000000007</v>
      </c>
      <c r="H208" s="85">
        <f>C208/4660.1*$H$19</f>
        <v>0.18029040906418334</v>
      </c>
      <c r="I208" s="85">
        <f t="shared" si="12"/>
        <v>0.55774260906418338</v>
      </c>
      <c r="K208" s="25"/>
      <c r="L208" s="118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75">
        <v>184</v>
      </c>
      <c r="B209" s="16">
        <v>34242341</v>
      </c>
      <c r="C209" s="76">
        <v>58.1</v>
      </c>
      <c r="D209" s="8">
        <v>23.331</v>
      </c>
      <c r="E209" s="8">
        <v>23.887</v>
      </c>
      <c r="F209" s="8">
        <f t="shared" si="11"/>
        <v>0.55600000000000094</v>
      </c>
      <c r="G209" s="77">
        <f t="shared" si="15"/>
        <v>0.47804880000000083</v>
      </c>
      <c r="H209" s="85">
        <f t="shared" ref="H209:H272" si="16">C209/4660.1*$H$19</f>
        <v>8.9376047496834907E-2</v>
      </c>
      <c r="I209" s="77">
        <f t="shared" si="12"/>
        <v>0.56742484749683575</v>
      </c>
      <c r="K209" s="25"/>
      <c r="L209" s="118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75">
        <v>185</v>
      </c>
      <c r="B210" s="16">
        <v>34242160</v>
      </c>
      <c r="C210" s="123">
        <v>58.4</v>
      </c>
      <c r="D210" s="8">
        <v>11.398999999999999</v>
      </c>
      <c r="E210" s="8">
        <v>11.398999999999999</v>
      </c>
      <c r="F210" s="8">
        <f t="shared" si="11"/>
        <v>0</v>
      </c>
      <c r="G210" s="34">
        <f t="shared" si="15"/>
        <v>0</v>
      </c>
      <c r="H210" s="39">
        <f t="shared" si="16"/>
        <v>8.9837541717988953E-2</v>
      </c>
      <c r="I210" s="34">
        <f t="shared" si="12"/>
        <v>8.9837541717988953E-2</v>
      </c>
      <c r="K210" s="25"/>
      <c r="L210" s="118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75">
        <v>186</v>
      </c>
      <c r="B211" s="16">
        <v>43441091</v>
      </c>
      <c r="C211" s="123">
        <v>46.7</v>
      </c>
      <c r="D211" s="8">
        <v>25.053000000000001</v>
      </c>
      <c r="E211" s="8">
        <v>25.605</v>
      </c>
      <c r="F211" s="8">
        <f t="shared" si="11"/>
        <v>0.5519999999999996</v>
      </c>
      <c r="G211" s="77">
        <f t="shared" si="15"/>
        <v>0.47460959999999969</v>
      </c>
      <c r="H211" s="85">
        <f t="shared" si="16"/>
        <v>7.1839267092980899E-2</v>
      </c>
      <c r="I211" s="77">
        <f t="shared" si="12"/>
        <v>0.54644886709298057</v>
      </c>
      <c r="K211" s="25"/>
      <c r="L211" s="118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125">
        <v>77.400000000000006</v>
      </c>
      <c r="D212" s="8">
        <v>38.43</v>
      </c>
      <c r="E212" s="8">
        <v>39.192</v>
      </c>
      <c r="F212" s="8">
        <f t="shared" si="11"/>
        <v>0.76200000000000045</v>
      </c>
      <c r="G212" s="77">
        <f t="shared" si="15"/>
        <v>0.65516760000000041</v>
      </c>
      <c r="H212" s="85">
        <f t="shared" si="16"/>
        <v>0.11906550905774566</v>
      </c>
      <c r="I212" s="77">
        <f t="shared" si="12"/>
        <v>0.77423310905774612</v>
      </c>
      <c r="K212" s="25"/>
      <c r="L212" s="118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75">
        <v>188</v>
      </c>
      <c r="B213" s="16">
        <v>34242334</v>
      </c>
      <c r="C213" s="123">
        <v>117.2</v>
      </c>
      <c r="D213" s="8">
        <v>24.305</v>
      </c>
      <c r="E213" s="8">
        <v>25.571000000000002</v>
      </c>
      <c r="F213" s="8">
        <f t="shared" si="11"/>
        <v>1.2660000000000018</v>
      </c>
      <c r="G213" s="77">
        <f t="shared" si="15"/>
        <v>1.0885068000000016</v>
      </c>
      <c r="H213" s="85">
        <f t="shared" si="16"/>
        <v>0.18029040906418334</v>
      </c>
      <c r="I213" s="77">
        <f t="shared" si="12"/>
        <v>1.2687972090641848</v>
      </c>
      <c r="K213" s="25"/>
      <c r="L213" s="118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75">
        <v>189</v>
      </c>
      <c r="B214" s="16">
        <v>34242338</v>
      </c>
      <c r="C214" s="123">
        <v>58.7</v>
      </c>
      <c r="D214" s="8">
        <v>25.411000000000001</v>
      </c>
      <c r="E214" s="8">
        <v>25.829000000000001</v>
      </c>
      <c r="F214" s="8">
        <f t="shared" si="11"/>
        <v>0.41799999999999926</v>
      </c>
      <c r="G214" s="77">
        <f t="shared" si="15"/>
        <v>0.35939639999999939</v>
      </c>
      <c r="H214" s="85">
        <f t="shared" si="16"/>
        <v>9.0299035939143013E-2</v>
      </c>
      <c r="I214" s="77">
        <f t="shared" si="12"/>
        <v>0.44969543593914241</v>
      </c>
      <c r="K214" s="25"/>
      <c r="L214" s="118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75">
        <v>190</v>
      </c>
      <c r="B215" s="16">
        <v>34242340</v>
      </c>
      <c r="C215" s="123">
        <v>58.2</v>
      </c>
      <c r="D215" s="8">
        <v>25.579000000000001</v>
      </c>
      <c r="E215" s="8">
        <v>26.11</v>
      </c>
      <c r="F215" s="8">
        <f t="shared" si="11"/>
        <v>0.53099999999999881</v>
      </c>
      <c r="G215" s="77">
        <f t="shared" si="15"/>
        <v>0.45655379999999895</v>
      </c>
      <c r="H215" s="85">
        <f t="shared" si="16"/>
        <v>8.9529878903886265E-2</v>
      </c>
      <c r="I215" s="77">
        <f t="shared" si="12"/>
        <v>0.54608367890388521</v>
      </c>
      <c r="K215" s="25"/>
      <c r="L215" s="118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123">
        <v>46.6</v>
      </c>
      <c r="D216" s="8">
        <v>3.9140000000000001</v>
      </c>
      <c r="E216" s="8">
        <v>3.9180000000000001</v>
      </c>
      <c r="F216" s="8">
        <f t="shared" si="11"/>
        <v>4.0000000000000036E-3</v>
      </c>
      <c r="G216" s="77">
        <f t="shared" si="15"/>
        <v>3.4392000000000029E-3</v>
      </c>
      <c r="H216" s="85">
        <f t="shared" si="16"/>
        <v>7.1685435685929541E-2</v>
      </c>
      <c r="I216" s="77">
        <f t="shared" si="12"/>
        <v>7.5124635685929544E-2</v>
      </c>
      <c r="K216" s="25"/>
      <c r="L216" s="118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75">
        <v>192</v>
      </c>
      <c r="B217" s="16" t="s">
        <v>68</v>
      </c>
      <c r="C217" s="123">
        <v>77.3</v>
      </c>
      <c r="D217" s="8">
        <v>0.372</v>
      </c>
      <c r="E217" s="8">
        <v>0.46300000000000002</v>
      </c>
      <c r="F217" s="8">
        <f t="shared" si="11"/>
        <v>9.1000000000000025E-2</v>
      </c>
      <c r="G217" s="77">
        <f t="shared" si="15"/>
        <v>7.8241800000000028E-2</v>
      </c>
      <c r="H217" s="85">
        <f t="shared" si="16"/>
        <v>0.11891167765069427</v>
      </c>
      <c r="I217" s="77">
        <f t="shared" si="12"/>
        <v>0.1971534776506943</v>
      </c>
      <c r="K217" s="25"/>
      <c r="L217" s="118"/>
      <c r="M217" s="24"/>
      <c r="N217" s="7"/>
      <c r="O217" s="5"/>
      <c r="P217" s="5"/>
      <c r="Q217" s="5"/>
      <c r="R217" s="5"/>
      <c r="Y217" s="21"/>
    </row>
    <row r="218" spans="1:25" s="1" customFormat="1" x14ac:dyDescent="0.25">
      <c r="A218" s="75">
        <v>193</v>
      </c>
      <c r="B218" s="16">
        <v>34242324</v>
      </c>
      <c r="C218" s="123">
        <v>116.7</v>
      </c>
      <c r="D218" s="8">
        <v>11.035</v>
      </c>
      <c r="E218" s="8">
        <v>11.035</v>
      </c>
      <c r="F218" s="8">
        <f t="shared" ref="F218:F273" si="17">E218-D218</f>
        <v>0</v>
      </c>
      <c r="G218" s="77">
        <f t="shared" si="15"/>
        <v>0</v>
      </c>
      <c r="H218" s="85">
        <f t="shared" si="16"/>
        <v>0.17952125202892658</v>
      </c>
      <c r="I218" s="77">
        <f t="shared" si="12"/>
        <v>0.17952125202892658</v>
      </c>
      <c r="K218" s="25"/>
      <c r="L218" s="118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88">
        <v>194</v>
      </c>
      <c r="B219" s="18">
        <v>34242331</v>
      </c>
      <c r="C219" s="128">
        <v>58</v>
      </c>
      <c r="D219" s="8">
        <v>4.4480000000000004</v>
      </c>
      <c r="E219" s="8">
        <v>4.4480000000000004</v>
      </c>
      <c r="F219" s="8">
        <f t="shared" si="17"/>
        <v>0</v>
      </c>
      <c r="G219" s="77">
        <f t="shared" si="15"/>
        <v>0</v>
      </c>
      <c r="H219" s="85">
        <f t="shared" si="16"/>
        <v>8.9222216089783563E-2</v>
      </c>
      <c r="I219" s="77">
        <f t="shared" ref="I219:I272" si="18">G219+H219</f>
        <v>8.9222216089783563E-2</v>
      </c>
      <c r="K219" s="25"/>
      <c r="L219" s="118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123">
        <v>58.1</v>
      </c>
      <c r="D220" s="8">
        <v>14.183999999999999</v>
      </c>
      <c r="E220" s="8">
        <v>15.025</v>
      </c>
      <c r="F220" s="8">
        <f t="shared" si="17"/>
        <v>0.84100000000000108</v>
      </c>
      <c r="G220" s="77">
        <f>F220*0.8598</f>
        <v>0.72309180000000095</v>
      </c>
      <c r="H220" s="85">
        <f t="shared" si="16"/>
        <v>8.9376047496834907E-2</v>
      </c>
      <c r="I220" s="77">
        <f t="shared" si="18"/>
        <v>0.81246784749683587</v>
      </c>
      <c r="K220" s="25"/>
      <c r="L220" s="118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78">
        <v>196</v>
      </c>
      <c r="B221" s="16">
        <v>34242332</v>
      </c>
      <c r="C221" s="123">
        <v>46.7</v>
      </c>
      <c r="D221" s="8">
        <v>16.497</v>
      </c>
      <c r="E221" s="8">
        <v>16.760999999999999</v>
      </c>
      <c r="F221" s="8">
        <f t="shared" si="17"/>
        <v>0.26399999999999935</v>
      </c>
      <c r="G221" s="77">
        <f t="shared" ref="G221:G244" si="19">F221*0.8598</f>
        <v>0.22698719999999944</v>
      </c>
      <c r="H221" s="85">
        <f t="shared" si="16"/>
        <v>7.1839267092980899E-2</v>
      </c>
      <c r="I221" s="77">
        <f t="shared" si="18"/>
        <v>0.29882646709298033</v>
      </c>
      <c r="J221" s="66"/>
      <c r="K221" s="25"/>
      <c r="L221" s="118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3">
        <v>197</v>
      </c>
      <c r="B222" s="19">
        <v>34242328</v>
      </c>
      <c r="C222" s="126">
        <v>77.5</v>
      </c>
      <c r="D222" s="8">
        <v>33.957999999999998</v>
      </c>
      <c r="E222" s="8">
        <v>34.573999999999998</v>
      </c>
      <c r="F222" s="8">
        <f t="shared" si="17"/>
        <v>0.61599999999999966</v>
      </c>
      <c r="G222" s="77">
        <f t="shared" si="19"/>
        <v>0.52963679999999969</v>
      </c>
      <c r="H222" s="85">
        <f t="shared" si="16"/>
        <v>0.11921934046479699</v>
      </c>
      <c r="I222" s="77">
        <f t="shared" si="18"/>
        <v>0.64885614046479667</v>
      </c>
      <c r="J222" s="66"/>
      <c r="K222" s="25"/>
      <c r="L222" s="118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75">
        <v>198</v>
      </c>
      <c r="B223" s="16">
        <v>34242333</v>
      </c>
      <c r="C223" s="123">
        <v>116.5</v>
      </c>
      <c r="D223" s="8">
        <v>24.13</v>
      </c>
      <c r="E223" s="8">
        <v>24.393000000000001</v>
      </c>
      <c r="F223" s="8">
        <f t="shared" si="17"/>
        <v>0.26300000000000168</v>
      </c>
      <c r="G223" s="77">
        <f t="shared" si="19"/>
        <v>0.22612740000000145</v>
      </c>
      <c r="H223" s="85">
        <f>C223/4660.1*$H$19</f>
        <v>0.17921358921482386</v>
      </c>
      <c r="I223" s="77">
        <f t="shared" si="18"/>
        <v>0.40534098921482531</v>
      </c>
      <c r="J223" s="66"/>
      <c r="K223" s="25"/>
      <c r="L223" s="118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123">
        <v>58.8</v>
      </c>
      <c r="D224" s="8">
        <v>30.960999999999999</v>
      </c>
      <c r="E224" s="8">
        <v>31.741</v>
      </c>
      <c r="F224" s="8">
        <f t="shared" si="17"/>
        <v>0.78000000000000114</v>
      </c>
      <c r="G224" s="77">
        <f t="shared" si="19"/>
        <v>0.67064400000000102</v>
      </c>
      <c r="H224" s="85">
        <f t="shared" si="16"/>
        <v>9.0452867346194357E-2</v>
      </c>
      <c r="I224" s="77">
        <f t="shared" si="18"/>
        <v>0.76109686734619542</v>
      </c>
      <c r="K224" s="25"/>
      <c r="L224" s="118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123">
        <v>58.6</v>
      </c>
      <c r="D225" s="8">
        <v>3.226</v>
      </c>
      <c r="E225" s="8">
        <v>3.226</v>
      </c>
      <c r="F225" s="8">
        <f t="shared" si="17"/>
        <v>0</v>
      </c>
      <c r="G225" s="77">
        <f t="shared" si="19"/>
        <v>0</v>
      </c>
      <c r="H225" s="85">
        <f t="shared" si="16"/>
        <v>9.0145204532091669E-2</v>
      </c>
      <c r="I225" s="87">
        <f t="shared" si="18"/>
        <v>9.0145204532091669E-2</v>
      </c>
      <c r="K225" s="25"/>
      <c r="L225" s="118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75">
        <v>201</v>
      </c>
      <c r="B226" s="16">
        <v>34242326</v>
      </c>
      <c r="C226" s="123">
        <v>46.4</v>
      </c>
      <c r="D226" s="8">
        <v>25.202000000000002</v>
      </c>
      <c r="E226" s="8">
        <v>25.629000000000001</v>
      </c>
      <c r="F226" s="8">
        <f t="shared" si="17"/>
        <v>0.4269999999999996</v>
      </c>
      <c r="G226" s="77">
        <f t="shared" si="19"/>
        <v>0.36713459999999964</v>
      </c>
      <c r="H226" s="85">
        <f t="shared" si="16"/>
        <v>7.1377772871826839E-2</v>
      </c>
      <c r="I226" s="77">
        <f t="shared" si="18"/>
        <v>0.43851237287182648</v>
      </c>
      <c r="K226" s="25"/>
      <c r="L226" s="118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75">
        <v>202</v>
      </c>
      <c r="B227" s="16">
        <v>34242327</v>
      </c>
      <c r="C227" s="123">
        <v>77.5</v>
      </c>
      <c r="D227" s="8">
        <f>28.034+0.803+1.037+0.569</f>
        <v>30.442999999999998</v>
      </c>
      <c r="E227" s="8">
        <f>28.034+0.803+1.037+0.569+1.205</f>
        <v>31.647999999999996</v>
      </c>
      <c r="F227" s="8">
        <f t="shared" si="17"/>
        <v>1.2049999999999983</v>
      </c>
      <c r="G227" s="77">
        <f t="shared" si="19"/>
        <v>1.0360589999999985</v>
      </c>
      <c r="H227" s="85">
        <f t="shared" si="16"/>
        <v>0.11921934046479699</v>
      </c>
      <c r="I227" s="77">
        <f t="shared" si="18"/>
        <v>1.1552783404647955</v>
      </c>
      <c r="K227" s="25"/>
      <c r="L227" s="118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123">
        <v>117.4</v>
      </c>
      <c r="D228" s="8">
        <v>40.130000000000003</v>
      </c>
      <c r="E228" s="8">
        <v>41.33</v>
      </c>
      <c r="F228" s="8">
        <f t="shared" si="17"/>
        <v>1.1999999999999957</v>
      </c>
      <c r="G228" s="77">
        <f t="shared" si="19"/>
        <v>1.0317599999999962</v>
      </c>
      <c r="H228" s="85">
        <f t="shared" si="16"/>
        <v>0.18059807187828603</v>
      </c>
      <c r="I228" s="77">
        <f t="shared" si="18"/>
        <v>1.2123580718782823</v>
      </c>
      <c r="K228" s="25"/>
      <c r="L228" s="118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75">
        <v>204</v>
      </c>
      <c r="B229" s="16">
        <v>43441406</v>
      </c>
      <c r="C229" s="123">
        <v>57.9</v>
      </c>
      <c r="D229" s="8">
        <v>4.8630000000000004</v>
      </c>
      <c r="E229" s="8">
        <v>5.1529999999999996</v>
      </c>
      <c r="F229" s="8">
        <f t="shared" si="17"/>
        <v>0.28999999999999915</v>
      </c>
      <c r="G229" s="77">
        <f t="shared" si="19"/>
        <v>0.24934199999999926</v>
      </c>
      <c r="H229" s="85">
        <f t="shared" si="16"/>
        <v>8.9068384682732191E-2</v>
      </c>
      <c r="I229" s="77">
        <f t="shared" si="18"/>
        <v>0.33841038468273144</v>
      </c>
      <c r="K229" s="25"/>
      <c r="L229" s="118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75">
        <v>205</v>
      </c>
      <c r="B230" s="16">
        <v>43441089</v>
      </c>
      <c r="C230" s="123">
        <v>58.3</v>
      </c>
      <c r="D230" s="8">
        <v>23.425000000000001</v>
      </c>
      <c r="E230" s="8">
        <v>23.725999999999999</v>
      </c>
      <c r="F230" s="8">
        <f t="shared" si="17"/>
        <v>0.30099999999999838</v>
      </c>
      <c r="G230" s="77">
        <f t="shared" si="19"/>
        <v>0.25879979999999864</v>
      </c>
      <c r="H230" s="85">
        <f t="shared" si="16"/>
        <v>8.9683710310937595E-2</v>
      </c>
      <c r="I230" s="77">
        <f t="shared" si="18"/>
        <v>0.34848351031093622</v>
      </c>
      <c r="K230" s="25"/>
      <c r="L230" s="118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75">
        <v>206</v>
      </c>
      <c r="B231" s="16">
        <v>20242434</v>
      </c>
      <c r="C231" s="123">
        <v>46.3</v>
      </c>
      <c r="D231" s="8">
        <v>5.173</v>
      </c>
      <c r="E231" s="8">
        <v>5.4939999999999998</v>
      </c>
      <c r="F231" s="8">
        <f t="shared" si="17"/>
        <v>0.32099999999999973</v>
      </c>
      <c r="G231" s="77">
        <f t="shared" si="19"/>
        <v>0.27599579999999979</v>
      </c>
      <c r="H231" s="85">
        <f t="shared" si="16"/>
        <v>7.1223941464775495E-2</v>
      </c>
      <c r="I231" s="77">
        <f t="shared" si="18"/>
        <v>0.3472197414647753</v>
      </c>
      <c r="K231" s="25"/>
      <c r="L231" s="118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123">
        <v>77.900000000000006</v>
      </c>
      <c r="D232" s="8">
        <v>15.507999999999999</v>
      </c>
      <c r="E232" s="8">
        <v>15.959</v>
      </c>
      <c r="F232" s="8">
        <f t="shared" si="17"/>
        <v>0.45100000000000051</v>
      </c>
      <c r="G232" s="77">
        <f t="shared" si="19"/>
        <v>0.38776980000000044</v>
      </c>
      <c r="H232" s="85">
        <f t="shared" si="16"/>
        <v>0.1198346660930024</v>
      </c>
      <c r="I232" s="77">
        <f t="shared" si="18"/>
        <v>0.5076044660930028</v>
      </c>
      <c r="K232" s="25"/>
      <c r="L232" s="118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75">
        <v>208</v>
      </c>
      <c r="B233" s="16">
        <v>43441412</v>
      </c>
      <c r="C233" s="123">
        <v>117.9</v>
      </c>
      <c r="D233" s="8">
        <v>34.771999999999998</v>
      </c>
      <c r="E233" s="8">
        <v>35.499000000000002</v>
      </c>
      <c r="F233" s="8">
        <f t="shared" si="17"/>
        <v>0.72700000000000387</v>
      </c>
      <c r="G233" s="77">
        <f t="shared" si="19"/>
        <v>0.62507460000000337</v>
      </c>
      <c r="H233" s="85">
        <f t="shared" si="16"/>
        <v>0.18136722891354279</v>
      </c>
      <c r="I233" s="77">
        <f t="shared" si="18"/>
        <v>0.80644182891354621</v>
      </c>
      <c r="K233" s="25"/>
      <c r="L233" s="118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75">
        <v>209</v>
      </c>
      <c r="B234" s="16">
        <v>43441411</v>
      </c>
      <c r="C234" s="123">
        <v>58.2</v>
      </c>
      <c r="D234" s="8">
        <v>18.553000000000001</v>
      </c>
      <c r="E234" s="8">
        <v>18.728000000000002</v>
      </c>
      <c r="F234" s="8">
        <f t="shared" si="17"/>
        <v>0.17500000000000071</v>
      </c>
      <c r="G234" s="77">
        <f t="shared" si="19"/>
        <v>0.15046500000000063</v>
      </c>
      <c r="H234" s="85">
        <f t="shared" si="16"/>
        <v>8.9529878903886265E-2</v>
      </c>
      <c r="I234" s="77">
        <f t="shared" si="18"/>
        <v>0.23999487890388688</v>
      </c>
      <c r="K234" s="25"/>
      <c r="L234" s="118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75">
        <v>210</v>
      </c>
      <c r="B235" s="16">
        <v>43441408</v>
      </c>
      <c r="C235" s="123">
        <v>58.6</v>
      </c>
      <c r="D235" s="8">
        <v>4.9039999999999999</v>
      </c>
      <c r="E235" s="8">
        <v>4.9039999999999999</v>
      </c>
      <c r="F235" s="8">
        <f t="shared" si="17"/>
        <v>0</v>
      </c>
      <c r="G235" s="77">
        <f t="shared" si="19"/>
        <v>0</v>
      </c>
      <c r="H235" s="85">
        <f t="shared" si="16"/>
        <v>9.0145204532091669E-2</v>
      </c>
      <c r="I235" s="77">
        <f t="shared" si="18"/>
        <v>9.0145204532091669E-2</v>
      </c>
      <c r="K235" s="25"/>
      <c r="L235" s="118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123">
        <v>46.7</v>
      </c>
      <c r="D236" s="8">
        <v>20.922000000000001</v>
      </c>
      <c r="E236" s="8">
        <v>21.559000000000001</v>
      </c>
      <c r="F236" s="8">
        <f t="shared" si="17"/>
        <v>0.63700000000000045</v>
      </c>
      <c r="G236" s="77">
        <f t="shared" si="19"/>
        <v>0.54769260000000042</v>
      </c>
      <c r="H236" s="85">
        <f t="shared" si="16"/>
        <v>7.1839267092980899E-2</v>
      </c>
      <c r="I236" s="77">
        <f t="shared" si="18"/>
        <v>0.61953186709298136</v>
      </c>
      <c r="K236" s="25"/>
      <c r="L236" s="118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75">
        <v>212</v>
      </c>
      <c r="B237" s="16">
        <v>43441410</v>
      </c>
      <c r="C237" s="123">
        <v>78.599999999999994</v>
      </c>
      <c r="D237" s="8">
        <v>29.163</v>
      </c>
      <c r="E237" s="8">
        <v>30.018999999999998</v>
      </c>
      <c r="F237" s="8">
        <f t="shared" si="17"/>
        <v>0.8559999999999981</v>
      </c>
      <c r="G237" s="77">
        <f t="shared" si="19"/>
        <v>0.73598879999999833</v>
      </c>
      <c r="H237" s="85">
        <f t="shared" si="16"/>
        <v>0.12091148594236184</v>
      </c>
      <c r="I237" s="77">
        <f t="shared" si="18"/>
        <v>0.85690028594236023</v>
      </c>
      <c r="K237" s="25"/>
      <c r="L237" s="118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75">
        <v>213</v>
      </c>
      <c r="B238" s="16">
        <v>43441403</v>
      </c>
      <c r="C238" s="123">
        <v>117.8</v>
      </c>
      <c r="D238" s="8">
        <v>32.520000000000003</v>
      </c>
      <c r="E238" s="8">
        <v>33.698999999999998</v>
      </c>
      <c r="F238" s="8">
        <f t="shared" si="17"/>
        <v>1.1789999999999949</v>
      </c>
      <c r="G238" s="77">
        <f t="shared" si="19"/>
        <v>1.0137041999999956</v>
      </c>
      <c r="H238" s="85">
        <f t="shared" si="16"/>
        <v>0.18121339750649143</v>
      </c>
      <c r="I238" s="77">
        <f t="shared" si="18"/>
        <v>1.194917597506487</v>
      </c>
      <c r="K238" s="25"/>
      <c r="L238" s="118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75">
        <v>214</v>
      </c>
      <c r="B239" s="16">
        <v>43441398</v>
      </c>
      <c r="C239" s="123">
        <v>57.8</v>
      </c>
      <c r="D239" s="8">
        <v>7.8140000000000001</v>
      </c>
      <c r="E239" s="8">
        <v>8.1850000000000005</v>
      </c>
      <c r="F239" s="8">
        <f t="shared" si="17"/>
        <v>0.37100000000000044</v>
      </c>
      <c r="G239" s="77">
        <f t="shared" si="19"/>
        <v>0.31898580000000037</v>
      </c>
      <c r="H239" s="85">
        <f t="shared" si="16"/>
        <v>8.8914553275680847E-2</v>
      </c>
      <c r="I239" s="77">
        <f t="shared" si="18"/>
        <v>0.40790035327568119</v>
      </c>
      <c r="K239" s="25"/>
      <c r="L239" s="118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123">
        <v>58.8</v>
      </c>
      <c r="D240" s="8">
        <v>22.666</v>
      </c>
      <c r="E240" s="8">
        <v>23.053000000000001</v>
      </c>
      <c r="F240" s="8">
        <f t="shared" si="17"/>
        <v>0.38700000000000045</v>
      </c>
      <c r="G240" s="77">
        <f t="shared" si="19"/>
        <v>0.33274260000000039</v>
      </c>
      <c r="H240" s="85">
        <f t="shared" si="16"/>
        <v>9.0452867346194357E-2</v>
      </c>
      <c r="I240" s="77">
        <f t="shared" si="18"/>
        <v>0.42319546734619473</v>
      </c>
      <c r="K240" s="25"/>
      <c r="L240" s="118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75">
        <v>216</v>
      </c>
      <c r="B241" s="16">
        <v>43441401</v>
      </c>
      <c r="C241" s="123">
        <v>46.6</v>
      </c>
      <c r="D241" s="8">
        <v>25.518000000000001</v>
      </c>
      <c r="E241" s="8">
        <v>26.431000000000001</v>
      </c>
      <c r="F241" s="8">
        <f t="shared" si="17"/>
        <v>0.91300000000000026</v>
      </c>
      <c r="G241" s="77">
        <f t="shared" si="19"/>
        <v>0.78499740000000018</v>
      </c>
      <c r="H241" s="85">
        <f t="shared" si="16"/>
        <v>7.1685435685929541E-2</v>
      </c>
      <c r="I241" s="77">
        <f t="shared" si="18"/>
        <v>0.85668283568592973</v>
      </c>
      <c r="K241" s="25"/>
      <c r="L241" s="118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75">
        <v>217</v>
      </c>
      <c r="B242" s="16">
        <v>43441404</v>
      </c>
      <c r="C242" s="123">
        <v>78.400000000000006</v>
      </c>
      <c r="D242" s="8">
        <v>23.805</v>
      </c>
      <c r="E242" s="8">
        <v>24.68</v>
      </c>
      <c r="F242" s="8">
        <f t="shared" si="17"/>
        <v>0.875</v>
      </c>
      <c r="G242" s="77">
        <f t="shared" si="19"/>
        <v>0.75232500000000002</v>
      </c>
      <c r="H242" s="85">
        <f t="shared" si="16"/>
        <v>0.12060382312825917</v>
      </c>
      <c r="I242" s="77">
        <f t="shared" si="18"/>
        <v>0.87292882312825915</v>
      </c>
      <c r="K242" s="25"/>
      <c r="L242" s="118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75">
        <v>218</v>
      </c>
      <c r="B243" s="16">
        <v>43441396</v>
      </c>
      <c r="C243" s="123">
        <v>118.2</v>
      </c>
      <c r="D243" s="8">
        <v>19.78</v>
      </c>
      <c r="E243" s="8">
        <v>19.78</v>
      </c>
      <c r="F243" s="8">
        <f t="shared" si="17"/>
        <v>0</v>
      </c>
      <c r="G243" s="34">
        <f t="shared" si="19"/>
        <v>0</v>
      </c>
      <c r="H243" s="39">
        <f t="shared" si="16"/>
        <v>0.18182872313469683</v>
      </c>
      <c r="I243" s="34">
        <f t="shared" si="18"/>
        <v>0.18182872313469683</v>
      </c>
      <c r="K243" s="25"/>
      <c r="L243" s="118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123">
        <v>58.3</v>
      </c>
      <c r="D244" s="8">
        <v>20.587</v>
      </c>
      <c r="E244" s="8">
        <v>21.515000000000001</v>
      </c>
      <c r="F244" s="8">
        <f t="shared" si="17"/>
        <v>0.92800000000000082</v>
      </c>
      <c r="G244" s="77">
        <f t="shared" si="19"/>
        <v>0.79789440000000067</v>
      </c>
      <c r="H244" s="85">
        <f t="shared" si="16"/>
        <v>8.9683710310937595E-2</v>
      </c>
      <c r="I244" s="77">
        <f t="shared" si="18"/>
        <v>0.88757811031093825</v>
      </c>
      <c r="K244" s="25"/>
      <c r="L244" s="118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75">
        <v>220</v>
      </c>
      <c r="B245" s="16">
        <v>43441400</v>
      </c>
      <c r="C245" s="123">
        <v>59.4</v>
      </c>
      <c r="D245" s="8">
        <v>13.16</v>
      </c>
      <c r="E245" s="8">
        <v>13.16</v>
      </c>
      <c r="F245" s="8">
        <f t="shared" si="17"/>
        <v>0</v>
      </c>
      <c r="G245" s="77">
        <f>F245*0.8598</f>
        <v>0</v>
      </c>
      <c r="H245" s="85">
        <f t="shared" si="16"/>
        <v>9.1375855788502464E-2</v>
      </c>
      <c r="I245" s="77">
        <f t="shared" si="18"/>
        <v>9.1375855788502464E-2</v>
      </c>
      <c r="K245" s="25"/>
      <c r="L245" s="118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75">
        <v>221</v>
      </c>
      <c r="B246" s="16">
        <v>43441397</v>
      </c>
      <c r="C246" s="123">
        <v>46.9</v>
      </c>
      <c r="D246" s="8">
        <v>7.3550000000000004</v>
      </c>
      <c r="E246" s="8">
        <v>7.3630000000000004</v>
      </c>
      <c r="F246" s="8">
        <f t="shared" si="17"/>
        <v>8.0000000000000071E-3</v>
      </c>
      <c r="G246" s="77">
        <f t="shared" ref="G246:G269" si="20">F246*0.8598</f>
        <v>6.8784000000000059E-3</v>
      </c>
      <c r="H246" s="85">
        <f t="shared" si="16"/>
        <v>7.2146929907083587E-2</v>
      </c>
      <c r="I246" s="77">
        <f t="shared" si="18"/>
        <v>7.9025329907083594E-2</v>
      </c>
      <c r="K246" s="25"/>
      <c r="L246" s="118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75">
        <v>222</v>
      </c>
      <c r="B247" s="16">
        <v>43441402</v>
      </c>
      <c r="C247" s="123">
        <v>77.7</v>
      </c>
      <c r="D247" s="8">
        <v>43.387999999999998</v>
      </c>
      <c r="E247" s="8">
        <v>44.261000000000003</v>
      </c>
      <c r="F247" s="8">
        <f t="shared" si="17"/>
        <v>0.87300000000000466</v>
      </c>
      <c r="G247" s="77">
        <f t="shared" si="20"/>
        <v>0.75060540000000397</v>
      </c>
      <c r="H247" s="85">
        <f t="shared" si="16"/>
        <v>0.1195270032788997</v>
      </c>
      <c r="I247" s="77">
        <f t="shared" si="18"/>
        <v>0.87013240327890373</v>
      </c>
      <c r="K247" s="25"/>
      <c r="L247" s="118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123">
        <v>118.6</v>
      </c>
      <c r="D248" s="8">
        <v>63.59</v>
      </c>
      <c r="E248" s="8">
        <v>64.524000000000001</v>
      </c>
      <c r="F248" s="8">
        <f t="shared" si="17"/>
        <v>0.9339999999999975</v>
      </c>
      <c r="G248" s="77">
        <f t="shared" si="20"/>
        <v>0.80305319999999791</v>
      </c>
      <c r="H248" s="85">
        <f t="shared" si="16"/>
        <v>0.18244404876290224</v>
      </c>
      <c r="I248" s="77">
        <f t="shared" si="18"/>
        <v>0.98549724876290012</v>
      </c>
      <c r="K248" s="25"/>
      <c r="L248" s="118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75">
        <v>224</v>
      </c>
      <c r="B249" s="16">
        <v>43441210</v>
      </c>
      <c r="C249" s="123">
        <v>56.8</v>
      </c>
      <c r="D249" s="8">
        <v>6.798</v>
      </c>
      <c r="E249" s="8">
        <v>7.1260000000000003</v>
      </c>
      <c r="F249" s="8">
        <f t="shared" si="17"/>
        <v>0.32800000000000029</v>
      </c>
      <c r="G249" s="77">
        <f t="shared" si="20"/>
        <v>0.28201440000000028</v>
      </c>
      <c r="H249" s="85">
        <f t="shared" si="16"/>
        <v>8.7376239205167336E-2</v>
      </c>
      <c r="I249" s="77">
        <f t="shared" si="18"/>
        <v>0.36939063920516763</v>
      </c>
      <c r="K249" s="25"/>
      <c r="L249" s="118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75">
        <v>225</v>
      </c>
      <c r="B250" s="16">
        <v>43441214</v>
      </c>
      <c r="C250" s="123">
        <v>58.9</v>
      </c>
      <c r="D250" s="8">
        <v>27.983000000000001</v>
      </c>
      <c r="E250" s="8">
        <v>28.754000000000001</v>
      </c>
      <c r="F250" s="8">
        <f t="shared" si="17"/>
        <v>0.7710000000000008</v>
      </c>
      <c r="G250" s="77">
        <f t="shared" si="20"/>
        <v>0.66290580000000066</v>
      </c>
      <c r="H250" s="85">
        <f t="shared" si="16"/>
        <v>9.0606698753245715E-2</v>
      </c>
      <c r="I250" s="77">
        <f t="shared" si="18"/>
        <v>0.75351249875324633</v>
      </c>
      <c r="K250" s="25"/>
      <c r="L250" s="118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75">
        <v>226</v>
      </c>
      <c r="B251" s="16">
        <v>43441215</v>
      </c>
      <c r="C251" s="123">
        <v>46.8</v>
      </c>
      <c r="D251" s="8">
        <v>14.663</v>
      </c>
      <c r="E251" s="8">
        <v>15.132</v>
      </c>
      <c r="F251" s="8">
        <f t="shared" si="17"/>
        <v>0.46899999999999942</v>
      </c>
      <c r="G251" s="77">
        <f t="shared" si="20"/>
        <v>0.4032461999999995</v>
      </c>
      <c r="H251" s="85">
        <f t="shared" si="16"/>
        <v>7.1993098500032243E-2</v>
      </c>
      <c r="I251" s="77">
        <f t="shared" si="18"/>
        <v>0.47523929850003177</v>
      </c>
      <c r="K251" s="25"/>
      <c r="L251" s="118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123">
        <v>78.2</v>
      </c>
      <c r="D252" s="8">
        <v>5.0149999999999997</v>
      </c>
      <c r="E252" s="8">
        <v>5.12</v>
      </c>
      <c r="F252" s="8">
        <f t="shared" si="17"/>
        <v>0.10500000000000043</v>
      </c>
      <c r="G252" s="77">
        <f t="shared" si="20"/>
        <v>9.0279000000000373E-2</v>
      </c>
      <c r="H252" s="85">
        <f t="shared" si="16"/>
        <v>0.12029616031415644</v>
      </c>
      <c r="I252" s="77">
        <f t="shared" si="18"/>
        <v>0.2105751603141568</v>
      </c>
      <c r="K252" s="25"/>
      <c r="L252" s="118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75">
        <v>228</v>
      </c>
      <c r="B253" s="16">
        <v>43441212</v>
      </c>
      <c r="C253" s="125">
        <v>117.5</v>
      </c>
      <c r="D253" s="8">
        <v>30.541</v>
      </c>
      <c r="E253" s="8">
        <v>31.812000000000001</v>
      </c>
      <c r="F253" s="8">
        <f t="shared" si="17"/>
        <v>1.2710000000000008</v>
      </c>
      <c r="G253" s="77">
        <f t="shared" si="20"/>
        <v>1.0928058000000007</v>
      </c>
      <c r="H253" s="85">
        <f t="shared" si="16"/>
        <v>0.18075190328533736</v>
      </c>
      <c r="I253" s="77">
        <f t="shared" si="18"/>
        <v>1.273557703285338</v>
      </c>
      <c r="K253" s="25"/>
      <c r="L253" s="118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75">
        <v>229</v>
      </c>
      <c r="B254" s="16">
        <v>43441218</v>
      </c>
      <c r="C254" s="123">
        <v>57.8</v>
      </c>
      <c r="D254" s="8">
        <v>13.989000000000001</v>
      </c>
      <c r="E254" s="8">
        <v>14.452999999999999</v>
      </c>
      <c r="F254" s="8">
        <f t="shared" si="17"/>
        <v>0.46399999999999864</v>
      </c>
      <c r="G254" s="77">
        <f t="shared" si="20"/>
        <v>0.39894719999999884</v>
      </c>
      <c r="H254" s="85">
        <f t="shared" si="16"/>
        <v>8.8914553275680847E-2</v>
      </c>
      <c r="I254" s="77">
        <f t="shared" si="18"/>
        <v>0.48786175327567971</v>
      </c>
      <c r="K254" s="25"/>
      <c r="L254" s="118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123">
        <v>58.4</v>
      </c>
      <c r="D255" s="8">
        <v>8.9990000000000006</v>
      </c>
      <c r="E255" s="8">
        <v>9.4209999999999994</v>
      </c>
      <c r="F255" s="8">
        <f t="shared" si="17"/>
        <v>0.42199999999999882</v>
      </c>
      <c r="G255" s="77">
        <f t="shared" si="20"/>
        <v>0.36283559999999898</v>
      </c>
      <c r="H255" s="85">
        <f t="shared" si="16"/>
        <v>8.9837541717988953E-2</v>
      </c>
      <c r="I255" s="77">
        <f t="shared" si="18"/>
        <v>0.45267314171798795</v>
      </c>
      <c r="K255" s="25"/>
      <c r="L255" s="118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123">
        <v>47</v>
      </c>
      <c r="D256" s="8">
        <v>7.7210000000000001</v>
      </c>
      <c r="E256" s="8">
        <v>7.931</v>
      </c>
      <c r="F256" s="8">
        <f t="shared" si="17"/>
        <v>0.20999999999999996</v>
      </c>
      <c r="G256" s="77">
        <f t="shared" si="20"/>
        <v>0.18055799999999997</v>
      </c>
      <c r="H256" s="85">
        <f t="shared" si="16"/>
        <v>7.2300761314134959E-2</v>
      </c>
      <c r="I256" s="77">
        <f t="shared" si="18"/>
        <v>0.25285876131413493</v>
      </c>
      <c r="K256" s="25"/>
      <c r="L256" s="118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75">
        <v>232</v>
      </c>
      <c r="B257" s="16">
        <v>43441217</v>
      </c>
      <c r="C257" s="123">
        <v>78</v>
      </c>
      <c r="D257" s="8">
        <v>32.286999999999999</v>
      </c>
      <c r="E257" s="8">
        <v>33.043999999999997</v>
      </c>
      <c r="F257" s="8">
        <f t="shared" si="17"/>
        <v>0.7569999999999979</v>
      </c>
      <c r="G257" s="77">
        <f t="shared" si="20"/>
        <v>0.65086859999999824</v>
      </c>
      <c r="H257" s="85">
        <f t="shared" si="16"/>
        <v>0.11998849750005373</v>
      </c>
      <c r="I257" s="77">
        <f t="shared" si="18"/>
        <v>0.77085709750005194</v>
      </c>
      <c r="K257" s="25"/>
      <c r="L257" s="118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75">
        <v>233</v>
      </c>
      <c r="B258" s="16">
        <v>43441226</v>
      </c>
      <c r="C258" s="123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77">
        <f>F258*0.8598</f>
        <v>0</v>
      </c>
      <c r="H258" s="85">
        <f t="shared" si="16"/>
        <v>0.18105956609944007</v>
      </c>
      <c r="I258" s="77">
        <f t="shared" si="18"/>
        <v>0.18105956609944007</v>
      </c>
      <c r="K258" s="25"/>
      <c r="L258" s="118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75">
        <v>234</v>
      </c>
      <c r="B259" s="16">
        <v>43441225</v>
      </c>
      <c r="C259" s="123">
        <v>57.8</v>
      </c>
      <c r="D259" s="8">
        <v>17.21</v>
      </c>
      <c r="E259" s="8">
        <v>17.632000000000001</v>
      </c>
      <c r="F259" s="8">
        <f t="shared" si="17"/>
        <v>0.4220000000000006</v>
      </c>
      <c r="G259" s="77">
        <f t="shared" si="20"/>
        <v>0.36283560000000054</v>
      </c>
      <c r="H259" s="85">
        <f t="shared" si="16"/>
        <v>8.8914553275680847E-2</v>
      </c>
      <c r="I259" s="77">
        <f t="shared" si="18"/>
        <v>0.45175015327568135</v>
      </c>
      <c r="K259" s="25"/>
      <c r="L259" s="118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123">
        <v>58.3</v>
      </c>
      <c r="D260" s="8">
        <v>3.9630000000000001</v>
      </c>
      <c r="E260" s="8">
        <v>3.9630000000000001</v>
      </c>
      <c r="F260" s="8">
        <f t="shared" si="17"/>
        <v>0</v>
      </c>
      <c r="G260" s="77">
        <f t="shared" si="20"/>
        <v>0</v>
      </c>
      <c r="H260" s="85">
        <f t="shared" si="16"/>
        <v>8.9683710310937595E-2</v>
      </c>
      <c r="I260" s="77">
        <f t="shared" si="18"/>
        <v>8.9683710310937595E-2</v>
      </c>
      <c r="K260" s="25"/>
      <c r="L260" s="118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75">
        <v>236</v>
      </c>
      <c r="B261" s="16">
        <v>43441223</v>
      </c>
      <c r="C261" s="123">
        <v>47</v>
      </c>
      <c r="D261" s="8">
        <v>24.094000000000001</v>
      </c>
      <c r="E261" s="8">
        <v>24.736999999999998</v>
      </c>
      <c r="F261" s="8">
        <f t="shared" si="17"/>
        <v>0.64299999999999713</v>
      </c>
      <c r="G261" s="77">
        <f t="shared" si="20"/>
        <v>0.55285139999999755</v>
      </c>
      <c r="H261" s="85">
        <f t="shared" si="16"/>
        <v>7.2300761314134959E-2</v>
      </c>
      <c r="I261" s="77">
        <f t="shared" si="18"/>
        <v>0.62515216131413254</v>
      </c>
      <c r="J261" s="5"/>
      <c r="K261" s="25"/>
      <c r="L261" s="118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75">
        <v>237</v>
      </c>
      <c r="B262" s="16">
        <v>43441224</v>
      </c>
      <c r="C262" s="123">
        <v>77</v>
      </c>
      <c r="D262" s="8">
        <v>38.073999999999998</v>
      </c>
      <c r="E262" s="8">
        <v>38.933</v>
      </c>
      <c r="F262" s="8">
        <f t="shared" si="17"/>
        <v>0.85900000000000176</v>
      </c>
      <c r="G262" s="77">
        <f t="shared" si="20"/>
        <v>0.73856820000000156</v>
      </c>
      <c r="H262" s="85">
        <f t="shared" si="16"/>
        <v>0.11845018342954022</v>
      </c>
      <c r="I262" s="77">
        <f t="shared" si="18"/>
        <v>0.85701838342954173</v>
      </c>
      <c r="J262" s="5"/>
      <c r="K262" s="25"/>
      <c r="L262" s="118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75">
        <v>238</v>
      </c>
      <c r="B263" s="16">
        <v>43441221</v>
      </c>
      <c r="C263" s="123">
        <v>117.8</v>
      </c>
      <c r="D263" s="8">
        <v>26.39</v>
      </c>
      <c r="E263" s="8">
        <v>26.593</v>
      </c>
      <c r="F263" s="8">
        <f t="shared" si="17"/>
        <v>0.2029999999999994</v>
      </c>
      <c r="G263" s="77">
        <f t="shared" si="20"/>
        <v>0.17453939999999948</v>
      </c>
      <c r="H263" s="85">
        <f t="shared" si="16"/>
        <v>0.18121339750649143</v>
      </c>
      <c r="I263" s="77">
        <f t="shared" si="18"/>
        <v>0.35575279750649091</v>
      </c>
      <c r="J263" s="5"/>
      <c r="K263" s="25"/>
      <c r="L263" s="118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123">
        <v>58.1</v>
      </c>
      <c r="D264" s="8">
        <v>26.149000000000001</v>
      </c>
      <c r="E264" s="8">
        <v>26.193999999999999</v>
      </c>
      <c r="F264" s="8">
        <f t="shared" si="17"/>
        <v>4.4999999999998153E-2</v>
      </c>
      <c r="G264" s="77">
        <f t="shared" si="20"/>
        <v>3.8690999999998414E-2</v>
      </c>
      <c r="H264" s="85">
        <f t="shared" si="16"/>
        <v>8.9376047496834907E-2</v>
      </c>
      <c r="I264" s="77">
        <f t="shared" si="18"/>
        <v>0.12806704749683331</v>
      </c>
      <c r="J264" s="5"/>
      <c r="K264" s="25"/>
      <c r="L264" s="118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75">
        <v>240</v>
      </c>
      <c r="B265" s="16">
        <v>20242417</v>
      </c>
      <c r="C265" s="123">
        <v>58.7</v>
      </c>
      <c r="D265" s="8">
        <v>22.306999999999999</v>
      </c>
      <c r="E265" s="8">
        <v>22.762</v>
      </c>
      <c r="F265" s="8">
        <f t="shared" si="17"/>
        <v>0.45500000000000185</v>
      </c>
      <c r="G265" s="77">
        <f t="shared" si="20"/>
        <v>0.39120900000000158</v>
      </c>
      <c r="H265" s="85">
        <f t="shared" si="16"/>
        <v>9.0299035939143013E-2</v>
      </c>
      <c r="I265" s="77">
        <f t="shared" si="18"/>
        <v>0.4815080359391446</v>
      </c>
      <c r="J265" s="5"/>
      <c r="K265" s="25"/>
      <c r="L265" s="118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75">
        <v>241</v>
      </c>
      <c r="B266" s="16">
        <v>20242445</v>
      </c>
      <c r="C266" s="123">
        <v>46.5</v>
      </c>
      <c r="D266" s="8">
        <v>15.395</v>
      </c>
      <c r="E266" s="8">
        <v>15.506</v>
      </c>
      <c r="F266" s="8">
        <f>E266-D266</f>
        <v>0.11100000000000065</v>
      </c>
      <c r="G266" s="77">
        <f t="shared" si="20"/>
        <v>9.5437800000000558E-2</v>
      </c>
      <c r="H266" s="85">
        <f t="shared" si="16"/>
        <v>7.1531604278878197E-2</v>
      </c>
      <c r="I266" s="77">
        <f t="shared" si="18"/>
        <v>0.16696940427887874</v>
      </c>
      <c r="J266" s="5"/>
      <c r="K266" s="25"/>
      <c r="L266" s="118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75">
        <v>242</v>
      </c>
      <c r="B267" s="16">
        <v>43441219</v>
      </c>
      <c r="C267" s="123">
        <v>78.3</v>
      </c>
      <c r="D267" s="8">
        <v>42.956000000000003</v>
      </c>
      <c r="E267" s="8">
        <v>44.116</v>
      </c>
      <c r="F267" s="8">
        <f t="shared" si="17"/>
        <v>1.1599999999999966</v>
      </c>
      <c r="G267" s="77">
        <f t="shared" si="20"/>
        <v>0.99736799999999703</v>
      </c>
      <c r="H267" s="85">
        <f t="shared" si="16"/>
        <v>0.12044999172120779</v>
      </c>
      <c r="I267" s="77">
        <f t="shared" si="18"/>
        <v>1.1178179917212048</v>
      </c>
      <c r="J267" s="5"/>
      <c r="K267" s="25"/>
      <c r="L267" s="118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123">
        <v>117.2</v>
      </c>
      <c r="D268" s="8">
        <v>25.846</v>
      </c>
      <c r="E268" s="8">
        <v>27.678999999999998</v>
      </c>
      <c r="F268" s="8">
        <f t="shared" si="17"/>
        <v>1.8329999999999984</v>
      </c>
      <c r="G268" s="77">
        <f t="shared" si="20"/>
        <v>1.5760133999999986</v>
      </c>
      <c r="H268" s="85">
        <f t="shared" si="16"/>
        <v>0.18029040906418334</v>
      </c>
      <c r="I268" s="77">
        <f t="shared" si="18"/>
        <v>1.7563038090641818</v>
      </c>
      <c r="J268" s="5"/>
      <c r="K268" s="25"/>
      <c r="L268" s="118"/>
      <c r="M268" s="40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75">
        <v>244</v>
      </c>
      <c r="B269" s="16">
        <v>20242431</v>
      </c>
      <c r="C269" s="123">
        <v>57.8</v>
      </c>
      <c r="D269" s="8">
        <v>3.9830000000000001</v>
      </c>
      <c r="E269" s="8">
        <v>3.9889999999999999</v>
      </c>
      <c r="F269" s="8">
        <f t="shared" si="17"/>
        <v>5.9999999999997833E-3</v>
      </c>
      <c r="G269" s="77">
        <f t="shared" si="20"/>
        <v>5.1587999999998134E-3</v>
      </c>
      <c r="H269" s="85">
        <f t="shared" si="16"/>
        <v>8.8914553275680847E-2</v>
      </c>
      <c r="I269" s="77">
        <f t="shared" si="18"/>
        <v>9.4073353275680657E-2</v>
      </c>
      <c r="J269" s="5"/>
      <c r="K269" s="25"/>
      <c r="L269" s="118"/>
      <c r="M269" s="40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75">
        <v>245</v>
      </c>
      <c r="B270" s="16">
        <v>20242432</v>
      </c>
      <c r="C270" s="123">
        <v>58.2</v>
      </c>
      <c r="D270" s="8">
        <v>8.8160000000000007</v>
      </c>
      <c r="E270" s="8">
        <v>8.92</v>
      </c>
      <c r="F270" s="8">
        <f t="shared" si="17"/>
        <v>0.1039999999999992</v>
      </c>
      <c r="G270" s="77">
        <f>F270*0.8598</f>
        <v>8.941919999999931E-2</v>
      </c>
      <c r="H270" s="85">
        <f t="shared" si="16"/>
        <v>8.9529878903886265E-2</v>
      </c>
      <c r="I270" s="77">
        <f t="shared" si="18"/>
        <v>0.17894907890388556</v>
      </c>
      <c r="J270" s="5"/>
      <c r="K270" s="25"/>
      <c r="L270" s="118"/>
      <c r="M270" s="40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75">
        <v>246</v>
      </c>
      <c r="B271" s="16">
        <v>20242451</v>
      </c>
      <c r="C271" s="123">
        <v>45.8</v>
      </c>
      <c r="D271" s="8">
        <v>13.617000000000001</v>
      </c>
      <c r="E271" s="8">
        <v>14.058999999999999</v>
      </c>
      <c r="F271" s="8">
        <f t="shared" si="17"/>
        <v>0.44199999999999839</v>
      </c>
      <c r="G271" s="77">
        <f t="shared" ref="G271" si="21">F271*0.8598</f>
        <v>0.38003159999999864</v>
      </c>
      <c r="H271" s="85">
        <f t="shared" si="16"/>
        <v>7.0454784429518733E-2</v>
      </c>
      <c r="I271" s="77">
        <f t="shared" si="18"/>
        <v>0.45048638442951738</v>
      </c>
      <c r="J271" s="5"/>
      <c r="K271" s="25"/>
      <c r="L271" s="118"/>
      <c r="M271" s="40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76">
        <v>77.599999999999994</v>
      </c>
      <c r="D272" s="8">
        <v>28.009</v>
      </c>
      <c r="E272" s="8">
        <v>29.074999999999999</v>
      </c>
      <c r="F272" s="8">
        <f t="shared" si="17"/>
        <v>1.0659999999999989</v>
      </c>
      <c r="G272" s="77">
        <f>F272*0.8598</f>
        <v>0.91654679999999911</v>
      </c>
      <c r="H272" s="85">
        <f t="shared" si="16"/>
        <v>0.11937317187184833</v>
      </c>
      <c r="I272" s="77">
        <f t="shared" si="18"/>
        <v>1.0359199718718475</v>
      </c>
      <c r="J272" s="5"/>
      <c r="K272" s="25"/>
      <c r="L272" s="118"/>
      <c r="M272" s="40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251" t="s">
        <v>3</v>
      </c>
      <c r="B273" s="251"/>
      <c r="C273" s="89">
        <f>SUM(C26:C272)</f>
        <v>17590.400000000001</v>
      </c>
      <c r="D273" s="90">
        <f t="shared" ref="D273:E273" si="22">SUM(D26:D272)</f>
        <v>5772.924200000004</v>
      </c>
      <c r="E273" s="90">
        <f t="shared" si="22"/>
        <v>5891.9811999999956</v>
      </c>
      <c r="F273" s="8">
        <f t="shared" si="17"/>
        <v>119.0569999999916</v>
      </c>
      <c r="G273" s="90">
        <f>SUM(G26:G272)</f>
        <v>102.36520859999995</v>
      </c>
      <c r="H273" s="90">
        <f>SUM(H26:H272)</f>
        <v>29.903791400000031</v>
      </c>
      <c r="I273" s="90">
        <f>SUM(I26:I272)</f>
        <v>132.26899999999998</v>
      </c>
      <c r="J273" s="48"/>
      <c r="K273" s="49"/>
      <c r="L273" s="37"/>
      <c r="M273" s="40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158"/>
      <c r="J274" s="91"/>
      <c r="K274" s="92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 s="1"/>
      <c r="H275" s="1"/>
      <c r="I275"/>
      <c r="J275" s="43"/>
      <c r="K275" s="42"/>
      <c r="L275" s="42"/>
      <c r="M275" s="70"/>
      <c r="P275" s="40"/>
      <c r="R275" s="5"/>
      <c r="S275" s="5"/>
      <c r="T275" s="5"/>
      <c r="U275" s="5"/>
      <c r="V275" s="5"/>
      <c r="W275" s="5"/>
      <c r="X275" s="5"/>
      <c r="Y275" s="5"/>
      <c r="Z275" s="37"/>
    </row>
    <row r="276" spans="1:26" ht="18.75" customHeight="1" x14ac:dyDescent="0.25">
      <c r="A276" s="260" t="s">
        <v>38</v>
      </c>
      <c r="B276" s="262" t="s">
        <v>39</v>
      </c>
      <c r="C276" s="256" t="s">
        <v>2</v>
      </c>
      <c r="D276" s="35" t="s">
        <v>69</v>
      </c>
      <c r="E276" s="35" t="s">
        <v>73</v>
      </c>
      <c r="F276" s="98" t="s">
        <v>57</v>
      </c>
      <c r="G276" s="7"/>
      <c r="H276" s="5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261"/>
      <c r="B277" s="263"/>
      <c r="C277" s="257"/>
      <c r="D277" s="99" t="s">
        <v>40</v>
      </c>
      <c r="E277" s="99" t="s">
        <v>40</v>
      </c>
      <c r="F277" s="159" t="s">
        <v>58</v>
      </c>
      <c r="G277" s="5"/>
      <c r="H277" s="5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6" t="s">
        <v>41</v>
      </c>
      <c r="B278" s="47">
        <v>43441481</v>
      </c>
      <c r="C278" s="47">
        <v>122.9</v>
      </c>
      <c r="D278" s="69">
        <v>43.966000000000001</v>
      </c>
      <c r="E278" s="69">
        <v>43.966000000000001</v>
      </c>
      <c r="F278" s="69">
        <f>(E278-D278)*0.8598</f>
        <v>0</v>
      </c>
      <c r="G278" s="5"/>
      <c r="H278" s="5"/>
      <c r="I278" s="37"/>
      <c r="J278" s="37"/>
      <c r="M278" s="37"/>
      <c r="Q278"/>
      <c r="R278"/>
      <c r="S278"/>
      <c r="T278"/>
      <c r="U278"/>
      <c r="V278"/>
      <c r="W278"/>
    </row>
    <row r="279" spans="1:26" x14ac:dyDescent="0.25">
      <c r="A279" s="46" t="s">
        <v>42</v>
      </c>
      <c r="B279" s="47">
        <v>43441178</v>
      </c>
      <c r="C279" s="47">
        <v>68.5</v>
      </c>
      <c r="D279" s="69">
        <v>70.123999999999995</v>
      </c>
      <c r="E279" s="69">
        <v>72.227000000000004</v>
      </c>
      <c r="F279" s="69">
        <f t="shared" ref="F279:F292" si="23">(E279-D279)*0.8598</f>
        <v>1.8081594000000074</v>
      </c>
      <c r="G279" s="5"/>
      <c r="H279" s="5"/>
      <c r="I279" s="37"/>
      <c r="J279" s="37"/>
      <c r="M279" s="37"/>
      <c r="Q279"/>
      <c r="R279"/>
      <c r="S279"/>
      <c r="T279"/>
      <c r="U279"/>
      <c r="V279"/>
      <c r="W279"/>
    </row>
    <row r="280" spans="1:26" x14ac:dyDescent="0.25">
      <c r="A280" s="46" t="s">
        <v>43</v>
      </c>
      <c r="B280" s="47">
        <v>43441179</v>
      </c>
      <c r="C280" s="47">
        <v>106.9</v>
      </c>
      <c r="D280" s="69">
        <v>23.954999999999998</v>
      </c>
      <c r="E280" s="69">
        <v>24.314</v>
      </c>
      <c r="F280" s="69">
        <f t="shared" si="23"/>
        <v>0.3086682000000015</v>
      </c>
      <c r="G280" s="5"/>
      <c r="H280" s="5"/>
      <c r="I280" s="37"/>
      <c r="J280" s="37"/>
      <c r="M280" s="37"/>
      <c r="P280"/>
      <c r="Q280"/>
      <c r="R280"/>
      <c r="S280"/>
      <c r="T280"/>
      <c r="U280"/>
      <c r="V280"/>
      <c r="W280"/>
    </row>
    <row r="281" spans="1:26" x14ac:dyDescent="0.25">
      <c r="A281" s="46" t="s">
        <v>44</v>
      </c>
      <c r="B281" s="47">
        <v>43441177</v>
      </c>
      <c r="C281" s="47">
        <v>163.80000000000001</v>
      </c>
      <c r="D281" s="69">
        <v>109.886</v>
      </c>
      <c r="E281" s="69">
        <v>114.67700000000001</v>
      </c>
      <c r="F281" s="69">
        <f t="shared" si="23"/>
        <v>4.1193018000000095</v>
      </c>
      <c r="G281" s="5"/>
      <c r="H281" s="5"/>
      <c r="I281" s="37"/>
      <c r="J281" s="37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6" t="s">
        <v>45</v>
      </c>
      <c r="B282" s="47">
        <v>43441482</v>
      </c>
      <c r="C282" s="47">
        <v>109.8</v>
      </c>
      <c r="D282" s="69">
        <v>121.154</v>
      </c>
      <c r="E282" s="69">
        <v>122.896</v>
      </c>
      <c r="F282" s="69">
        <f t="shared" si="23"/>
        <v>1.4977716000000039</v>
      </c>
      <c r="G282" s="2"/>
      <c r="H282" s="58"/>
      <c r="I282" s="5"/>
      <c r="J282" s="5"/>
      <c r="K282" s="5"/>
      <c r="L282" s="5"/>
    </row>
    <row r="283" spans="1:26" s="1" customFormat="1" x14ac:dyDescent="0.25">
      <c r="A283" s="46" t="s">
        <v>46</v>
      </c>
      <c r="B283" s="47">
        <v>43441483</v>
      </c>
      <c r="C283" s="47">
        <v>58.7</v>
      </c>
      <c r="D283" s="69">
        <v>148.434</v>
      </c>
      <c r="E283" s="69">
        <v>149.91499999999999</v>
      </c>
      <c r="F283" s="69">
        <f t="shared" si="23"/>
        <v>1.2733637999999954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6" t="s">
        <v>47</v>
      </c>
      <c r="B284" s="47">
        <v>41444210</v>
      </c>
      <c r="C284" s="47">
        <v>89.1</v>
      </c>
      <c r="D284" s="69">
        <v>110.986</v>
      </c>
      <c r="E284" s="69">
        <v>112.44</v>
      </c>
      <c r="F284" s="69">
        <f t="shared" si="23"/>
        <v>1.2501491999999945</v>
      </c>
      <c r="G284" s="5"/>
      <c r="H284" s="5"/>
      <c r="I284" s="5"/>
      <c r="J284" s="5"/>
      <c r="K284" s="5"/>
      <c r="L284" s="5"/>
    </row>
    <row r="285" spans="1:26" x14ac:dyDescent="0.25">
      <c r="A285" s="46" t="s">
        <v>48</v>
      </c>
      <c r="B285" s="47">
        <v>20242453</v>
      </c>
      <c r="C285" s="47">
        <v>56.5</v>
      </c>
      <c r="D285" s="69">
        <v>120.36499999999999</v>
      </c>
      <c r="E285" s="69">
        <v>123.286</v>
      </c>
      <c r="F285" s="69">
        <f t="shared" si="23"/>
        <v>2.5114758000000057</v>
      </c>
      <c r="G285" s="5"/>
      <c r="H285" s="5"/>
      <c r="I285" s="37"/>
      <c r="J285" s="37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6" t="s">
        <v>49</v>
      </c>
      <c r="B286" s="47">
        <v>20242426</v>
      </c>
      <c r="C286" s="47">
        <v>96</v>
      </c>
      <c r="D286" s="69">
        <v>80.861999999999995</v>
      </c>
      <c r="E286" s="69">
        <v>83.864000000000004</v>
      </c>
      <c r="F286" s="69">
        <f t="shared" si="23"/>
        <v>2.5811196000000081</v>
      </c>
      <c r="G286" s="5"/>
      <c r="H286" s="5"/>
      <c r="I286" s="37"/>
      <c r="J286" s="37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6" t="s">
        <v>50</v>
      </c>
      <c r="B287" s="47">
        <v>20242457</v>
      </c>
      <c r="C287" s="47">
        <v>103.3</v>
      </c>
      <c r="D287" s="69">
        <v>88.600999999999999</v>
      </c>
      <c r="E287" s="69">
        <v>91.397999999999996</v>
      </c>
      <c r="F287" s="69">
        <f t="shared" si="23"/>
        <v>2.4048605999999975</v>
      </c>
      <c r="G287" s="5"/>
      <c r="H287" s="5"/>
      <c r="I287" s="37"/>
      <c r="J287" s="37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6" t="s">
        <v>51</v>
      </c>
      <c r="B288" s="47">
        <v>20242455</v>
      </c>
      <c r="C288" s="47">
        <v>43.4</v>
      </c>
      <c r="D288" s="69">
        <v>67.384</v>
      </c>
      <c r="E288" s="69">
        <v>69.772000000000006</v>
      </c>
      <c r="F288" s="69">
        <f t="shared" si="23"/>
        <v>2.0532024000000044</v>
      </c>
      <c r="G288" s="5"/>
      <c r="H288" s="5"/>
      <c r="I288" s="37"/>
      <c r="J288" s="37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6" t="s">
        <v>52</v>
      </c>
      <c r="B289" s="47">
        <v>20442453</v>
      </c>
      <c r="C289" s="47">
        <v>79.900000000000006</v>
      </c>
      <c r="D289" s="69">
        <v>80.263000000000005</v>
      </c>
      <c r="E289" s="69">
        <v>82.326999999999998</v>
      </c>
      <c r="F289" s="69">
        <f t="shared" si="23"/>
        <v>1.7746271999999939</v>
      </c>
      <c r="G289" s="5"/>
      <c r="H289" s="5"/>
      <c r="I289" s="37"/>
      <c r="J289" s="37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6" t="s">
        <v>53</v>
      </c>
      <c r="B290" s="47">
        <v>20242456</v>
      </c>
      <c r="C290" s="47">
        <v>106.1</v>
      </c>
      <c r="D290" s="69">
        <v>49.536000000000001</v>
      </c>
      <c r="E290" s="69">
        <v>49.536000000000001</v>
      </c>
      <c r="F290" s="69">
        <f t="shared" si="23"/>
        <v>0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6" t="s">
        <v>54</v>
      </c>
      <c r="B291" s="47">
        <v>20242415</v>
      </c>
      <c r="C291" s="47">
        <v>137.9</v>
      </c>
      <c r="D291" s="69">
        <v>129.637</v>
      </c>
      <c r="E291" s="69">
        <v>133.45699999999999</v>
      </c>
      <c r="F291" s="69">
        <f t="shared" si="23"/>
        <v>3.2844359999999941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6" t="s">
        <v>55</v>
      </c>
      <c r="B292" s="47">
        <v>20242418</v>
      </c>
      <c r="C292" s="47">
        <v>56.4</v>
      </c>
      <c r="D292" s="69">
        <v>139.62700000000001</v>
      </c>
      <c r="E292" s="69">
        <v>143.52000000000001</v>
      </c>
      <c r="F292" s="69">
        <f t="shared" si="23"/>
        <v>3.3472014000000008</v>
      </c>
      <c r="G292" s="5"/>
      <c r="H292" s="5"/>
      <c r="I292" s="5"/>
      <c r="J292" s="5"/>
      <c r="K292" s="5"/>
      <c r="L292" s="5"/>
    </row>
    <row r="293" spans="1:26" x14ac:dyDescent="0.25">
      <c r="B293" s="38"/>
      <c r="C293" s="100">
        <f>SUM(C278:C292)</f>
        <v>1399.2</v>
      </c>
      <c r="D293" s="71">
        <f>SUM(D278:D292)</f>
        <v>1384.78</v>
      </c>
      <c r="E293" s="71">
        <f>SUM(E278:E292)</f>
        <v>1417.5950000000003</v>
      </c>
      <c r="F293" s="71">
        <f>SUM(F278:F292)</f>
        <v>28.214337000000018</v>
      </c>
      <c r="G293" s="5"/>
      <c r="H293" s="5"/>
      <c r="I293" s="37"/>
      <c r="J293" s="37"/>
      <c r="M293" s="37"/>
      <c r="Q293"/>
      <c r="R293"/>
      <c r="S293"/>
      <c r="T293"/>
      <c r="U293"/>
      <c r="V293"/>
      <c r="W293"/>
    </row>
    <row r="294" spans="1:26" x14ac:dyDescent="0.25">
      <c r="A294" s="104"/>
      <c r="B294" s="104"/>
      <c r="C294" s="104"/>
      <c r="D294" s="104"/>
      <c r="E294" s="104"/>
      <c r="F294" s="104"/>
      <c r="G294" s="1"/>
      <c r="H294" s="1"/>
      <c r="I294"/>
      <c r="J294" s="43"/>
      <c r="K294" s="42"/>
      <c r="L294" s="42"/>
      <c r="M294"/>
      <c r="P294" s="40"/>
      <c r="V294"/>
      <c r="W294"/>
      <c r="Z294" s="37"/>
    </row>
    <row r="295" spans="1:26" x14ac:dyDescent="0.25">
      <c r="A295" s="160" t="s">
        <v>15</v>
      </c>
      <c r="F295" s="104"/>
      <c r="G295" s="1"/>
      <c r="H295" s="1"/>
      <c r="I295"/>
      <c r="J295" s="43"/>
      <c r="K295" s="42"/>
      <c r="L295" s="42"/>
      <c r="M295"/>
      <c r="P295" s="40"/>
      <c r="V295"/>
      <c r="W295"/>
      <c r="Z295" s="37"/>
    </row>
    <row r="296" spans="1:26" x14ac:dyDescent="0.25">
      <c r="A296" s="104"/>
      <c r="E296" s="104"/>
      <c r="G296" s="1"/>
      <c r="H296" s="1"/>
      <c r="I296" s="43"/>
      <c r="J296" s="42"/>
      <c r="K296" s="42"/>
      <c r="L296"/>
      <c r="M296" s="37"/>
      <c r="O296" s="40"/>
      <c r="U296"/>
      <c r="V296"/>
      <c r="W296"/>
      <c r="Y296" s="37"/>
    </row>
    <row r="297" spans="1:26" x14ac:dyDescent="0.25">
      <c r="G297" s="1"/>
      <c r="H297" s="1"/>
      <c r="I297" s="43"/>
      <c r="J297" s="42"/>
      <c r="K297" s="42"/>
      <c r="L297"/>
      <c r="M297" s="37"/>
      <c r="O297" s="40"/>
      <c r="U297"/>
      <c r="V297"/>
      <c r="W297"/>
      <c r="X297" s="37"/>
      <c r="Y297" s="37"/>
    </row>
  </sheetData>
  <mergeCells count="36">
    <mergeCell ref="E22:G22"/>
    <mergeCell ref="E23:G23"/>
    <mergeCell ref="A273:B273"/>
    <mergeCell ref="A276:A277"/>
    <mergeCell ref="B276:B277"/>
    <mergeCell ref="C276:C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K18" sqref="K18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3" customWidth="1"/>
    <col min="8" max="8" width="11.28515625" style="42" customWidth="1"/>
    <col min="9" max="9" width="9.42578125" style="42" customWidth="1"/>
    <col min="10" max="10" width="2.140625" customWidth="1"/>
    <col min="11" max="11" width="26" style="37" customWidth="1"/>
    <col min="12" max="12" width="8.7109375" style="37" customWidth="1"/>
    <col min="13" max="13" width="10.7109375" style="40" customWidth="1"/>
    <col min="14" max="14" width="9.5703125" style="37" bestFit="1" customWidth="1"/>
    <col min="15" max="15" width="10.28515625" style="37" bestFit="1" customWidth="1"/>
    <col min="16" max="16" width="17.42578125" style="37" customWidth="1"/>
    <col min="17" max="17" width="26.7109375" style="37" bestFit="1" customWidth="1"/>
    <col min="18" max="18" width="9.85546875" style="37" customWidth="1"/>
    <col min="19" max="19" width="9.140625" style="37"/>
    <col min="20" max="20" width="11.42578125" style="37" bestFit="1" customWidth="1"/>
    <col min="21" max="21" width="9.140625" style="37"/>
    <col min="22" max="22" width="9.7109375" style="37" customWidth="1"/>
    <col min="23" max="23" width="9.140625" style="37"/>
  </cols>
  <sheetData>
    <row r="1" spans="1:23" s="1" customFormat="1" ht="20.25" x14ac:dyDescent="0.3">
      <c r="A1" s="216" t="s">
        <v>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19"/>
      <c r="B2" s="119"/>
      <c r="C2" s="119"/>
      <c r="D2" s="119"/>
      <c r="E2" s="119"/>
      <c r="F2" s="119"/>
      <c r="G2" s="119"/>
      <c r="H2" s="50"/>
      <c r="I2" s="50"/>
      <c r="J2" s="119"/>
      <c r="K2" s="73"/>
      <c r="L2" s="73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217" t="s">
        <v>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217" t="s">
        <v>74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74"/>
      <c r="L5" s="74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218" t="s">
        <v>9</v>
      </c>
      <c r="B6" s="219"/>
      <c r="C6" s="219"/>
      <c r="D6" s="219"/>
      <c r="E6" s="219"/>
      <c r="F6" s="219"/>
      <c r="G6" s="219"/>
      <c r="H6" s="220"/>
      <c r="I6" s="51"/>
      <c r="J6" s="52" t="s">
        <v>11</v>
      </c>
      <c r="K6" s="221" t="s">
        <v>12</v>
      </c>
      <c r="L6" s="222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27" t="s">
        <v>4</v>
      </c>
      <c r="B7" s="227"/>
      <c r="C7" s="227"/>
      <c r="D7" s="227"/>
      <c r="E7" s="227" t="s">
        <v>5</v>
      </c>
      <c r="F7" s="227"/>
      <c r="G7" s="227"/>
      <c r="H7" s="146" t="s">
        <v>75</v>
      </c>
      <c r="I7" s="121"/>
      <c r="J7" s="52"/>
      <c r="K7" s="223"/>
      <c r="L7" s="224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228" t="s">
        <v>32</v>
      </c>
      <c r="B8" s="229"/>
      <c r="C8" s="229"/>
      <c r="D8" s="229"/>
      <c r="E8" s="230" t="s">
        <v>17</v>
      </c>
      <c r="F8" s="230"/>
      <c r="G8" s="230"/>
      <c r="H8" s="101">
        <v>37.411999999999999</v>
      </c>
      <c r="I8" s="5"/>
      <c r="J8" s="52"/>
      <c r="K8" s="223"/>
      <c r="L8" s="224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231" t="s">
        <v>6</v>
      </c>
      <c r="B9" s="232"/>
      <c r="C9" s="232"/>
      <c r="D9" s="233"/>
      <c r="E9" s="237" t="s">
        <v>18</v>
      </c>
      <c r="F9" s="237"/>
      <c r="G9" s="237"/>
      <c r="H9" s="10">
        <f>SUM(G26:G99)</f>
        <v>30.753326400000002</v>
      </c>
      <c r="I9" s="162"/>
      <c r="J9" s="52"/>
      <c r="K9" s="223"/>
      <c r="L9" s="224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234"/>
      <c r="B10" s="235"/>
      <c r="C10" s="235"/>
      <c r="D10" s="236"/>
      <c r="E10" s="238" t="s">
        <v>21</v>
      </c>
      <c r="F10" s="238"/>
      <c r="G10" s="238"/>
      <c r="H10" s="11">
        <f>H8-H9</f>
        <v>6.6586735999999966</v>
      </c>
      <c r="I10" s="162"/>
      <c r="J10" s="52"/>
      <c r="K10" s="225"/>
      <c r="L10" s="226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228" t="s">
        <v>33</v>
      </c>
      <c r="B11" s="229"/>
      <c r="C11" s="229"/>
      <c r="D11" s="229"/>
      <c r="E11" s="230" t="s">
        <v>19</v>
      </c>
      <c r="F11" s="230"/>
      <c r="G11" s="230"/>
      <c r="H11" s="101">
        <v>27.239000000000001</v>
      </c>
      <c r="I11" s="163"/>
      <c r="J11" s="52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231" t="s">
        <v>6</v>
      </c>
      <c r="B12" s="232"/>
      <c r="C12" s="232"/>
      <c r="D12" s="233"/>
      <c r="E12" s="237" t="s">
        <v>20</v>
      </c>
      <c r="F12" s="237"/>
      <c r="G12" s="237"/>
      <c r="H12" s="10">
        <f>SUM(G100:G155)</f>
        <v>20.504510400000001</v>
      </c>
      <c r="I12" s="162"/>
      <c r="J12" s="52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234"/>
      <c r="B13" s="235"/>
      <c r="C13" s="235"/>
      <c r="D13" s="236"/>
      <c r="E13" s="238" t="s">
        <v>22</v>
      </c>
      <c r="F13" s="238"/>
      <c r="G13" s="238"/>
      <c r="H13" s="11">
        <f>H11-H12</f>
        <v>6.7344895999999999</v>
      </c>
      <c r="I13" s="162"/>
      <c r="J13" s="52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228" t="s">
        <v>34</v>
      </c>
      <c r="B14" s="229"/>
      <c r="C14" s="229"/>
      <c r="D14" s="229"/>
      <c r="E14" s="230" t="s">
        <v>23</v>
      </c>
      <c r="F14" s="230"/>
      <c r="G14" s="230"/>
      <c r="H14" s="101">
        <v>20.672000000000001</v>
      </c>
      <c r="I14" s="163"/>
      <c r="J14" s="52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231" t="s">
        <v>6</v>
      </c>
      <c r="B15" s="232"/>
      <c r="C15" s="232"/>
      <c r="D15" s="233"/>
      <c r="E15" s="237" t="s">
        <v>24</v>
      </c>
      <c r="F15" s="237"/>
      <c r="G15" s="237"/>
      <c r="H15" s="10">
        <f>SUM(G156:G207)</f>
        <v>13.905373439999986</v>
      </c>
      <c r="I15" s="162"/>
      <c r="J15" s="52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234"/>
      <c r="B16" s="235"/>
      <c r="C16" s="235"/>
      <c r="D16" s="236"/>
      <c r="E16" s="238" t="s">
        <v>25</v>
      </c>
      <c r="F16" s="238"/>
      <c r="G16" s="238"/>
      <c r="H16" s="11">
        <f>H14-H15</f>
        <v>6.7666265600000148</v>
      </c>
      <c r="I16" s="162"/>
      <c r="J16" s="52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228" t="s">
        <v>35</v>
      </c>
      <c r="B17" s="229"/>
      <c r="C17" s="229"/>
      <c r="D17" s="229"/>
      <c r="E17" s="230" t="s">
        <v>26</v>
      </c>
      <c r="F17" s="230"/>
      <c r="G17" s="230"/>
      <c r="H17" s="101">
        <v>29.738</v>
      </c>
      <c r="I17" s="163"/>
      <c r="J17" s="52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231" t="s">
        <v>6</v>
      </c>
      <c r="B18" s="232"/>
      <c r="C18" s="232"/>
      <c r="D18" s="233"/>
      <c r="E18" s="237" t="s">
        <v>27</v>
      </c>
      <c r="F18" s="237"/>
      <c r="G18" s="237"/>
      <c r="H18" s="10">
        <f>SUM(G208:G272)</f>
        <v>25.800018599999994</v>
      </c>
      <c r="I18" s="162"/>
      <c r="J18" s="52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234"/>
      <c r="B19" s="235"/>
      <c r="C19" s="235"/>
      <c r="D19" s="236"/>
      <c r="E19" s="238" t="s">
        <v>28</v>
      </c>
      <c r="F19" s="238"/>
      <c r="G19" s="238"/>
      <c r="H19" s="11">
        <f>H17-H18</f>
        <v>3.9379814000000053</v>
      </c>
      <c r="I19" s="162"/>
      <c r="J19" s="52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5"/>
      <c r="B20" s="55"/>
      <c r="C20" s="55"/>
      <c r="D20" s="55"/>
      <c r="E20" s="239" t="s">
        <v>29</v>
      </c>
      <c r="F20" s="240"/>
      <c r="G20" s="230"/>
      <c r="H20" s="258">
        <f>H8+H11+H14+H17</f>
        <v>115.06099999999999</v>
      </c>
      <c r="I20" s="163"/>
      <c r="J20" s="52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5"/>
      <c r="B21" s="55"/>
      <c r="C21" s="55"/>
      <c r="D21" s="55"/>
      <c r="E21" s="243" t="s">
        <v>30</v>
      </c>
      <c r="F21" s="244"/>
      <c r="G21" s="245"/>
      <c r="H21" s="259"/>
      <c r="I21" s="163"/>
      <c r="J21" s="52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5"/>
      <c r="B22" s="55"/>
      <c r="C22" s="55"/>
      <c r="D22" s="55"/>
      <c r="E22" s="246" t="s">
        <v>31</v>
      </c>
      <c r="F22" s="245"/>
      <c r="G22" s="247"/>
      <c r="H22" s="147">
        <f>H9+H12+H15+H18</f>
        <v>90.963228839999999</v>
      </c>
      <c r="I22" s="162"/>
      <c r="J22" s="52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5"/>
      <c r="B23" s="55"/>
      <c r="C23" s="55"/>
      <c r="D23" s="55"/>
      <c r="E23" s="248" t="s">
        <v>10</v>
      </c>
      <c r="F23" s="249"/>
      <c r="G23" s="250"/>
      <c r="H23" s="57">
        <f>H10+H13+H16+H19</f>
        <v>24.097771160000015</v>
      </c>
      <c r="I23" s="94"/>
      <c r="J23" s="52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58"/>
      <c r="I24" s="58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59" t="s">
        <v>0</v>
      </c>
      <c r="B25" s="60" t="s">
        <v>1</v>
      </c>
      <c r="C25" s="59" t="s">
        <v>2</v>
      </c>
      <c r="D25" s="61" t="s">
        <v>72</v>
      </c>
      <c r="E25" s="61" t="s">
        <v>76</v>
      </c>
      <c r="F25" s="62" t="s">
        <v>37</v>
      </c>
      <c r="G25" s="62" t="s">
        <v>13</v>
      </c>
      <c r="H25" s="63" t="s">
        <v>7</v>
      </c>
      <c r="I25" s="64" t="s">
        <v>14</v>
      </c>
      <c r="J25" s="65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75">
        <v>1</v>
      </c>
      <c r="B26" s="16">
        <v>43441363</v>
      </c>
      <c r="C26" s="76">
        <v>112.5</v>
      </c>
      <c r="D26" s="8">
        <v>59.344000000000001</v>
      </c>
      <c r="E26" s="8">
        <v>60.948</v>
      </c>
      <c r="F26" s="8">
        <f t="shared" ref="F26:F89" si="0">E26-D26</f>
        <v>1.6039999999999992</v>
      </c>
      <c r="G26" s="77">
        <f>F26*0.8598</f>
        <v>1.3791191999999994</v>
      </c>
      <c r="H26" s="77">
        <f>C26/5338.7*$H$10</f>
        <v>0.14031520407589856</v>
      </c>
      <c r="I26" s="77">
        <f>G26+H26</f>
        <v>1.519434404075898</v>
      </c>
      <c r="K26" s="25"/>
      <c r="L26" s="118"/>
      <c r="M26" s="24"/>
      <c r="N26" s="5"/>
      <c r="O26" s="67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76">
        <v>58.7</v>
      </c>
      <c r="D27" s="8">
        <v>39.107999999999997</v>
      </c>
      <c r="E27" s="8">
        <v>39.78</v>
      </c>
      <c r="F27" s="8">
        <f t="shared" si="0"/>
        <v>0.67200000000000415</v>
      </c>
      <c r="G27" s="77">
        <f t="shared" ref="G27:G90" si="1">F27*0.8598</f>
        <v>0.57778560000000356</v>
      </c>
      <c r="H27" s="77">
        <f t="shared" ref="H27:H90" si="2">C27/5338.7*$H$10</f>
        <v>7.3213355371157737E-2</v>
      </c>
      <c r="I27" s="77">
        <f t="shared" ref="I27:I90" si="3">G27+H27</f>
        <v>0.65099895537116126</v>
      </c>
      <c r="K27" s="25"/>
      <c r="L27" s="118"/>
      <c r="M27" s="68"/>
      <c r="N27" s="25"/>
      <c r="O27" s="14"/>
      <c r="X27" s="21"/>
      <c r="Y27" s="21"/>
    </row>
    <row r="28" spans="1:25" s="1" customFormat="1" x14ac:dyDescent="0.25">
      <c r="A28" s="75">
        <v>3</v>
      </c>
      <c r="B28" s="16">
        <v>43242247</v>
      </c>
      <c r="C28" s="76">
        <v>50.5</v>
      </c>
      <c r="D28" s="8">
        <v>19.541</v>
      </c>
      <c r="E28" s="8">
        <v>19.809000000000001</v>
      </c>
      <c r="F28" s="8">
        <f t="shared" si="0"/>
        <v>0.26800000000000068</v>
      </c>
      <c r="G28" s="77">
        <f t="shared" si="1"/>
        <v>0.23042640000000059</v>
      </c>
      <c r="H28" s="77">
        <f t="shared" si="2"/>
        <v>6.2985936051847796E-2</v>
      </c>
      <c r="I28" s="77">
        <f t="shared" si="3"/>
        <v>0.29341233605184835</v>
      </c>
      <c r="K28" s="25"/>
      <c r="L28" s="118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75">
        <v>4</v>
      </c>
      <c r="B29" s="16">
        <v>43441362</v>
      </c>
      <c r="C29" s="123">
        <v>51.8</v>
      </c>
      <c r="D29" s="8">
        <v>27.77</v>
      </c>
      <c r="E29" s="8">
        <v>28.117000000000001</v>
      </c>
      <c r="F29" s="124">
        <f t="shared" si="0"/>
        <v>0.34700000000000131</v>
      </c>
      <c r="G29" s="77">
        <f t="shared" si="1"/>
        <v>0.29835060000000113</v>
      </c>
      <c r="H29" s="77">
        <f t="shared" si="2"/>
        <v>6.460735618783596E-2</v>
      </c>
      <c r="I29" s="77">
        <f t="shared" si="3"/>
        <v>0.36295795618783711</v>
      </c>
      <c r="K29" s="25"/>
      <c r="L29" s="118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123">
        <v>52.9</v>
      </c>
      <c r="D30" s="8">
        <v>20.920999999999999</v>
      </c>
      <c r="E30" s="8">
        <v>21.256</v>
      </c>
      <c r="F30" s="124">
        <f t="shared" si="0"/>
        <v>0.33500000000000085</v>
      </c>
      <c r="G30" s="77">
        <f t="shared" si="1"/>
        <v>0.28803300000000076</v>
      </c>
      <c r="H30" s="77">
        <f t="shared" si="2"/>
        <v>6.5979327072133637E-2</v>
      </c>
      <c r="I30" s="77">
        <f t="shared" si="3"/>
        <v>0.35401232707213437</v>
      </c>
      <c r="K30" s="25"/>
      <c r="L30" s="118"/>
      <c r="M30" s="24"/>
      <c r="N30" s="24"/>
      <c r="O30" s="24"/>
      <c r="P30" s="24"/>
      <c r="X30" s="21"/>
      <c r="Y30" s="21"/>
    </row>
    <row r="31" spans="1:25" s="1" customFormat="1" x14ac:dyDescent="0.25">
      <c r="A31" s="75">
        <v>6</v>
      </c>
      <c r="B31" s="16">
        <v>43242242</v>
      </c>
      <c r="C31" s="123">
        <v>99.6</v>
      </c>
      <c r="D31" s="8">
        <v>40.774999999999999</v>
      </c>
      <c r="E31" s="8">
        <v>40.957999999999998</v>
      </c>
      <c r="F31" s="124">
        <f t="shared" si="0"/>
        <v>0.18299999999999983</v>
      </c>
      <c r="G31" s="77">
        <f t="shared" si="1"/>
        <v>0.15734339999999986</v>
      </c>
      <c r="H31" s="77">
        <f t="shared" si="2"/>
        <v>0.12422572734186219</v>
      </c>
      <c r="I31" s="77">
        <f t="shared" si="3"/>
        <v>0.28156912734186201</v>
      </c>
      <c r="K31" s="25"/>
      <c r="L31" s="118"/>
      <c r="M31" s="14"/>
      <c r="N31" s="14"/>
      <c r="O31" s="97"/>
      <c r="P31" s="21"/>
    </row>
    <row r="32" spans="1:25" s="1" customFormat="1" x14ac:dyDescent="0.25">
      <c r="A32" s="75">
        <v>7</v>
      </c>
      <c r="B32" s="16">
        <v>43441364</v>
      </c>
      <c r="C32" s="123">
        <v>112.6</v>
      </c>
      <c r="D32" s="8">
        <v>56.545999999999999</v>
      </c>
      <c r="E32" s="8">
        <v>57.881999999999998</v>
      </c>
      <c r="F32" s="124">
        <f t="shared" si="0"/>
        <v>1.3359999999999985</v>
      </c>
      <c r="G32" s="77">
        <f t="shared" si="1"/>
        <v>1.1486927999999987</v>
      </c>
      <c r="H32" s="77">
        <f t="shared" si="2"/>
        <v>0.14043992870174379</v>
      </c>
      <c r="I32" s="77">
        <f t="shared" si="3"/>
        <v>1.2891327287017424</v>
      </c>
      <c r="K32" s="25"/>
      <c r="L32" s="118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123">
        <v>62.5</v>
      </c>
      <c r="D33" s="8">
        <v>14.914999999999999</v>
      </c>
      <c r="E33" s="8">
        <v>14.93</v>
      </c>
      <c r="F33" s="124">
        <f t="shared" si="0"/>
        <v>1.5000000000000568E-2</v>
      </c>
      <c r="G33" s="77">
        <f t="shared" si="1"/>
        <v>1.289700000000049E-2</v>
      </c>
      <c r="H33" s="77">
        <f t="shared" si="2"/>
        <v>7.7952891153276971E-2</v>
      </c>
      <c r="I33" s="77">
        <f t="shared" si="3"/>
        <v>9.0849891153277462E-2</v>
      </c>
      <c r="K33" s="25"/>
      <c r="L33" s="118"/>
      <c r="M33" s="14"/>
      <c r="N33" s="15"/>
      <c r="O33" s="21"/>
      <c r="P33" s="21"/>
    </row>
    <row r="34" spans="1:16" s="1" customFormat="1" x14ac:dyDescent="0.25">
      <c r="A34" s="75">
        <v>9</v>
      </c>
      <c r="B34" s="16">
        <v>43441366</v>
      </c>
      <c r="C34" s="123">
        <v>50.5</v>
      </c>
      <c r="D34" s="8">
        <v>31.863</v>
      </c>
      <c r="E34" s="8">
        <v>32.530999999999999</v>
      </c>
      <c r="F34" s="124">
        <f t="shared" si="0"/>
        <v>0.66799999999999926</v>
      </c>
      <c r="G34" s="77">
        <f t="shared" si="1"/>
        <v>0.57434639999999937</v>
      </c>
      <c r="H34" s="77">
        <f t="shared" si="2"/>
        <v>6.2985936051847796E-2</v>
      </c>
      <c r="I34" s="77">
        <f t="shared" si="3"/>
        <v>0.63733233605184714</v>
      </c>
      <c r="K34" s="25"/>
      <c r="L34" s="118"/>
      <c r="M34" s="7"/>
      <c r="N34" s="7"/>
      <c r="O34" s="21"/>
      <c r="P34" s="21"/>
    </row>
    <row r="35" spans="1:16" s="1" customFormat="1" x14ac:dyDescent="0.25">
      <c r="A35" s="75">
        <v>10</v>
      </c>
      <c r="B35" s="16">
        <v>43441367</v>
      </c>
      <c r="C35" s="123">
        <v>52.3</v>
      </c>
      <c r="D35" s="8">
        <v>10.555999999999999</v>
      </c>
      <c r="E35" s="8">
        <v>10.566000000000001</v>
      </c>
      <c r="F35" s="124">
        <f t="shared" si="0"/>
        <v>1.0000000000001563E-2</v>
      </c>
      <c r="G35" s="77">
        <f t="shared" si="1"/>
        <v>8.5980000000013442E-3</v>
      </c>
      <c r="H35" s="77">
        <f t="shared" si="2"/>
        <v>6.5230979317062163E-2</v>
      </c>
      <c r="I35" s="77">
        <f t="shared" si="3"/>
        <v>7.3828979317063503E-2</v>
      </c>
      <c r="K35" s="25"/>
      <c r="L35" s="118"/>
      <c r="M35" s="14"/>
      <c r="N35" s="7"/>
      <c r="O35" s="21"/>
      <c r="P35" s="21"/>
    </row>
    <row r="36" spans="1:16" s="1" customFormat="1" x14ac:dyDescent="0.25">
      <c r="A36" s="75">
        <v>11</v>
      </c>
      <c r="B36" s="16">
        <v>43441360</v>
      </c>
      <c r="C36" s="123">
        <v>53</v>
      </c>
      <c r="D36" s="8">
        <v>14.164</v>
      </c>
      <c r="E36" s="8">
        <v>14.621</v>
      </c>
      <c r="F36" s="124">
        <f t="shared" si="0"/>
        <v>0.45700000000000074</v>
      </c>
      <c r="G36" s="77">
        <f t="shared" si="1"/>
        <v>0.39292860000000063</v>
      </c>
      <c r="H36" s="77">
        <f t="shared" si="2"/>
        <v>6.610405169797888E-2</v>
      </c>
      <c r="I36" s="77">
        <f t="shared" si="3"/>
        <v>0.45903265169797952</v>
      </c>
      <c r="K36" s="25"/>
      <c r="L36" s="118"/>
      <c r="M36" s="7"/>
      <c r="N36" s="7"/>
      <c r="O36" s="21"/>
      <c r="P36" s="79"/>
    </row>
    <row r="37" spans="1:16" s="1" customFormat="1" x14ac:dyDescent="0.25">
      <c r="A37" s="75">
        <v>12</v>
      </c>
      <c r="B37" s="16">
        <v>43441365</v>
      </c>
      <c r="C37" s="123">
        <v>100.2</v>
      </c>
      <c r="D37" s="8">
        <v>38.33</v>
      </c>
      <c r="E37" s="8">
        <v>38.793999999999997</v>
      </c>
      <c r="F37" s="124">
        <f t="shared" si="0"/>
        <v>0.46399999999999864</v>
      </c>
      <c r="G37" s="77">
        <f t="shared" si="1"/>
        <v>0.39894719999999884</v>
      </c>
      <c r="H37" s="77">
        <f t="shared" si="2"/>
        <v>0.12497407509693366</v>
      </c>
      <c r="I37" s="77">
        <f t="shared" si="3"/>
        <v>0.52392127509693254</v>
      </c>
      <c r="K37" s="25"/>
      <c r="L37" s="118"/>
      <c r="M37" s="7"/>
      <c r="N37" s="7"/>
      <c r="O37" s="21"/>
      <c r="P37" s="79"/>
    </row>
    <row r="38" spans="1:16" s="5" customFormat="1" x14ac:dyDescent="0.25">
      <c r="A38" s="4">
        <v>13</v>
      </c>
      <c r="B38" s="17">
        <v>43441377</v>
      </c>
      <c r="C38" s="123">
        <v>112.4</v>
      </c>
      <c r="D38" s="8">
        <v>49.826999999999998</v>
      </c>
      <c r="E38" s="8">
        <v>50.905999999999999</v>
      </c>
      <c r="F38" s="124">
        <f t="shared" si="0"/>
        <v>1.0790000000000006</v>
      </c>
      <c r="G38" s="77">
        <f t="shared" si="1"/>
        <v>0.92772420000000055</v>
      </c>
      <c r="H38" s="77">
        <f t="shared" si="2"/>
        <v>0.14019047945005333</v>
      </c>
      <c r="I38" s="77">
        <f t="shared" si="3"/>
        <v>1.0679146794500538</v>
      </c>
      <c r="K38" s="25"/>
      <c r="L38" s="118"/>
      <c r="M38" s="14"/>
      <c r="N38" s="7"/>
      <c r="O38" s="21"/>
      <c r="P38" s="21"/>
    </row>
    <row r="39" spans="1:16" s="1" customFormat="1" x14ac:dyDescent="0.25">
      <c r="A39" s="75">
        <v>14</v>
      </c>
      <c r="B39" s="17">
        <v>43441370</v>
      </c>
      <c r="C39" s="123">
        <v>63.8</v>
      </c>
      <c r="D39" s="8">
        <v>52.698</v>
      </c>
      <c r="E39" s="8">
        <v>53.734999999999999</v>
      </c>
      <c r="F39" s="124">
        <f t="shared" si="0"/>
        <v>1.036999999999999</v>
      </c>
      <c r="G39" s="77">
        <f t="shared" si="1"/>
        <v>0.8916125999999992</v>
      </c>
      <c r="H39" s="77">
        <f t="shared" si="2"/>
        <v>7.9574311289265134E-2</v>
      </c>
      <c r="I39" s="77">
        <f t="shared" si="3"/>
        <v>0.97118691128926438</v>
      </c>
      <c r="K39" s="25"/>
      <c r="L39" s="118"/>
      <c r="M39" s="5"/>
      <c r="N39" s="5"/>
      <c r="O39" s="21"/>
      <c r="P39" s="21"/>
    </row>
    <row r="40" spans="1:16" s="1" customFormat="1" x14ac:dyDescent="0.25">
      <c r="A40" s="75">
        <v>15</v>
      </c>
      <c r="B40" s="16">
        <v>43441369</v>
      </c>
      <c r="C40" s="123">
        <v>50.9</v>
      </c>
      <c r="D40" s="8">
        <v>26.864000000000001</v>
      </c>
      <c r="E40" s="8">
        <v>27.469000000000001</v>
      </c>
      <c r="F40" s="124">
        <f t="shared" si="0"/>
        <v>0.60500000000000043</v>
      </c>
      <c r="G40" s="77">
        <f t="shared" si="1"/>
        <v>0.52017900000000039</v>
      </c>
      <c r="H40" s="77">
        <f t="shared" si="2"/>
        <v>6.348483455522877E-2</v>
      </c>
      <c r="I40" s="77">
        <f t="shared" si="3"/>
        <v>0.58366383455522919</v>
      </c>
      <c r="K40" s="25"/>
      <c r="L40" s="118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123">
        <v>52.4</v>
      </c>
      <c r="D41" s="8">
        <v>21.234999999999999</v>
      </c>
      <c r="E41" s="8">
        <v>21.495999999999999</v>
      </c>
      <c r="F41" s="124">
        <f t="shared" si="0"/>
        <v>0.26099999999999923</v>
      </c>
      <c r="G41" s="77">
        <f t="shared" si="1"/>
        <v>0.22440779999999935</v>
      </c>
      <c r="H41" s="77">
        <f t="shared" si="2"/>
        <v>6.5355703942907406E-2</v>
      </c>
      <c r="I41" s="77">
        <f t="shared" si="3"/>
        <v>0.28976350394290673</v>
      </c>
      <c r="K41" s="25"/>
      <c r="L41" s="118"/>
      <c r="M41" s="14"/>
      <c r="O41" s="21"/>
      <c r="P41" s="21"/>
    </row>
    <row r="42" spans="1:16" s="1" customFormat="1" x14ac:dyDescent="0.25">
      <c r="A42" s="75">
        <v>17</v>
      </c>
      <c r="B42" s="16">
        <v>43441376</v>
      </c>
      <c r="C42" s="123">
        <v>53.3</v>
      </c>
      <c r="D42" s="8">
        <v>32.009</v>
      </c>
      <c r="E42" s="8">
        <v>32.527999999999999</v>
      </c>
      <c r="F42" s="124">
        <f t="shared" si="0"/>
        <v>0.51899999999999835</v>
      </c>
      <c r="G42" s="77">
        <f t="shared" si="1"/>
        <v>0.44623619999999858</v>
      </c>
      <c r="H42" s="77">
        <f t="shared" si="2"/>
        <v>6.6478225575514596E-2</v>
      </c>
      <c r="I42" s="77">
        <f t="shared" si="3"/>
        <v>0.51271442557551317</v>
      </c>
      <c r="K42" s="25"/>
      <c r="L42" s="118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123">
        <v>100.6</v>
      </c>
      <c r="D43" s="8">
        <v>4.6040000000000001</v>
      </c>
      <c r="E43" s="8">
        <v>4.6040000000000001</v>
      </c>
      <c r="F43" s="124">
        <f t="shared" si="0"/>
        <v>0</v>
      </c>
      <c r="G43" s="77">
        <f t="shared" si="1"/>
        <v>0</v>
      </c>
      <c r="H43" s="77">
        <f t="shared" si="2"/>
        <v>0.12547297360031462</v>
      </c>
      <c r="I43" s="77">
        <f t="shared" si="3"/>
        <v>0.12547297360031462</v>
      </c>
      <c r="K43" s="25"/>
      <c r="L43" s="118"/>
      <c r="O43" s="21"/>
      <c r="P43" s="21"/>
    </row>
    <row r="44" spans="1:16" s="5" customFormat="1" x14ac:dyDescent="0.25">
      <c r="A44" s="4">
        <v>19</v>
      </c>
      <c r="B44" s="16">
        <v>43441266</v>
      </c>
      <c r="C44" s="123">
        <v>112.4</v>
      </c>
      <c r="D44" s="8">
        <v>26.663</v>
      </c>
      <c r="E44" s="8">
        <v>27.411000000000001</v>
      </c>
      <c r="F44" s="124">
        <f t="shared" si="0"/>
        <v>0.74800000000000111</v>
      </c>
      <c r="G44" s="77">
        <f t="shared" si="1"/>
        <v>0.64313040000000099</v>
      </c>
      <c r="H44" s="77">
        <f t="shared" si="2"/>
        <v>0.14019047945005333</v>
      </c>
      <c r="I44" s="77">
        <f t="shared" si="3"/>
        <v>0.78332087945005435</v>
      </c>
      <c r="K44" s="25"/>
      <c r="L44" s="118"/>
      <c r="M44" s="14"/>
      <c r="O44" s="21"/>
      <c r="P44" s="21"/>
    </row>
    <row r="45" spans="1:16" s="1" customFormat="1" x14ac:dyDescent="0.25">
      <c r="A45" s="75">
        <v>20</v>
      </c>
      <c r="B45" s="16">
        <v>43441271</v>
      </c>
      <c r="C45" s="123">
        <v>63</v>
      </c>
      <c r="D45" s="8">
        <v>17.195</v>
      </c>
      <c r="E45" s="8">
        <v>17.247</v>
      </c>
      <c r="F45" s="124">
        <f t="shared" si="0"/>
        <v>5.1999999999999602E-2</v>
      </c>
      <c r="G45" s="77">
        <f t="shared" si="1"/>
        <v>4.4709599999999655E-2</v>
      </c>
      <c r="H45" s="77">
        <f t="shared" si="2"/>
        <v>7.8576514282503201E-2</v>
      </c>
      <c r="I45" s="77">
        <f t="shared" si="3"/>
        <v>0.12328611428250286</v>
      </c>
      <c r="J45" s="5"/>
      <c r="K45" s="25"/>
      <c r="L45" s="118"/>
      <c r="M45" s="5"/>
      <c r="N45" s="5"/>
      <c r="O45" s="21"/>
      <c r="P45" s="21"/>
    </row>
    <row r="46" spans="1:16" s="1" customFormat="1" x14ac:dyDescent="0.25">
      <c r="A46" s="75">
        <v>21</v>
      </c>
      <c r="B46" s="16">
        <v>43441274</v>
      </c>
      <c r="C46" s="123">
        <v>50.5</v>
      </c>
      <c r="D46" s="8">
        <v>20.228000000000002</v>
      </c>
      <c r="E46" s="8">
        <v>21.138999999999999</v>
      </c>
      <c r="F46" s="124">
        <f t="shared" si="0"/>
        <v>0.91099999999999781</v>
      </c>
      <c r="G46" s="77">
        <f t="shared" si="1"/>
        <v>0.78327779999999814</v>
      </c>
      <c r="H46" s="77">
        <f t="shared" si="2"/>
        <v>6.2985936051847796E-2</v>
      </c>
      <c r="I46" s="77">
        <f t="shared" si="3"/>
        <v>0.84626373605184591</v>
      </c>
      <c r="J46" s="5"/>
      <c r="K46" s="25"/>
      <c r="L46" s="118"/>
      <c r="M46" s="5"/>
      <c r="N46" s="5"/>
      <c r="O46" s="21"/>
      <c r="P46" s="21"/>
    </row>
    <row r="47" spans="1:16" s="1" customFormat="1" x14ac:dyDescent="0.25">
      <c r="A47" s="75">
        <v>22</v>
      </c>
      <c r="B47" s="16">
        <v>43441273</v>
      </c>
      <c r="C47" s="123">
        <v>52.4</v>
      </c>
      <c r="D47" s="8">
        <v>23.731000000000002</v>
      </c>
      <c r="E47" s="8">
        <v>23.82</v>
      </c>
      <c r="F47" s="124">
        <f t="shared" si="0"/>
        <v>8.8999999999998636E-2</v>
      </c>
      <c r="G47" s="77">
        <f t="shared" si="1"/>
        <v>7.6522199999998833E-2</v>
      </c>
      <c r="H47" s="77">
        <f t="shared" si="2"/>
        <v>6.5355703942907406E-2</v>
      </c>
      <c r="I47" s="77">
        <f t="shared" si="3"/>
        <v>0.14187790394290622</v>
      </c>
      <c r="J47" s="5"/>
      <c r="K47" s="25"/>
      <c r="L47" s="118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123">
        <v>53.1</v>
      </c>
      <c r="D48" s="8">
        <v>10.183999999999999</v>
      </c>
      <c r="E48" s="8">
        <v>10.214</v>
      </c>
      <c r="F48" s="124">
        <f t="shared" si="0"/>
        <v>3.0000000000001137E-2</v>
      </c>
      <c r="G48" s="77">
        <f t="shared" si="1"/>
        <v>2.5794000000000979E-2</v>
      </c>
      <c r="H48" s="77">
        <f t="shared" si="2"/>
        <v>6.6228776323824123E-2</v>
      </c>
      <c r="I48" s="77">
        <f t="shared" si="3"/>
        <v>9.2022776323825106E-2</v>
      </c>
      <c r="J48" s="5"/>
      <c r="K48" s="25"/>
      <c r="L48" s="118"/>
      <c r="M48" s="7"/>
      <c r="N48" s="7"/>
      <c r="O48" s="21"/>
      <c r="P48" s="21"/>
    </row>
    <row r="49" spans="1:16" s="1" customFormat="1" x14ac:dyDescent="0.25">
      <c r="A49" s="75">
        <v>24</v>
      </c>
      <c r="B49" s="16">
        <v>43441374</v>
      </c>
      <c r="C49" s="123">
        <v>100.7</v>
      </c>
      <c r="D49" s="8">
        <v>56.503</v>
      </c>
      <c r="E49" s="8">
        <v>57.95</v>
      </c>
      <c r="F49" s="124">
        <f t="shared" si="0"/>
        <v>1.4470000000000027</v>
      </c>
      <c r="G49" s="77">
        <f t="shared" si="1"/>
        <v>1.2441306000000023</v>
      </c>
      <c r="H49" s="77">
        <f t="shared" si="2"/>
        <v>0.12559769822615988</v>
      </c>
      <c r="I49" s="77">
        <f t="shared" si="3"/>
        <v>1.3697282982261623</v>
      </c>
      <c r="K49" s="25"/>
      <c r="L49" s="118"/>
      <c r="M49" s="7"/>
      <c r="N49" s="7"/>
      <c r="O49" s="21"/>
      <c r="P49" s="21"/>
    </row>
    <row r="50" spans="1:16" s="1" customFormat="1" x14ac:dyDescent="0.25">
      <c r="A50" s="75">
        <v>25</v>
      </c>
      <c r="B50" s="16">
        <v>43441275</v>
      </c>
      <c r="C50" s="123">
        <v>112.5</v>
      </c>
      <c r="D50" s="8">
        <v>44.781999999999996</v>
      </c>
      <c r="E50" s="8">
        <v>45.566000000000003</v>
      </c>
      <c r="F50" s="124">
        <f t="shared" si="0"/>
        <v>0.78400000000000603</v>
      </c>
      <c r="G50" s="77">
        <f t="shared" si="1"/>
        <v>0.67408320000000521</v>
      </c>
      <c r="H50" s="77">
        <f t="shared" si="2"/>
        <v>0.14031520407589856</v>
      </c>
      <c r="I50" s="77">
        <f t="shared" si="3"/>
        <v>0.8143984040759038</v>
      </c>
      <c r="K50" s="25"/>
      <c r="L50" s="118"/>
      <c r="M50" s="14"/>
      <c r="N50" s="7"/>
      <c r="O50" s="21"/>
      <c r="P50" s="21"/>
    </row>
    <row r="51" spans="1:16" s="1" customFormat="1" x14ac:dyDescent="0.25">
      <c r="A51" s="75">
        <v>26</v>
      </c>
      <c r="B51" s="16">
        <v>43441269</v>
      </c>
      <c r="C51" s="123">
        <v>62.5</v>
      </c>
      <c r="D51" s="8">
        <v>11.082000000000001</v>
      </c>
      <c r="E51" s="8">
        <v>11.082000000000001</v>
      </c>
      <c r="F51" s="124">
        <f t="shared" si="0"/>
        <v>0</v>
      </c>
      <c r="G51" s="77">
        <f t="shared" si="1"/>
        <v>0</v>
      </c>
      <c r="H51" s="77">
        <f t="shared" si="2"/>
        <v>7.7952891153276971E-2</v>
      </c>
      <c r="I51" s="77">
        <f t="shared" si="3"/>
        <v>7.7952891153276971E-2</v>
      </c>
      <c r="K51" s="25"/>
      <c r="L51" s="118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123">
        <v>51.2</v>
      </c>
      <c r="D52" s="8">
        <v>1.0920000000000001</v>
      </c>
      <c r="E52" s="8">
        <v>1.0940000000000001</v>
      </c>
      <c r="F52" s="124">
        <f t="shared" si="0"/>
        <v>2.0000000000000018E-3</v>
      </c>
      <c r="G52" s="77">
        <f t="shared" si="1"/>
        <v>1.7196000000000015E-3</v>
      </c>
      <c r="H52" s="77">
        <f t="shared" si="2"/>
        <v>6.38590084327645E-2</v>
      </c>
      <c r="I52" s="77">
        <f t="shared" si="3"/>
        <v>6.5578608432764501E-2</v>
      </c>
      <c r="K52" s="25"/>
      <c r="L52" s="118"/>
      <c r="M52" s="7"/>
      <c r="N52" s="7"/>
      <c r="O52" s="21"/>
      <c r="P52" s="21"/>
    </row>
    <row r="53" spans="1:16" s="1" customFormat="1" x14ac:dyDescent="0.25">
      <c r="A53" s="75">
        <v>28</v>
      </c>
      <c r="B53" s="16">
        <v>43441264</v>
      </c>
      <c r="C53" s="123">
        <v>52.5</v>
      </c>
      <c r="D53" s="8">
        <v>13.691000000000001</v>
      </c>
      <c r="E53" s="8">
        <v>13.928000000000001</v>
      </c>
      <c r="F53" s="124">
        <f t="shared" si="0"/>
        <v>0.2370000000000001</v>
      </c>
      <c r="G53" s="77">
        <f t="shared" si="1"/>
        <v>0.20377260000000008</v>
      </c>
      <c r="H53" s="77">
        <f t="shared" si="2"/>
        <v>6.5480428568752663E-2</v>
      </c>
      <c r="I53" s="77">
        <f t="shared" si="3"/>
        <v>0.26925302856875277</v>
      </c>
      <c r="K53" s="25"/>
      <c r="L53" s="118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123">
        <v>52.8</v>
      </c>
      <c r="D54" s="8">
        <v>16.190999999999999</v>
      </c>
      <c r="E54" s="8">
        <v>16.72</v>
      </c>
      <c r="F54" s="124">
        <f t="shared" si="0"/>
        <v>0.52899999999999991</v>
      </c>
      <c r="G54" s="77">
        <f t="shared" si="1"/>
        <v>0.45483419999999991</v>
      </c>
      <c r="H54" s="77">
        <f t="shared" si="2"/>
        <v>6.5854602446288393E-2</v>
      </c>
      <c r="I54" s="77">
        <f t="shared" si="3"/>
        <v>0.52068880244628835</v>
      </c>
      <c r="K54" s="25"/>
      <c r="L54" s="118"/>
      <c r="M54" s="7"/>
      <c r="N54" s="7"/>
      <c r="O54" s="21"/>
      <c r="P54" s="21"/>
    </row>
    <row r="55" spans="1:16" s="1" customFormat="1" x14ac:dyDescent="0.25">
      <c r="A55" s="75">
        <v>30</v>
      </c>
      <c r="B55" s="16">
        <v>43441265</v>
      </c>
      <c r="C55" s="123">
        <v>101.4</v>
      </c>
      <c r="D55" s="8">
        <v>28.952000000000002</v>
      </c>
      <c r="E55" s="8">
        <v>28.952000000000002</v>
      </c>
      <c r="F55" s="124">
        <f t="shared" si="0"/>
        <v>0</v>
      </c>
      <c r="G55" s="77">
        <f t="shared" si="1"/>
        <v>0</v>
      </c>
      <c r="H55" s="77">
        <f t="shared" si="2"/>
        <v>0.12647077060707659</v>
      </c>
      <c r="I55" s="77">
        <f t="shared" si="3"/>
        <v>0.12647077060707659</v>
      </c>
      <c r="K55" s="25"/>
      <c r="L55" s="118"/>
      <c r="M55" s="7"/>
      <c r="N55" s="7"/>
      <c r="O55" s="21"/>
      <c r="P55" s="21"/>
    </row>
    <row r="56" spans="1:16" s="1" customFormat="1" x14ac:dyDescent="0.25">
      <c r="A56" s="75">
        <v>31</v>
      </c>
      <c r="B56" s="16">
        <v>43441277</v>
      </c>
      <c r="C56" s="123">
        <v>112.5</v>
      </c>
      <c r="D56" s="8">
        <v>56.226999999999997</v>
      </c>
      <c r="E56" s="8">
        <v>57.533999999999999</v>
      </c>
      <c r="F56" s="124">
        <f t="shared" si="0"/>
        <v>1.3070000000000022</v>
      </c>
      <c r="G56" s="77">
        <f t="shared" si="1"/>
        <v>1.1237586000000019</v>
      </c>
      <c r="H56" s="77">
        <f t="shared" si="2"/>
        <v>0.14031520407589856</v>
      </c>
      <c r="I56" s="77">
        <f t="shared" si="3"/>
        <v>1.2640738040759005</v>
      </c>
      <c r="J56" s="5"/>
      <c r="K56" s="25"/>
      <c r="L56" s="118"/>
      <c r="M56" s="7"/>
      <c r="N56" s="7"/>
      <c r="O56" s="21"/>
      <c r="P56" s="21"/>
    </row>
    <row r="57" spans="1:16" s="1" customFormat="1" x14ac:dyDescent="0.25">
      <c r="A57" s="75">
        <v>32</v>
      </c>
      <c r="B57" s="16">
        <v>43441276</v>
      </c>
      <c r="C57" s="123">
        <v>63.1</v>
      </c>
      <c r="D57" s="8">
        <v>39.896999999999998</v>
      </c>
      <c r="E57" s="8">
        <v>40.619999999999997</v>
      </c>
      <c r="F57" s="124">
        <f t="shared" si="0"/>
        <v>0.72299999999999898</v>
      </c>
      <c r="G57" s="77">
        <f t="shared" si="1"/>
        <v>0.62163539999999917</v>
      </c>
      <c r="H57" s="77">
        <f t="shared" si="2"/>
        <v>7.8701238908348445E-2</v>
      </c>
      <c r="I57" s="77">
        <f t="shared" si="3"/>
        <v>0.70033663890834763</v>
      </c>
      <c r="K57" s="25"/>
      <c r="L57" s="118"/>
      <c r="M57" s="7"/>
      <c r="N57" s="7"/>
      <c r="O57" s="21"/>
      <c r="P57" s="21"/>
    </row>
    <row r="58" spans="1:16" s="1" customFormat="1" x14ac:dyDescent="0.25">
      <c r="A58" s="75">
        <v>33</v>
      </c>
      <c r="B58" s="16">
        <v>43441279</v>
      </c>
      <c r="C58" s="123">
        <v>50.9</v>
      </c>
      <c r="D58" s="8">
        <v>34.091999999999999</v>
      </c>
      <c r="E58" s="8">
        <v>34.651000000000003</v>
      </c>
      <c r="F58" s="124">
        <f t="shared" si="0"/>
        <v>0.5590000000000046</v>
      </c>
      <c r="G58" s="77">
        <f t="shared" si="1"/>
        <v>0.48062820000000395</v>
      </c>
      <c r="H58" s="77">
        <f t="shared" si="2"/>
        <v>6.348483455522877E-2</v>
      </c>
      <c r="I58" s="77">
        <f t="shared" si="3"/>
        <v>0.54411303455523274</v>
      </c>
      <c r="K58" s="25"/>
      <c r="L58" s="118"/>
      <c r="M58" s="7"/>
      <c r="N58" s="7"/>
      <c r="O58" s="21"/>
      <c r="P58" s="21"/>
    </row>
    <row r="59" spans="1:16" s="1" customFormat="1" x14ac:dyDescent="0.25">
      <c r="A59" s="75">
        <v>34</v>
      </c>
      <c r="B59" s="16">
        <v>43441281</v>
      </c>
      <c r="C59" s="123">
        <v>52.2</v>
      </c>
      <c r="D59" s="8">
        <v>30.869</v>
      </c>
      <c r="E59" s="8">
        <v>31.443000000000001</v>
      </c>
      <c r="F59" s="124">
        <f t="shared" si="0"/>
        <v>0.57400000000000162</v>
      </c>
      <c r="G59" s="77">
        <f t="shared" si="1"/>
        <v>0.49352520000000139</v>
      </c>
      <c r="H59" s="77">
        <f t="shared" si="2"/>
        <v>6.5106254691216933E-2</v>
      </c>
      <c r="I59" s="77">
        <f t="shared" si="3"/>
        <v>0.55863145469121833</v>
      </c>
      <c r="K59" s="25"/>
      <c r="L59" s="118"/>
      <c r="M59" s="7"/>
      <c r="N59" s="7"/>
      <c r="O59" s="21"/>
      <c r="P59" s="21"/>
    </row>
    <row r="60" spans="1:16" s="1" customFormat="1" x14ac:dyDescent="0.25">
      <c r="A60" s="75">
        <v>35</v>
      </c>
      <c r="B60" s="16">
        <v>43441282</v>
      </c>
      <c r="C60" s="123">
        <v>53</v>
      </c>
      <c r="D60" s="8">
        <v>27.318999999999999</v>
      </c>
      <c r="E60" s="8">
        <v>27.738</v>
      </c>
      <c r="F60" s="124">
        <f t="shared" si="0"/>
        <v>0.41900000000000048</v>
      </c>
      <c r="G60" s="77">
        <f t="shared" si="1"/>
        <v>0.36025620000000041</v>
      </c>
      <c r="H60" s="77">
        <f t="shared" si="2"/>
        <v>6.610405169797888E-2</v>
      </c>
      <c r="I60" s="77">
        <f t="shared" si="3"/>
        <v>0.42636025169797931</v>
      </c>
      <c r="K60" s="25"/>
      <c r="L60" s="118"/>
      <c r="M60" s="7"/>
      <c r="N60" s="7"/>
      <c r="O60" s="21"/>
      <c r="P60" s="21"/>
    </row>
    <row r="61" spans="1:16" s="1" customFormat="1" x14ac:dyDescent="0.25">
      <c r="A61" s="75">
        <v>36</v>
      </c>
      <c r="B61" s="16">
        <v>43441280</v>
      </c>
      <c r="C61" s="123">
        <v>103.1</v>
      </c>
      <c r="D61" s="8">
        <v>43.082000000000001</v>
      </c>
      <c r="E61" s="8">
        <v>43.948999999999998</v>
      </c>
      <c r="F61" s="124">
        <f t="shared" si="0"/>
        <v>0.86699999999999733</v>
      </c>
      <c r="G61" s="77">
        <f t="shared" si="1"/>
        <v>0.74544659999999774</v>
      </c>
      <c r="H61" s="77">
        <f t="shared" si="2"/>
        <v>0.12859108924644572</v>
      </c>
      <c r="I61" s="77">
        <f t="shared" si="3"/>
        <v>0.87403768924644343</v>
      </c>
      <c r="K61" s="25"/>
      <c r="L61" s="118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123">
        <v>112.4</v>
      </c>
      <c r="D62" s="8">
        <v>30.599</v>
      </c>
      <c r="E62" s="8">
        <v>31.603000000000002</v>
      </c>
      <c r="F62" s="124">
        <f t="shared" si="0"/>
        <v>1.0040000000000013</v>
      </c>
      <c r="G62" s="77">
        <f t="shared" si="1"/>
        <v>0.86323920000000121</v>
      </c>
      <c r="H62" s="77">
        <f t="shared" si="2"/>
        <v>0.14019047945005333</v>
      </c>
      <c r="I62" s="77">
        <f t="shared" si="3"/>
        <v>1.0034296794500546</v>
      </c>
      <c r="K62" s="25"/>
      <c r="L62" s="118"/>
      <c r="M62" s="7"/>
      <c r="N62" s="7"/>
      <c r="O62" s="21"/>
      <c r="P62" s="21"/>
    </row>
    <row r="63" spans="1:16" s="1" customFormat="1" x14ac:dyDescent="0.25">
      <c r="A63" s="75">
        <v>38</v>
      </c>
      <c r="B63" s="16">
        <v>43441344</v>
      </c>
      <c r="C63" s="123">
        <v>62.8</v>
      </c>
      <c r="D63" s="8">
        <v>19.042000000000002</v>
      </c>
      <c r="E63" s="8">
        <v>19.709</v>
      </c>
      <c r="F63" s="124">
        <f t="shared" si="0"/>
        <v>0.66699999999999804</v>
      </c>
      <c r="G63" s="77">
        <f t="shared" si="1"/>
        <v>0.57348659999999829</v>
      </c>
      <c r="H63" s="77">
        <f t="shared" si="2"/>
        <v>7.8327065030812715E-2</v>
      </c>
      <c r="I63" s="77">
        <f t="shared" si="3"/>
        <v>0.65181366503081106</v>
      </c>
      <c r="K63" s="25"/>
      <c r="L63" s="118"/>
      <c r="M63" s="7"/>
      <c r="N63" s="7"/>
      <c r="O63" s="21"/>
      <c r="P63" s="21"/>
    </row>
    <row r="64" spans="1:16" s="1" customFormat="1" x14ac:dyDescent="0.25">
      <c r="A64" s="75">
        <v>39</v>
      </c>
      <c r="B64" s="16">
        <v>43441341</v>
      </c>
      <c r="C64" s="123">
        <v>50.5</v>
      </c>
      <c r="D64" s="8">
        <v>2.496</v>
      </c>
      <c r="E64" s="8">
        <v>2.496</v>
      </c>
      <c r="F64" s="124">
        <f t="shared" si="0"/>
        <v>0</v>
      </c>
      <c r="G64" s="77">
        <f t="shared" si="1"/>
        <v>0</v>
      </c>
      <c r="H64" s="77">
        <f t="shared" si="2"/>
        <v>6.2985936051847796E-2</v>
      </c>
      <c r="I64" s="77">
        <f t="shared" si="3"/>
        <v>6.2985936051847796E-2</v>
      </c>
      <c r="K64" s="25"/>
      <c r="L64" s="118"/>
      <c r="M64" s="7"/>
      <c r="N64" s="7"/>
      <c r="O64" s="21"/>
      <c r="P64" s="21"/>
    </row>
    <row r="65" spans="1:16" s="1" customFormat="1" x14ac:dyDescent="0.25">
      <c r="A65" s="75">
        <v>40</v>
      </c>
      <c r="B65" s="16">
        <v>43441347</v>
      </c>
      <c r="C65" s="123">
        <v>52.3</v>
      </c>
      <c r="D65" s="8">
        <v>7.7249999999999996</v>
      </c>
      <c r="E65" s="8">
        <v>7.7290000000000001</v>
      </c>
      <c r="F65" s="124">
        <f t="shared" si="0"/>
        <v>4.0000000000004476E-3</v>
      </c>
      <c r="G65" s="77">
        <f t="shared" si="1"/>
        <v>3.439200000000385E-3</v>
      </c>
      <c r="H65" s="77">
        <f t="shared" si="2"/>
        <v>6.5230979317062163E-2</v>
      </c>
      <c r="I65" s="77">
        <f t="shared" si="3"/>
        <v>6.8670179317062541E-2</v>
      </c>
      <c r="K65" s="25"/>
      <c r="L65" s="118"/>
      <c r="M65" s="7"/>
      <c r="N65" s="7"/>
      <c r="O65" s="21"/>
      <c r="P65" s="21"/>
    </row>
    <row r="66" spans="1:16" s="1" customFormat="1" x14ac:dyDescent="0.25">
      <c r="A66" s="75">
        <v>41</v>
      </c>
      <c r="B66" s="16">
        <v>43441283</v>
      </c>
      <c r="C66" s="123">
        <v>53</v>
      </c>
      <c r="D66" s="8">
        <v>11.882</v>
      </c>
      <c r="E66" s="8">
        <v>11.882</v>
      </c>
      <c r="F66" s="124">
        <f t="shared" si="0"/>
        <v>0</v>
      </c>
      <c r="G66" s="77">
        <f t="shared" si="1"/>
        <v>0</v>
      </c>
      <c r="H66" s="77">
        <f t="shared" si="2"/>
        <v>6.610405169797888E-2</v>
      </c>
      <c r="I66" s="77">
        <f t="shared" si="3"/>
        <v>6.610405169797888E-2</v>
      </c>
      <c r="K66" s="25"/>
      <c r="L66" s="118"/>
      <c r="M66" s="7"/>
      <c r="N66" s="7"/>
      <c r="O66" s="21"/>
      <c r="P66" s="21"/>
    </row>
    <row r="67" spans="1:16" s="1" customFormat="1" x14ac:dyDescent="0.25">
      <c r="A67" s="75">
        <v>42</v>
      </c>
      <c r="B67" s="16">
        <v>43441284</v>
      </c>
      <c r="C67" s="123">
        <v>100.1</v>
      </c>
      <c r="D67" s="8">
        <v>43.857999999999997</v>
      </c>
      <c r="E67" s="8">
        <v>44.933999999999997</v>
      </c>
      <c r="F67" s="124">
        <f t="shared" si="0"/>
        <v>1.0760000000000005</v>
      </c>
      <c r="G67" s="77">
        <f t="shared" si="1"/>
        <v>0.92514480000000043</v>
      </c>
      <c r="H67" s="77">
        <f t="shared" si="2"/>
        <v>0.1248493504710884</v>
      </c>
      <c r="I67" s="77">
        <f t="shared" si="3"/>
        <v>1.0499941504710888</v>
      </c>
      <c r="K67" s="25"/>
      <c r="L67" s="118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123">
        <v>69.3</v>
      </c>
      <c r="D68" s="8">
        <v>7.0640000000000001</v>
      </c>
      <c r="E68" s="8">
        <v>7.0640000000000001</v>
      </c>
      <c r="F68" s="124">
        <f t="shared" si="0"/>
        <v>0</v>
      </c>
      <c r="G68" s="34">
        <f t="shared" si="1"/>
        <v>0</v>
      </c>
      <c r="H68" s="34">
        <f t="shared" si="2"/>
        <v>8.6434165710753505E-2</v>
      </c>
      <c r="I68" s="34">
        <f t="shared" si="3"/>
        <v>8.6434165710753505E-2</v>
      </c>
      <c r="K68" s="25"/>
      <c r="L68" s="118"/>
      <c r="M68" s="7"/>
      <c r="N68" s="7"/>
      <c r="O68" s="21"/>
      <c r="P68" s="21"/>
    </row>
    <row r="69" spans="1:16" s="1" customFormat="1" x14ac:dyDescent="0.25">
      <c r="A69" s="75">
        <v>44</v>
      </c>
      <c r="B69" s="16">
        <v>43441345</v>
      </c>
      <c r="C69" s="123">
        <v>53.3</v>
      </c>
      <c r="D69" s="8">
        <v>16.187999999999999</v>
      </c>
      <c r="E69" s="8">
        <v>16.190999999999999</v>
      </c>
      <c r="F69" s="124">
        <f t="shared" si="0"/>
        <v>3.0000000000001137E-3</v>
      </c>
      <c r="G69" s="77">
        <f t="shared" si="1"/>
        <v>2.5794000000000979E-3</v>
      </c>
      <c r="H69" s="77">
        <f t="shared" si="2"/>
        <v>6.6478225575514596E-2</v>
      </c>
      <c r="I69" s="77">
        <f>G69+H69</f>
        <v>6.9057625575514689E-2</v>
      </c>
      <c r="K69" s="25"/>
      <c r="L69" s="118"/>
      <c r="M69" s="7"/>
      <c r="N69" s="7"/>
      <c r="O69" s="21"/>
      <c r="P69" s="21"/>
    </row>
    <row r="70" spans="1:16" s="1" customFormat="1" x14ac:dyDescent="0.25">
      <c r="A70" s="75">
        <v>45</v>
      </c>
      <c r="B70" s="16">
        <v>43441348</v>
      </c>
      <c r="C70" s="123">
        <v>52.9</v>
      </c>
      <c r="D70" s="8">
        <v>42.633000000000003</v>
      </c>
      <c r="E70" s="8">
        <v>43.728000000000002</v>
      </c>
      <c r="F70" s="124">
        <f t="shared" si="0"/>
        <v>1.0949999999999989</v>
      </c>
      <c r="G70" s="77">
        <f t="shared" si="1"/>
        <v>0.94148099999999901</v>
      </c>
      <c r="H70" s="77">
        <f t="shared" si="2"/>
        <v>6.5979327072133637E-2</v>
      </c>
      <c r="I70" s="77">
        <f t="shared" si="3"/>
        <v>1.0074603270721327</v>
      </c>
      <c r="K70" s="25"/>
      <c r="L70" s="118"/>
      <c r="M70" s="7"/>
      <c r="N70" s="7"/>
      <c r="O70" s="21"/>
      <c r="P70" s="21"/>
    </row>
    <row r="71" spans="1:16" s="1" customFormat="1" x14ac:dyDescent="0.25">
      <c r="A71" s="75">
        <v>46</v>
      </c>
      <c r="B71" s="16">
        <v>43441349</v>
      </c>
      <c r="C71" s="123">
        <v>100.9</v>
      </c>
      <c r="D71" s="8">
        <v>23.91</v>
      </c>
      <c r="E71" s="8">
        <v>23.91</v>
      </c>
      <c r="F71" s="124">
        <f t="shared" si="0"/>
        <v>0</v>
      </c>
      <c r="G71" s="34">
        <f t="shared" si="1"/>
        <v>0</v>
      </c>
      <c r="H71" s="77">
        <f t="shared" si="2"/>
        <v>0.12584714747785036</v>
      </c>
      <c r="I71" s="77">
        <f t="shared" si="3"/>
        <v>0.12584714747785036</v>
      </c>
      <c r="K71" s="25"/>
      <c r="L71" s="118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125">
        <v>85.4</v>
      </c>
      <c r="D72" s="8">
        <v>26.821999999999999</v>
      </c>
      <c r="E72" s="8">
        <v>26.821999999999999</v>
      </c>
      <c r="F72" s="124">
        <f>E72-D72</f>
        <v>0</v>
      </c>
      <c r="G72" s="34">
        <f>F72*0.8598</f>
        <v>0</v>
      </c>
      <c r="H72" s="77">
        <f t="shared" si="2"/>
        <v>0.10651483047183767</v>
      </c>
      <c r="I72" s="77">
        <f t="shared" si="3"/>
        <v>0.10651483047183767</v>
      </c>
      <c r="K72" s="25"/>
      <c r="L72" s="118"/>
      <c r="M72" s="24"/>
      <c r="N72" s="14"/>
      <c r="O72" s="24"/>
      <c r="P72" s="24"/>
    </row>
    <row r="73" spans="1:16" s="1" customFormat="1" x14ac:dyDescent="0.25">
      <c r="A73" s="78">
        <v>48</v>
      </c>
      <c r="B73" s="16">
        <v>43441356</v>
      </c>
      <c r="C73" s="123">
        <v>53.2</v>
      </c>
      <c r="D73" s="8">
        <v>26.006</v>
      </c>
      <c r="E73" s="8">
        <v>26.997</v>
      </c>
      <c r="F73" s="124">
        <f t="shared" si="0"/>
        <v>0.99099999999999966</v>
      </c>
      <c r="G73" s="34">
        <f t="shared" si="1"/>
        <v>0.85206179999999976</v>
      </c>
      <c r="H73" s="77">
        <f t="shared" si="2"/>
        <v>6.6353500949669367E-2</v>
      </c>
      <c r="I73" s="77">
        <f t="shared" si="3"/>
        <v>0.91841530094966917</v>
      </c>
      <c r="K73" s="25"/>
      <c r="L73" s="118"/>
      <c r="M73" s="7"/>
      <c r="P73" s="21"/>
    </row>
    <row r="74" spans="1:16" s="1" customFormat="1" x14ac:dyDescent="0.25">
      <c r="A74" s="78">
        <v>49</v>
      </c>
      <c r="B74" s="16">
        <v>43441343</v>
      </c>
      <c r="C74" s="123">
        <v>53.3</v>
      </c>
      <c r="D74" s="8">
        <v>7.4649999999999999</v>
      </c>
      <c r="E74" s="8">
        <v>7.4649999999999999</v>
      </c>
      <c r="F74" s="124">
        <f t="shared" si="0"/>
        <v>0</v>
      </c>
      <c r="G74" s="77">
        <f t="shared" si="1"/>
        <v>0</v>
      </c>
      <c r="H74" s="77">
        <f t="shared" si="2"/>
        <v>6.6478225575514596E-2</v>
      </c>
      <c r="I74" s="77">
        <f t="shared" si="3"/>
        <v>6.6478225575514596E-2</v>
      </c>
      <c r="J74" s="66"/>
      <c r="K74" s="25"/>
      <c r="L74" s="118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125">
        <v>99.5</v>
      </c>
      <c r="D75" s="8">
        <v>62.296999999999997</v>
      </c>
      <c r="E75" s="8">
        <v>63.393000000000001</v>
      </c>
      <c r="F75" s="124">
        <f t="shared" si="0"/>
        <v>1.0960000000000036</v>
      </c>
      <c r="G75" s="34">
        <f t="shared" si="1"/>
        <v>0.94234080000000309</v>
      </c>
      <c r="H75" s="77">
        <f t="shared" si="2"/>
        <v>0.12410100271601696</v>
      </c>
      <c r="I75" s="77">
        <f t="shared" si="3"/>
        <v>1.0664418027160201</v>
      </c>
      <c r="J75" s="93"/>
      <c r="K75" s="25"/>
      <c r="L75" s="118"/>
      <c r="M75" s="7"/>
      <c r="N75" s="7"/>
    </row>
    <row r="76" spans="1:16" s="5" customFormat="1" x14ac:dyDescent="0.25">
      <c r="A76" s="4">
        <v>51</v>
      </c>
      <c r="B76" s="16">
        <v>43441357</v>
      </c>
      <c r="C76" s="125">
        <v>84.8</v>
      </c>
      <c r="D76" s="8">
        <v>77.86</v>
      </c>
      <c r="E76" s="8">
        <v>79.05</v>
      </c>
      <c r="F76" s="124">
        <f>E76-D76</f>
        <v>1.1899999999999977</v>
      </c>
      <c r="G76" s="34">
        <f t="shared" si="1"/>
        <v>1.0231619999999981</v>
      </c>
      <c r="H76" s="77">
        <f t="shared" si="2"/>
        <v>0.10576648271676621</v>
      </c>
      <c r="I76" s="77">
        <f t="shared" si="3"/>
        <v>1.1289284827167643</v>
      </c>
      <c r="J76" s="93"/>
      <c r="K76" s="25"/>
      <c r="L76" s="118"/>
      <c r="M76" s="102"/>
      <c r="N76" s="36"/>
    </row>
    <row r="77" spans="1:16" s="1" customFormat="1" x14ac:dyDescent="0.25">
      <c r="A77" s="78">
        <v>52</v>
      </c>
      <c r="B77" s="16">
        <v>43441355</v>
      </c>
      <c r="C77" s="123">
        <v>52.9</v>
      </c>
      <c r="D77" s="8">
        <v>34.725000000000001</v>
      </c>
      <c r="E77" s="8">
        <v>35.534999999999997</v>
      </c>
      <c r="F77" s="124">
        <f t="shared" si="0"/>
        <v>0.80999999999999517</v>
      </c>
      <c r="G77" s="77">
        <f>F77*0.8598</f>
        <v>0.69643799999999589</v>
      </c>
      <c r="H77" s="77">
        <f t="shared" si="2"/>
        <v>6.5979327072133637E-2</v>
      </c>
      <c r="I77" s="77">
        <f t="shared" si="3"/>
        <v>0.7624173270721295</v>
      </c>
      <c r="J77" s="66"/>
      <c r="K77" s="25"/>
      <c r="L77" s="118"/>
      <c r="M77" s="14"/>
      <c r="N77" s="7"/>
      <c r="O77" s="21"/>
      <c r="P77" s="21"/>
    </row>
    <row r="78" spans="1:16" s="1" customFormat="1" x14ac:dyDescent="0.25">
      <c r="A78" s="78">
        <v>53</v>
      </c>
      <c r="B78" s="16">
        <v>43441054</v>
      </c>
      <c r="C78" s="123">
        <v>52.8</v>
      </c>
      <c r="D78" s="8">
        <v>18.077999999999999</v>
      </c>
      <c r="E78" s="8">
        <v>18.077999999999999</v>
      </c>
      <c r="F78" s="124">
        <f t="shared" si="0"/>
        <v>0</v>
      </c>
      <c r="G78" s="77">
        <f t="shared" si="1"/>
        <v>0</v>
      </c>
      <c r="H78" s="77">
        <f t="shared" si="2"/>
        <v>6.5854602446288393E-2</v>
      </c>
      <c r="I78" s="77">
        <f t="shared" si="3"/>
        <v>6.5854602446288393E-2</v>
      </c>
      <c r="J78" s="66"/>
      <c r="K78" s="25"/>
      <c r="L78" s="118"/>
      <c r="M78" s="14"/>
      <c r="N78" s="7"/>
      <c r="O78" s="21"/>
      <c r="P78" s="21"/>
    </row>
    <row r="79" spans="1:16" s="1" customFormat="1" x14ac:dyDescent="0.25">
      <c r="A79" s="75">
        <v>54</v>
      </c>
      <c r="B79" s="16">
        <v>43441359</v>
      </c>
      <c r="C79" s="149">
        <v>101</v>
      </c>
      <c r="D79" s="8">
        <v>32.292000000000002</v>
      </c>
      <c r="E79" s="8">
        <v>32.845999999999997</v>
      </c>
      <c r="F79" s="124">
        <f t="shared" si="0"/>
        <v>0.55399999999999494</v>
      </c>
      <c r="G79" s="77">
        <f t="shared" si="1"/>
        <v>0.47632919999999568</v>
      </c>
      <c r="H79" s="77">
        <f t="shared" si="2"/>
        <v>0.12597187210369559</v>
      </c>
      <c r="I79" s="77">
        <f t="shared" si="3"/>
        <v>0.60230107210369122</v>
      </c>
      <c r="J79" s="66"/>
      <c r="K79" s="25"/>
      <c r="L79" s="118"/>
      <c r="M79" s="14"/>
      <c r="N79" s="7"/>
      <c r="O79" s="21"/>
      <c r="P79" s="21"/>
    </row>
    <row r="80" spans="1:16" s="1" customFormat="1" x14ac:dyDescent="0.25">
      <c r="A80" s="75">
        <v>55</v>
      </c>
      <c r="B80" s="16">
        <v>43441053</v>
      </c>
      <c r="C80" s="123">
        <v>85.2</v>
      </c>
      <c r="D80" s="8">
        <v>36.700000000000003</v>
      </c>
      <c r="E80" s="8">
        <f>37</f>
        <v>37</v>
      </c>
      <c r="F80" s="124">
        <f>E80-D80</f>
        <v>0.29999999999999716</v>
      </c>
      <c r="G80" s="34">
        <f t="shared" si="1"/>
        <v>0.25793999999999756</v>
      </c>
      <c r="H80" s="34">
        <f t="shared" si="2"/>
        <v>0.10626538122014718</v>
      </c>
      <c r="I80" s="77">
        <f t="shared" si="3"/>
        <v>0.36420538122014473</v>
      </c>
      <c r="J80" s="66"/>
      <c r="K80" s="25"/>
      <c r="L80" s="118"/>
      <c r="M80" s="24"/>
      <c r="O80" s="24"/>
      <c r="P80" s="24"/>
    </row>
    <row r="81" spans="1:16" s="1" customFormat="1" x14ac:dyDescent="0.25">
      <c r="A81" s="78">
        <v>56</v>
      </c>
      <c r="B81" s="16">
        <v>43441050</v>
      </c>
      <c r="C81" s="123">
        <v>52.5</v>
      </c>
      <c r="D81" s="8">
        <v>26.638000000000002</v>
      </c>
      <c r="E81" s="8">
        <v>27.196999999999999</v>
      </c>
      <c r="F81" s="124">
        <f t="shared" si="0"/>
        <v>0.5589999999999975</v>
      </c>
      <c r="G81" s="77">
        <f t="shared" si="1"/>
        <v>0.48062819999999784</v>
      </c>
      <c r="H81" s="77">
        <f t="shared" si="2"/>
        <v>6.5480428568752663E-2</v>
      </c>
      <c r="I81" s="77">
        <f t="shared" si="3"/>
        <v>0.54610862856875053</v>
      </c>
      <c r="J81" s="66"/>
      <c r="K81" s="25"/>
      <c r="L81" s="118"/>
      <c r="M81" s="7"/>
      <c r="N81" s="7"/>
      <c r="O81" s="21"/>
      <c r="P81" s="21"/>
    </row>
    <row r="82" spans="1:16" s="1" customFormat="1" x14ac:dyDescent="0.25">
      <c r="A82" s="75">
        <v>57</v>
      </c>
      <c r="B82" s="16">
        <v>43441051</v>
      </c>
      <c r="C82" s="123">
        <v>52.4</v>
      </c>
      <c r="D82" s="8">
        <v>26.756</v>
      </c>
      <c r="E82" s="8">
        <v>27.789000000000001</v>
      </c>
      <c r="F82" s="124">
        <f t="shared" si="0"/>
        <v>1.0330000000000013</v>
      </c>
      <c r="G82" s="77">
        <f t="shared" si="1"/>
        <v>0.88817340000000111</v>
      </c>
      <c r="H82" s="77">
        <f t="shared" si="2"/>
        <v>6.5355703942907406E-2</v>
      </c>
      <c r="I82" s="77">
        <f t="shared" si="3"/>
        <v>0.95352910394290857</v>
      </c>
      <c r="J82" s="66"/>
      <c r="K82" s="25"/>
      <c r="L82" s="118"/>
      <c r="M82" s="7"/>
      <c r="N82" s="7"/>
      <c r="O82" s="21"/>
      <c r="P82" s="21"/>
    </row>
    <row r="83" spans="1:16" s="1" customFormat="1" x14ac:dyDescent="0.25">
      <c r="A83" s="75">
        <v>58</v>
      </c>
      <c r="B83" s="16">
        <v>43441052</v>
      </c>
      <c r="C83" s="123">
        <v>101.3</v>
      </c>
      <c r="D83" s="8">
        <v>37.292999999999999</v>
      </c>
      <c r="E83" s="8">
        <v>38.192</v>
      </c>
      <c r="F83" s="124">
        <f t="shared" si="0"/>
        <v>0.89900000000000091</v>
      </c>
      <c r="G83" s="77">
        <f t="shared" si="1"/>
        <v>0.77296020000000076</v>
      </c>
      <c r="H83" s="77">
        <f t="shared" si="2"/>
        <v>0.12634604598123134</v>
      </c>
      <c r="I83" s="77">
        <f t="shared" si="3"/>
        <v>0.8993062459812321</v>
      </c>
      <c r="J83" s="66"/>
      <c r="K83" s="25"/>
      <c r="L83" s="118"/>
      <c r="M83" s="7"/>
      <c r="N83" s="7"/>
      <c r="O83" s="21"/>
      <c r="P83" s="21"/>
    </row>
    <row r="84" spans="1:16" s="1" customFormat="1" x14ac:dyDescent="0.25">
      <c r="A84" s="75">
        <v>59</v>
      </c>
      <c r="B84" s="16">
        <v>43441057</v>
      </c>
      <c r="C84" s="123">
        <v>85.3</v>
      </c>
      <c r="D84" s="8">
        <v>16.904</v>
      </c>
      <c r="E84" s="8">
        <v>16.904</v>
      </c>
      <c r="F84" s="124">
        <f t="shared" si="0"/>
        <v>0</v>
      </c>
      <c r="G84" s="77">
        <f t="shared" si="1"/>
        <v>0</v>
      </c>
      <c r="H84" s="77">
        <f t="shared" si="2"/>
        <v>0.10639010584599243</v>
      </c>
      <c r="I84" s="77">
        <f t="shared" si="3"/>
        <v>0.10639010584599243</v>
      </c>
      <c r="J84" s="66"/>
      <c r="K84" s="25"/>
      <c r="L84" s="118"/>
      <c r="M84" s="7"/>
      <c r="N84" s="7"/>
      <c r="O84" s="21"/>
      <c r="P84" s="21"/>
    </row>
    <row r="85" spans="1:16" s="1" customFormat="1" x14ac:dyDescent="0.25">
      <c r="A85" s="75">
        <v>60</v>
      </c>
      <c r="B85" s="16">
        <v>43441058</v>
      </c>
      <c r="C85" s="123">
        <v>52.5</v>
      </c>
      <c r="D85" s="8">
        <v>3.2509999999999999</v>
      </c>
      <c r="E85" s="8">
        <v>3.2509999999999999</v>
      </c>
      <c r="F85" s="124">
        <f t="shared" si="0"/>
        <v>0</v>
      </c>
      <c r="G85" s="77">
        <f t="shared" si="1"/>
        <v>0</v>
      </c>
      <c r="H85" s="77">
        <f t="shared" si="2"/>
        <v>6.5480428568752663E-2</v>
      </c>
      <c r="I85" s="77">
        <f t="shared" si="3"/>
        <v>6.5480428568752663E-2</v>
      </c>
      <c r="K85" s="25"/>
      <c r="L85" s="118"/>
      <c r="M85" s="7"/>
      <c r="N85" s="7"/>
      <c r="O85" s="21"/>
      <c r="P85" s="21"/>
    </row>
    <row r="86" spans="1:16" s="1" customFormat="1" x14ac:dyDescent="0.25">
      <c r="A86" s="75">
        <v>61</v>
      </c>
      <c r="B86" s="16">
        <v>43441358</v>
      </c>
      <c r="C86" s="123">
        <v>52.3</v>
      </c>
      <c r="D86" s="8">
        <v>10.599</v>
      </c>
      <c r="E86" s="8">
        <v>10.599</v>
      </c>
      <c r="F86" s="124">
        <f t="shared" si="0"/>
        <v>0</v>
      </c>
      <c r="G86" s="77">
        <f t="shared" si="1"/>
        <v>0</v>
      </c>
      <c r="H86" s="77">
        <f t="shared" si="2"/>
        <v>6.5230979317062163E-2</v>
      </c>
      <c r="I86" s="77">
        <f t="shared" si="3"/>
        <v>6.5230979317062163E-2</v>
      </c>
      <c r="K86" s="25"/>
      <c r="L86" s="118"/>
      <c r="M86" s="7"/>
      <c r="N86" s="7"/>
      <c r="O86" s="21"/>
      <c r="P86" s="21"/>
    </row>
    <row r="87" spans="1:16" s="1" customFormat="1" x14ac:dyDescent="0.25">
      <c r="A87" s="75">
        <v>62</v>
      </c>
      <c r="B87" s="16">
        <v>43441056</v>
      </c>
      <c r="C87" s="123">
        <v>100.5</v>
      </c>
      <c r="D87" s="8">
        <v>28.026</v>
      </c>
      <c r="E87" s="8">
        <v>28.026</v>
      </c>
      <c r="F87" s="124">
        <f t="shared" si="0"/>
        <v>0</v>
      </c>
      <c r="G87" s="77">
        <f t="shared" si="1"/>
        <v>0</v>
      </c>
      <c r="H87" s="77">
        <f t="shared" si="2"/>
        <v>0.12534824897446939</v>
      </c>
      <c r="I87" s="77">
        <f t="shared" si="3"/>
        <v>0.12534824897446939</v>
      </c>
      <c r="K87" s="25"/>
      <c r="L87" s="118"/>
      <c r="M87" s="7"/>
      <c r="N87" s="7"/>
      <c r="O87" s="21"/>
      <c r="P87" s="21"/>
    </row>
    <row r="88" spans="1:16" s="1" customFormat="1" x14ac:dyDescent="0.25">
      <c r="A88" s="75">
        <v>63</v>
      </c>
      <c r="B88" s="16">
        <v>43441064</v>
      </c>
      <c r="C88" s="123">
        <v>85.2</v>
      </c>
      <c r="D88" s="8">
        <v>19.184000000000001</v>
      </c>
      <c r="E88" s="8">
        <v>19.731999999999999</v>
      </c>
      <c r="F88" s="124">
        <f t="shared" si="0"/>
        <v>0.54799999999999827</v>
      </c>
      <c r="G88" s="77">
        <f t="shared" si="1"/>
        <v>0.47117039999999849</v>
      </c>
      <c r="H88" s="77">
        <f t="shared" si="2"/>
        <v>0.10626538122014718</v>
      </c>
      <c r="I88" s="77">
        <f t="shared" si="3"/>
        <v>0.57743578122014572</v>
      </c>
      <c r="K88" s="25"/>
      <c r="L88" s="118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123">
        <v>52.7</v>
      </c>
      <c r="D89" s="8">
        <v>20.062000000000001</v>
      </c>
      <c r="E89" s="8">
        <v>20.218</v>
      </c>
      <c r="F89" s="124">
        <f t="shared" si="0"/>
        <v>0.15599999999999881</v>
      </c>
      <c r="G89" s="77">
        <f t="shared" si="1"/>
        <v>0.13412879999999897</v>
      </c>
      <c r="H89" s="77">
        <f t="shared" si="2"/>
        <v>6.572987782044315E-2</v>
      </c>
      <c r="I89" s="77">
        <f t="shared" si="3"/>
        <v>0.19985867782044212</v>
      </c>
      <c r="K89" s="25"/>
      <c r="L89" s="118"/>
      <c r="M89" s="7"/>
      <c r="N89" s="7"/>
      <c r="O89" s="21"/>
      <c r="P89" s="21"/>
    </row>
    <row r="90" spans="1:16" s="1" customFormat="1" x14ac:dyDescent="0.25">
      <c r="A90" s="75">
        <v>65</v>
      </c>
      <c r="B90" s="16">
        <v>43441055</v>
      </c>
      <c r="C90" s="123">
        <v>53.1</v>
      </c>
      <c r="D90" s="8">
        <v>16.108000000000001</v>
      </c>
      <c r="E90" s="8">
        <v>16.108000000000001</v>
      </c>
      <c r="F90" s="124">
        <f t="shared" ref="F90:F153" si="4">E90-D90</f>
        <v>0</v>
      </c>
      <c r="G90" s="77">
        <f t="shared" si="1"/>
        <v>0</v>
      </c>
      <c r="H90" s="77">
        <f t="shared" si="2"/>
        <v>6.6228776323824123E-2</v>
      </c>
      <c r="I90" s="77">
        <f t="shared" si="3"/>
        <v>6.6228776323824123E-2</v>
      </c>
      <c r="K90" s="25"/>
      <c r="L90" s="118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123">
        <v>101.1</v>
      </c>
      <c r="D91" s="8">
        <v>7.6</v>
      </c>
      <c r="E91" s="8">
        <v>7.6</v>
      </c>
      <c r="F91" s="124">
        <f t="shared" si="4"/>
        <v>0</v>
      </c>
      <c r="G91" s="77">
        <f t="shared" ref="G91:G105" si="5">F91*0.8598</f>
        <v>0</v>
      </c>
      <c r="H91" s="77">
        <f t="shared" ref="H91:H99" si="6">C91/5338.7*$H$10</f>
        <v>0.12609659672954085</v>
      </c>
      <c r="I91" s="77">
        <f t="shared" ref="I91:I154" si="7">G91+H91</f>
        <v>0.12609659672954085</v>
      </c>
      <c r="K91" s="25"/>
      <c r="L91" s="118"/>
      <c r="M91" s="7"/>
      <c r="N91" s="7"/>
      <c r="O91" s="21"/>
      <c r="P91" s="21"/>
    </row>
    <row r="92" spans="1:16" s="1" customFormat="1" x14ac:dyDescent="0.25">
      <c r="A92" s="75">
        <v>67</v>
      </c>
      <c r="B92" s="16">
        <v>43441067</v>
      </c>
      <c r="C92" s="123">
        <v>84.7</v>
      </c>
      <c r="D92" s="8">
        <v>12.946</v>
      </c>
      <c r="E92" s="8">
        <v>13.654999999999999</v>
      </c>
      <c r="F92" s="124">
        <f t="shared" si="4"/>
        <v>0.70899999999999963</v>
      </c>
      <c r="G92" s="77">
        <f t="shared" si="5"/>
        <v>0.60959819999999965</v>
      </c>
      <c r="H92" s="77">
        <f t="shared" si="6"/>
        <v>0.10564175809092095</v>
      </c>
      <c r="I92" s="77">
        <f t="shared" si="7"/>
        <v>0.71523995809092056</v>
      </c>
      <c r="K92" s="25"/>
      <c r="L92" s="118"/>
      <c r="M92" s="7"/>
      <c r="N92" s="7"/>
      <c r="O92" s="21"/>
      <c r="P92" s="21"/>
    </row>
    <row r="93" spans="1:16" s="1" customFormat="1" x14ac:dyDescent="0.25">
      <c r="A93" s="75">
        <v>68</v>
      </c>
      <c r="B93" s="16">
        <v>43441065</v>
      </c>
      <c r="C93" s="123">
        <v>52.7</v>
      </c>
      <c r="D93" s="8">
        <v>19.864999999999998</v>
      </c>
      <c r="E93" s="8">
        <v>20.332999999999998</v>
      </c>
      <c r="F93" s="124">
        <f t="shared" si="4"/>
        <v>0.46799999999999997</v>
      </c>
      <c r="G93" s="77">
        <f t="shared" si="5"/>
        <v>0.40238639999999998</v>
      </c>
      <c r="H93" s="77">
        <f t="shared" si="6"/>
        <v>6.572987782044315E-2</v>
      </c>
      <c r="I93" s="77">
        <f t="shared" si="7"/>
        <v>0.46811627782044313</v>
      </c>
      <c r="J93" s="5"/>
      <c r="K93" s="25"/>
      <c r="L93" s="118"/>
      <c r="M93" s="24"/>
      <c r="N93" s="24"/>
      <c r="O93" s="24"/>
      <c r="P93" s="24"/>
    </row>
    <row r="94" spans="1:16" s="1" customFormat="1" x14ac:dyDescent="0.25">
      <c r="A94" s="75">
        <v>69</v>
      </c>
      <c r="B94" s="16">
        <v>43441060</v>
      </c>
      <c r="C94" s="123">
        <v>53.3</v>
      </c>
      <c r="D94" s="8">
        <v>19.007999999999999</v>
      </c>
      <c r="E94" s="8">
        <v>19.292999999999999</v>
      </c>
      <c r="F94" s="124">
        <f t="shared" si="4"/>
        <v>0.28500000000000014</v>
      </c>
      <c r="G94" s="77">
        <f t="shared" si="5"/>
        <v>0.24504300000000012</v>
      </c>
      <c r="H94" s="77">
        <f t="shared" si="6"/>
        <v>6.6478225575514596E-2</v>
      </c>
      <c r="I94" s="77">
        <f t="shared" si="7"/>
        <v>0.3115212255755147</v>
      </c>
      <c r="K94" s="25"/>
      <c r="L94" s="118"/>
      <c r="M94" s="7"/>
      <c r="N94" s="7"/>
      <c r="O94" s="21"/>
      <c r="P94" s="21"/>
    </row>
    <row r="95" spans="1:16" s="1" customFormat="1" x14ac:dyDescent="0.25">
      <c r="A95" s="75">
        <v>70</v>
      </c>
      <c r="B95" s="16">
        <v>43441066</v>
      </c>
      <c r="C95" s="123">
        <v>101.3</v>
      </c>
      <c r="D95" s="8">
        <v>48.255000000000003</v>
      </c>
      <c r="E95" s="8">
        <v>48.862000000000002</v>
      </c>
      <c r="F95" s="124">
        <f t="shared" si="4"/>
        <v>0.60699999999999932</v>
      </c>
      <c r="G95" s="77">
        <f t="shared" si="5"/>
        <v>0.52189859999999944</v>
      </c>
      <c r="H95" s="77">
        <f t="shared" si="6"/>
        <v>0.12634604598123134</v>
      </c>
      <c r="I95" s="77">
        <f t="shared" si="7"/>
        <v>0.64824464598123077</v>
      </c>
      <c r="K95" s="25"/>
      <c r="L95" s="118"/>
      <c r="M95" s="24"/>
      <c r="N95" s="7"/>
      <c r="O95" s="5"/>
      <c r="P95" s="21"/>
    </row>
    <row r="96" spans="1:16" s="1" customFormat="1" x14ac:dyDescent="0.25">
      <c r="A96" s="75">
        <v>71</v>
      </c>
      <c r="B96" s="16">
        <v>43441350</v>
      </c>
      <c r="C96" s="123">
        <v>85.7</v>
      </c>
      <c r="D96" s="8">
        <v>58.63</v>
      </c>
      <c r="E96" s="8">
        <v>59.95</v>
      </c>
      <c r="F96" s="124">
        <f t="shared" si="4"/>
        <v>1.3200000000000003</v>
      </c>
      <c r="G96" s="77">
        <f t="shared" si="5"/>
        <v>1.1349360000000002</v>
      </c>
      <c r="H96" s="77">
        <f t="shared" si="6"/>
        <v>0.1068890043493734</v>
      </c>
      <c r="I96" s="77">
        <f t="shared" si="7"/>
        <v>1.2418250043493735</v>
      </c>
      <c r="K96" s="25"/>
      <c r="L96" s="118"/>
      <c r="M96" s="14"/>
      <c r="N96" s="14"/>
      <c r="O96" s="97"/>
      <c r="P96" s="21"/>
    </row>
    <row r="97" spans="1:16" s="1" customFormat="1" x14ac:dyDescent="0.25">
      <c r="A97" s="75">
        <v>72</v>
      </c>
      <c r="B97" s="16">
        <v>43441353</v>
      </c>
      <c r="C97" s="76">
        <v>52.8</v>
      </c>
      <c r="D97" s="8">
        <v>19.454000000000001</v>
      </c>
      <c r="E97" s="8">
        <v>20.151</v>
      </c>
      <c r="F97" s="8">
        <f t="shared" si="4"/>
        <v>0.69699999999999918</v>
      </c>
      <c r="G97" s="77">
        <f t="shared" si="5"/>
        <v>0.59928059999999927</v>
      </c>
      <c r="H97" s="77">
        <f t="shared" si="6"/>
        <v>6.5854602446288393E-2</v>
      </c>
      <c r="I97" s="77">
        <f t="shared" si="7"/>
        <v>0.66513520244628765</v>
      </c>
      <c r="K97" s="25"/>
      <c r="L97" s="118"/>
      <c r="M97" s="7"/>
      <c r="N97" s="7"/>
      <c r="O97" s="21"/>
      <c r="P97" s="21"/>
    </row>
    <row r="98" spans="1:16" s="1" customFormat="1" x14ac:dyDescent="0.25">
      <c r="A98" s="75">
        <v>73</v>
      </c>
      <c r="B98" s="16">
        <v>43441062</v>
      </c>
      <c r="C98" s="76">
        <v>52.8</v>
      </c>
      <c r="D98" s="8">
        <v>8.0779999999999994</v>
      </c>
      <c r="E98" s="8">
        <v>8.0790000000000006</v>
      </c>
      <c r="F98" s="8">
        <f t="shared" si="4"/>
        <v>1.0000000000012221E-3</v>
      </c>
      <c r="G98" s="77">
        <f t="shared" si="5"/>
        <v>8.5980000000105078E-4</v>
      </c>
      <c r="H98" s="77">
        <f t="shared" si="6"/>
        <v>6.5854602446288393E-2</v>
      </c>
      <c r="I98" s="77">
        <f t="shared" si="7"/>
        <v>6.6714402446289442E-2</v>
      </c>
      <c r="K98" s="25"/>
      <c r="L98" s="118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1">
        <v>100.6</v>
      </c>
      <c r="D99" s="12">
        <v>31.594000000000001</v>
      </c>
      <c r="E99" s="12">
        <v>32.152000000000001</v>
      </c>
      <c r="F99" s="12">
        <f t="shared" si="4"/>
        <v>0.55799999999999983</v>
      </c>
      <c r="G99" s="82">
        <f t="shared" si="5"/>
        <v>0.47976839999999987</v>
      </c>
      <c r="H99" s="82">
        <f t="shared" si="6"/>
        <v>0.12547297360031462</v>
      </c>
      <c r="I99" s="82">
        <f t="shared" si="7"/>
        <v>0.60524137360031449</v>
      </c>
      <c r="K99" s="25"/>
      <c r="L99" s="118"/>
      <c r="M99" s="7"/>
      <c r="N99" s="7"/>
      <c r="O99" s="21"/>
      <c r="P99" s="21"/>
    </row>
    <row r="100" spans="1:16" s="1" customFormat="1" x14ac:dyDescent="0.25">
      <c r="A100" s="83">
        <v>75</v>
      </c>
      <c r="B100" s="19">
        <v>43441332</v>
      </c>
      <c r="C100" s="84">
        <v>85</v>
      </c>
      <c r="D100" s="9">
        <v>52.948</v>
      </c>
      <c r="E100" s="9">
        <v>54.335000000000001</v>
      </c>
      <c r="F100" s="9">
        <f t="shared" si="4"/>
        <v>1.3870000000000005</v>
      </c>
      <c r="G100" s="85">
        <f t="shared" si="5"/>
        <v>1.1925426000000003</v>
      </c>
      <c r="H100" s="85">
        <f t="shared" ref="H100:H155" si="8">C100/3919*$H$13</f>
        <v>0.14606573513651441</v>
      </c>
      <c r="I100" s="85">
        <f t="shared" si="7"/>
        <v>1.3386083351365148</v>
      </c>
      <c r="K100" s="25"/>
      <c r="L100" s="118"/>
      <c r="M100" s="7"/>
      <c r="N100" s="7"/>
      <c r="O100" s="21"/>
      <c r="P100" s="21"/>
    </row>
    <row r="101" spans="1:16" s="1" customFormat="1" x14ac:dyDescent="0.25">
      <c r="A101" s="75">
        <v>76</v>
      </c>
      <c r="B101" s="16">
        <v>43441335</v>
      </c>
      <c r="C101" s="76">
        <v>58.3</v>
      </c>
      <c r="D101" s="8">
        <v>28.838999999999999</v>
      </c>
      <c r="E101" s="8">
        <v>29.407</v>
      </c>
      <c r="F101" s="8">
        <f t="shared" si="4"/>
        <v>0.56800000000000139</v>
      </c>
      <c r="G101" s="77">
        <f t="shared" si="5"/>
        <v>0.4883664000000012</v>
      </c>
      <c r="H101" s="85">
        <f t="shared" si="8"/>
        <v>0.10018391009951517</v>
      </c>
      <c r="I101" s="77">
        <f t="shared" si="7"/>
        <v>0.58855031009951642</v>
      </c>
      <c r="K101" s="25"/>
      <c r="L101" s="118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76">
        <v>58.5</v>
      </c>
      <c r="D102" s="8">
        <v>40.929000000000002</v>
      </c>
      <c r="E102" s="8">
        <v>41.847999999999999</v>
      </c>
      <c r="F102" s="8">
        <f t="shared" si="4"/>
        <v>0.91899999999999693</v>
      </c>
      <c r="G102" s="34">
        <f t="shared" si="5"/>
        <v>0.79015619999999742</v>
      </c>
      <c r="H102" s="39">
        <f t="shared" si="8"/>
        <v>0.10052759418218933</v>
      </c>
      <c r="I102" s="34">
        <f t="shared" si="7"/>
        <v>0.89068379418218679</v>
      </c>
      <c r="K102" s="25"/>
      <c r="L102" s="118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76">
        <v>76.599999999999994</v>
      </c>
      <c r="D103" s="8">
        <v>37.624000000000002</v>
      </c>
      <c r="E103" s="8">
        <v>38.639000000000003</v>
      </c>
      <c r="F103" s="8">
        <f t="shared" si="4"/>
        <v>1.0150000000000006</v>
      </c>
      <c r="G103" s="77">
        <f t="shared" si="5"/>
        <v>0.8726970000000005</v>
      </c>
      <c r="H103" s="85">
        <f t="shared" si="8"/>
        <v>0.13163100366420005</v>
      </c>
      <c r="I103" s="77">
        <f t="shared" si="7"/>
        <v>1.0043280036642006</v>
      </c>
      <c r="K103" s="25"/>
      <c r="L103" s="118"/>
      <c r="M103" s="7"/>
      <c r="N103" s="7"/>
      <c r="O103" s="21"/>
      <c r="P103" s="21"/>
    </row>
    <row r="104" spans="1:16" s="1" customFormat="1" x14ac:dyDescent="0.25">
      <c r="A104" s="75">
        <v>79</v>
      </c>
      <c r="B104" s="16">
        <v>43441336</v>
      </c>
      <c r="C104" s="76">
        <v>85.7</v>
      </c>
      <c r="D104" s="8">
        <v>16.308</v>
      </c>
      <c r="E104" s="8">
        <v>16.367999999999999</v>
      </c>
      <c r="F104" s="8">
        <f t="shared" si="4"/>
        <v>5.9999999999998721E-2</v>
      </c>
      <c r="G104" s="77">
        <f t="shared" si="5"/>
        <v>5.1587999999998899E-2</v>
      </c>
      <c r="H104" s="85">
        <f t="shared" si="8"/>
        <v>0.14726862942587393</v>
      </c>
      <c r="I104" s="77">
        <f t="shared" si="7"/>
        <v>0.19885662942587284</v>
      </c>
      <c r="J104" s="5"/>
      <c r="K104" s="25"/>
      <c r="L104" s="118"/>
      <c r="M104" s="7"/>
      <c r="N104" s="7"/>
      <c r="O104" s="21"/>
      <c r="P104" s="21"/>
    </row>
    <row r="105" spans="1:16" s="1" customFormat="1" x14ac:dyDescent="0.25">
      <c r="A105" s="75">
        <v>80</v>
      </c>
      <c r="B105" s="16">
        <v>43441339</v>
      </c>
      <c r="C105" s="76">
        <v>58.3</v>
      </c>
      <c r="D105" s="8">
        <v>30.372</v>
      </c>
      <c r="E105" s="8">
        <v>30.954000000000001</v>
      </c>
      <c r="F105" s="8">
        <f t="shared" si="4"/>
        <v>0.58200000000000074</v>
      </c>
      <c r="G105" s="77">
        <f t="shared" si="5"/>
        <v>0.50040360000000061</v>
      </c>
      <c r="H105" s="85">
        <f t="shared" si="8"/>
        <v>0.10018391009951517</v>
      </c>
      <c r="I105" s="77">
        <f t="shared" si="7"/>
        <v>0.60058751009951583</v>
      </c>
      <c r="J105" s="5"/>
      <c r="K105" s="25"/>
      <c r="L105" s="118"/>
      <c r="M105" s="7"/>
      <c r="N105" s="7"/>
      <c r="O105" s="21"/>
      <c r="P105" s="21"/>
    </row>
    <row r="106" spans="1:16" s="1" customFormat="1" x14ac:dyDescent="0.25">
      <c r="A106" s="75">
        <v>81</v>
      </c>
      <c r="B106" s="16">
        <v>43441337</v>
      </c>
      <c r="C106" s="76">
        <v>58.4</v>
      </c>
      <c r="D106" s="8">
        <v>18.805</v>
      </c>
      <c r="E106" s="8">
        <v>18.805</v>
      </c>
      <c r="F106" s="8">
        <f t="shared" si="4"/>
        <v>0</v>
      </c>
      <c r="G106" s="77">
        <f>F106*0.8598</f>
        <v>0</v>
      </c>
      <c r="H106" s="85">
        <f t="shared" si="8"/>
        <v>0.10035575214085225</v>
      </c>
      <c r="I106" s="77">
        <f t="shared" si="7"/>
        <v>0.10035575214085225</v>
      </c>
      <c r="J106" s="5"/>
      <c r="K106" s="25"/>
      <c r="L106" s="118"/>
      <c r="M106" s="7"/>
      <c r="N106" s="7"/>
      <c r="O106" s="21"/>
      <c r="P106" s="21"/>
    </row>
    <row r="107" spans="1:16" s="1" customFormat="1" x14ac:dyDescent="0.25">
      <c r="A107" s="75">
        <v>82</v>
      </c>
      <c r="B107" s="16">
        <v>43441334</v>
      </c>
      <c r="C107" s="76">
        <v>76.400000000000006</v>
      </c>
      <c r="D107" s="8">
        <v>7.8319999999999999</v>
      </c>
      <c r="E107" s="8">
        <v>7.8440000000000003</v>
      </c>
      <c r="F107" s="8">
        <f t="shared" si="4"/>
        <v>1.2000000000000455E-2</v>
      </c>
      <c r="G107" s="77">
        <f t="shared" ref="G107:G135" si="9">F107*0.8598</f>
        <v>1.0317600000000392E-2</v>
      </c>
      <c r="H107" s="85">
        <f t="shared" si="8"/>
        <v>0.1312873195815259</v>
      </c>
      <c r="I107" s="77">
        <f t="shared" si="7"/>
        <v>0.1416049195815263</v>
      </c>
      <c r="J107" s="5"/>
      <c r="K107" s="25"/>
      <c r="L107" s="118"/>
      <c r="M107" s="7"/>
      <c r="N107" s="7"/>
      <c r="O107" s="21"/>
      <c r="P107" s="21"/>
    </row>
    <row r="108" spans="1:16" s="1" customFormat="1" x14ac:dyDescent="0.25">
      <c r="A108" s="75">
        <v>83</v>
      </c>
      <c r="B108" s="16">
        <v>43441340</v>
      </c>
      <c r="C108" s="76">
        <v>85.5</v>
      </c>
      <c r="D108" s="8">
        <v>40.531999999999996</v>
      </c>
      <c r="E108" s="8">
        <v>41.18</v>
      </c>
      <c r="F108" s="8">
        <f t="shared" si="4"/>
        <v>0.64800000000000324</v>
      </c>
      <c r="G108" s="77">
        <f t="shared" si="9"/>
        <v>0.55715040000000282</v>
      </c>
      <c r="H108" s="85">
        <f t="shared" si="8"/>
        <v>0.1469249453431998</v>
      </c>
      <c r="I108" s="77">
        <f t="shared" si="7"/>
        <v>0.7040753453432026</v>
      </c>
      <c r="J108" s="5"/>
      <c r="K108" s="25"/>
      <c r="L108" s="118"/>
      <c r="M108" s="7"/>
      <c r="N108" s="7"/>
      <c r="O108" s="21"/>
      <c r="P108" s="21"/>
    </row>
    <row r="109" spans="1:16" s="1" customFormat="1" x14ac:dyDescent="0.25">
      <c r="A109" s="75">
        <v>84</v>
      </c>
      <c r="B109" s="16">
        <v>43441326</v>
      </c>
      <c r="C109" s="76">
        <v>58.6</v>
      </c>
      <c r="D109" s="8">
        <v>6.22</v>
      </c>
      <c r="E109" s="8">
        <v>6.22</v>
      </c>
      <c r="F109" s="8">
        <f t="shared" si="4"/>
        <v>0</v>
      </c>
      <c r="G109" s="77">
        <f t="shared" si="9"/>
        <v>0</v>
      </c>
      <c r="H109" s="85">
        <f t="shared" si="8"/>
        <v>0.10069943622352641</v>
      </c>
      <c r="I109" s="77">
        <f t="shared" si="7"/>
        <v>0.10069943622352641</v>
      </c>
      <c r="K109" s="25"/>
      <c r="L109" s="118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76">
        <v>59.6</v>
      </c>
      <c r="D110" s="8">
        <v>17.231999999999999</v>
      </c>
      <c r="E110" s="8">
        <v>17.231999999999999</v>
      </c>
      <c r="F110" s="8">
        <f t="shared" si="4"/>
        <v>0</v>
      </c>
      <c r="G110" s="77">
        <f t="shared" si="9"/>
        <v>0</v>
      </c>
      <c r="H110" s="85">
        <f t="shared" si="8"/>
        <v>0.10241785663689718</v>
      </c>
      <c r="I110" s="77">
        <f t="shared" si="7"/>
        <v>0.10241785663689718</v>
      </c>
      <c r="K110" s="25"/>
      <c r="L110" s="118"/>
      <c r="M110" s="7"/>
      <c r="N110" s="7"/>
      <c r="O110" s="21"/>
      <c r="P110" s="21"/>
    </row>
    <row r="111" spans="1:16" s="1" customFormat="1" x14ac:dyDescent="0.25">
      <c r="A111" s="75">
        <v>86</v>
      </c>
      <c r="B111" s="16">
        <v>43441329</v>
      </c>
      <c r="C111" s="76">
        <v>76.5</v>
      </c>
      <c r="D111" s="8">
        <v>7.4379999999999997</v>
      </c>
      <c r="E111" s="8">
        <v>7.4379999999999997</v>
      </c>
      <c r="F111" s="8">
        <f t="shared" si="4"/>
        <v>0</v>
      </c>
      <c r="G111" s="77">
        <f t="shared" si="9"/>
        <v>0</v>
      </c>
      <c r="H111" s="85">
        <f>C111/3919*$H$13</f>
        <v>0.13145916162286297</v>
      </c>
      <c r="I111" s="77">
        <f t="shared" si="7"/>
        <v>0.13145916162286297</v>
      </c>
      <c r="J111" s="5"/>
      <c r="K111" s="25"/>
      <c r="L111" s="118"/>
      <c r="M111" s="7"/>
      <c r="N111" s="7"/>
      <c r="O111" s="21"/>
      <c r="P111" s="21"/>
    </row>
    <row r="112" spans="1:16" s="1" customFormat="1" x14ac:dyDescent="0.25">
      <c r="A112" s="75">
        <v>87</v>
      </c>
      <c r="B112" s="16">
        <v>43441330</v>
      </c>
      <c r="C112" s="76">
        <v>85.1</v>
      </c>
      <c r="D112" s="8">
        <v>37.539000000000001</v>
      </c>
      <c r="E112" s="8">
        <v>38.405000000000001</v>
      </c>
      <c r="F112" s="8">
        <f t="shared" si="4"/>
        <v>0.86599999999999966</v>
      </c>
      <c r="G112" s="77">
        <f t="shared" si="9"/>
        <v>0.74458679999999966</v>
      </c>
      <c r="H112" s="85">
        <f t="shared" si="8"/>
        <v>0.14623757717785149</v>
      </c>
      <c r="I112" s="77">
        <f t="shared" si="7"/>
        <v>0.89082437717785112</v>
      </c>
      <c r="J112" s="5"/>
      <c r="K112" s="25"/>
      <c r="L112" s="118"/>
      <c r="M112" s="7"/>
      <c r="N112" s="7"/>
      <c r="O112" s="21"/>
      <c r="P112" s="21"/>
    </row>
    <row r="113" spans="1:25" s="1" customFormat="1" x14ac:dyDescent="0.25">
      <c r="A113" s="75">
        <v>88</v>
      </c>
      <c r="B113" s="16">
        <v>43441327</v>
      </c>
      <c r="C113" s="76">
        <v>58.4</v>
      </c>
      <c r="D113" s="8">
        <v>20.462</v>
      </c>
      <c r="E113" s="8">
        <v>20.462</v>
      </c>
      <c r="F113" s="8">
        <f t="shared" si="4"/>
        <v>0</v>
      </c>
      <c r="G113" s="77">
        <f t="shared" si="9"/>
        <v>0</v>
      </c>
      <c r="H113" s="85">
        <f t="shared" si="8"/>
        <v>0.10035575214085225</v>
      </c>
      <c r="I113" s="77">
        <f t="shared" si="7"/>
        <v>0.10035575214085225</v>
      </c>
      <c r="J113" s="5"/>
      <c r="K113" s="25"/>
      <c r="L113" s="118"/>
      <c r="M113" s="7"/>
      <c r="N113" s="7"/>
      <c r="O113" s="21"/>
      <c r="P113" s="21"/>
    </row>
    <row r="114" spans="1:25" s="1" customFormat="1" x14ac:dyDescent="0.25">
      <c r="A114" s="75">
        <v>89</v>
      </c>
      <c r="B114" s="16">
        <v>43441324</v>
      </c>
      <c r="C114" s="123">
        <v>58.7</v>
      </c>
      <c r="D114" s="8">
        <v>18.576000000000001</v>
      </c>
      <c r="E114" s="8">
        <v>19.152000000000001</v>
      </c>
      <c r="F114" s="8">
        <f t="shared" si="4"/>
        <v>0.57600000000000051</v>
      </c>
      <c r="G114" s="77">
        <f t="shared" si="9"/>
        <v>0.49524480000000043</v>
      </c>
      <c r="H114" s="85">
        <f t="shared" si="8"/>
        <v>0.10087127826486349</v>
      </c>
      <c r="I114" s="77">
        <f t="shared" si="7"/>
        <v>0.5961160782648639</v>
      </c>
      <c r="K114" s="25"/>
      <c r="L114" s="118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75">
        <v>90</v>
      </c>
      <c r="B115" s="16">
        <v>43441325</v>
      </c>
      <c r="C115" s="123">
        <v>77.7</v>
      </c>
      <c r="D115" s="8">
        <v>28.611000000000001</v>
      </c>
      <c r="E115" s="8">
        <v>29.035</v>
      </c>
      <c r="F115" s="8">
        <f t="shared" si="4"/>
        <v>0.42399999999999949</v>
      </c>
      <c r="G115" s="77">
        <f t="shared" si="9"/>
        <v>0.36455519999999958</v>
      </c>
      <c r="H115" s="85">
        <f t="shared" si="8"/>
        <v>0.13352126611890791</v>
      </c>
      <c r="I115" s="77">
        <f t="shared" si="7"/>
        <v>0.49807646611890749</v>
      </c>
      <c r="K115" s="25"/>
      <c r="L115" s="118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123">
        <v>85.3</v>
      </c>
      <c r="D116" s="8">
        <v>14.432</v>
      </c>
      <c r="E116" s="8">
        <v>14.286</v>
      </c>
      <c r="F116" s="8">
        <f t="shared" si="4"/>
        <v>-0.1460000000000008</v>
      </c>
      <c r="G116" s="34">
        <f t="shared" si="9"/>
        <v>-0.12553080000000069</v>
      </c>
      <c r="H116" s="39">
        <f t="shared" si="8"/>
        <v>0.14658126126052565</v>
      </c>
      <c r="I116" s="34">
        <f t="shared" si="7"/>
        <v>2.1050461260524955E-2</v>
      </c>
      <c r="K116" s="25"/>
      <c r="L116" s="118"/>
      <c r="M116" s="7"/>
      <c r="N116" s="7"/>
      <c r="X116" s="21"/>
      <c r="Y116" s="21"/>
    </row>
    <row r="117" spans="1:25" s="1" customFormat="1" x14ac:dyDescent="0.25">
      <c r="A117" s="75">
        <v>92</v>
      </c>
      <c r="B117" s="16">
        <v>43441331</v>
      </c>
      <c r="C117" s="123">
        <v>58.5</v>
      </c>
      <c r="D117" s="8">
        <v>30.414999999999999</v>
      </c>
      <c r="E117" s="8">
        <v>30.706</v>
      </c>
      <c r="F117" s="8">
        <f t="shared" si="4"/>
        <v>0.29100000000000037</v>
      </c>
      <c r="G117" s="77">
        <f t="shared" si="9"/>
        <v>0.25020180000000031</v>
      </c>
      <c r="H117" s="85">
        <f t="shared" si="8"/>
        <v>0.10052759418218933</v>
      </c>
      <c r="I117" s="77">
        <f t="shared" si="7"/>
        <v>0.35072939418218962</v>
      </c>
      <c r="K117" s="25"/>
      <c r="L117" s="118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123">
        <v>59.3</v>
      </c>
      <c r="D118" s="8">
        <v>17.914999999999999</v>
      </c>
      <c r="E118" s="8">
        <v>18.241</v>
      </c>
      <c r="F118" s="8">
        <f t="shared" si="4"/>
        <v>0.32600000000000051</v>
      </c>
      <c r="G118" s="77">
        <f t="shared" si="9"/>
        <v>0.28029480000000045</v>
      </c>
      <c r="H118" s="85">
        <f t="shared" si="8"/>
        <v>0.10190233051288593</v>
      </c>
      <c r="I118" s="77">
        <f t="shared" si="7"/>
        <v>0.3821971305128864</v>
      </c>
      <c r="K118" s="25"/>
      <c r="L118" s="118"/>
      <c r="M118" s="7"/>
      <c r="N118" s="7"/>
      <c r="X118" s="21"/>
      <c r="Y118" s="21"/>
    </row>
    <row r="119" spans="1:25" s="1" customFormat="1" x14ac:dyDescent="0.25">
      <c r="A119" s="75">
        <v>94</v>
      </c>
      <c r="B119" s="16">
        <v>34242158</v>
      </c>
      <c r="C119" s="123">
        <v>76.8</v>
      </c>
      <c r="D119" s="8">
        <v>24.516999999999999</v>
      </c>
      <c r="E119" s="8">
        <v>25.215</v>
      </c>
      <c r="F119" s="8">
        <f t="shared" si="4"/>
        <v>0.6980000000000004</v>
      </c>
      <c r="G119" s="77">
        <f t="shared" si="9"/>
        <v>0.60014040000000035</v>
      </c>
      <c r="H119" s="85">
        <f t="shared" si="8"/>
        <v>0.13197468774687421</v>
      </c>
      <c r="I119" s="77">
        <f t="shared" si="7"/>
        <v>0.7321150877468745</v>
      </c>
      <c r="K119" s="25"/>
      <c r="L119" s="118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75">
        <v>95</v>
      </c>
      <c r="B120" s="16">
        <v>34242124</v>
      </c>
      <c r="C120" s="123">
        <v>85.2</v>
      </c>
      <c r="D120" s="8">
        <v>35.776000000000003</v>
      </c>
      <c r="E120" s="8">
        <v>36.622999999999998</v>
      </c>
      <c r="F120" s="8">
        <f t="shared" si="4"/>
        <v>0.8469999999999942</v>
      </c>
      <c r="G120" s="77">
        <f t="shared" si="9"/>
        <v>0.72825059999999497</v>
      </c>
      <c r="H120" s="85">
        <f t="shared" si="8"/>
        <v>0.14640941921918857</v>
      </c>
      <c r="I120" s="77">
        <f t="shared" si="7"/>
        <v>0.87466001921918357</v>
      </c>
      <c r="J120" s="5"/>
      <c r="K120" s="25"/>
      <c r="L120" s="118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123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39">
        <f t="shared" si="8"/>
        <v>9.9840226016841033E-2</v>
      </c>
      <c r="I121" s="34">
        <f t="shared" si="7"/>
        <v>9.9840226016841033E-2</v>
      </c>
      <c r="K121" s="25"/>
      <c r="L121" s="118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123">
        <v>57.5</v>
      </c>
      <c r="D122" s="8">
        <v>31.698</v>
      </c>
      <c r="E122" s="8">
        <v>32.368000000000002</v>
      </c>
      <c r="F122" s="8">
        <f t="shared" si="4"/>
        <v>0.67000000000000171</v>
      </c>
      <c r="G122" s="77">
        <f t="shared" si="9"/>
        <v>0.57606600000000152</v>
      </c>
      <c r="H122" s="85">
        <f t="shared" si="8"/>
        <v>9.8809173768818578E-2</v>
      </c>
      <c r="I122" s="77">
        <f t="shared" si="7"/>
        <v>0.67487517376882011</v>
      </c>
      <c r="K122" s="25"/>
      <c r="L122" s="118"/>
      <c r="M122" s="7"/>
      <c r="N122" s="7"/>
      <c r="X122" s="21"/>
      <c r="Y122" s="21"/>
    </row>
    <row r="123" spans="1:25" s="1" customFormat="1" x14ac:dyDescent="0.25">
      <c r="A123" s="75">
        <v>98</v>
      </c>
      <c r="B123" s="16">
        <v>34242159</v>
      </c>
      <c r="C123" s="123">
        <v>77</v>
      </c>
      <c r="D123" s="8">
        <v>30.097999999999999</v>
      </c>
      <c r="E123" s="8">
        <v>30.927</v>
      </c>
      <c r="F123" s="8">
        <f t="shared" si="4"/>
        <v>0.82900000000000063</v>
      </c>
      <c r="G123" s="77">
        <f t="shared" si="9"/>
        <v>0.71277420000000058</v>
      </c>
      <c r="H123" s="85">
        <f t="shared" si="8"/>
        <v>0.13231837182954834</v>
      </c>
      <c r="I123" s="77">
        <f t="shared" si="7"/>
        <v>0.84509257182954889</v>
      </c>
      <c r="K123" s="25"/>
      <c r="L123" s="118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123">
        <v>85.4</v>
      </c>
      <c r="D124" s="8">
        <v>13.285</v>
      </c>
      <c r="E124" s="8">
        <v>13.285</v>
      </c>
      <c r="F124" s="8">
        <f t="shared" si="4"/>
        <v>0</v>
      </c>
      <c r="G124" s="77">
        <f t="shared" si="9"/>
        <v>0</v>
      </c>
      <c r="H124" s="85">
        <f t="shared" si="8"/>
        <v>0.14675310330186273</v>
      </c>
      <c r="I124" s="77">
        <f t="shared" si="7"/>
        <v>0.14675310330186273</v>
      </c>
      <c r="K124" s="25"/>
      <c r="L124" s="118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125">
        <v>58.2</v>
      </c>
      <c r="D125" s="8">
        <v>20.302</v>
      </c>
      <c r="E125" s="8">
        <v>21.254000000000001</v>
      </c>
      <c r="F125" s="8">
        <f t="shared" si="4"/>
        <v>0.95200000000000173</v>
      </c>
      <c r="G125" s="34">
        <f t="shared" si="9"/>
        <v>0.81852960000000152</v>
      </c>
      <c r="H125" s="39">
        <f t="shared" si="8"/>
        <v>0.10001206805817811</v>
      </c>
      <c r="I125" s="34">
        <f t="shared" si="7"/>
        <v>0.91854166805817961</v>
      </c>
      <c r="K125" s="25"/>
      <c r="L125" s="118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123">
        <v>59</v>
      </c>
      <c r="D126" s="8">
        <v>17.187000000000001</v>
      </c>
      <c r="E126" s="8">
        <v>17.285</v>
      </c>
      <c r="F126" s="8">
        <f t="shared" si="4"/>
        <v>9.7999999999998977E-2</v>
      </c>
      <c r="G126" s="77">
        <f t="shared" si="9"/>
        <v>8.4260399999999125E-2</v>
      </c>
      <c r="H126" s="85">
        <f t="shared" si="8"/>
        <v>0.10138680438887471</v>
      </c>
      <c r="I126" s="77">
        <f t="shared" si="7"/>
        <v>0.18564720438887383</v>
      </c>
      <c r="K126" s="25"/>
      <c r="L126" s="118"/>
      <c r="M126" s="7"/>
      <c r="N126" s="7"/>
      <c r="X126" s="21"/>
      <c r="Y126" s="21"/>
    </row>
    <row r="127" spans="1:25" s="1" customFormat="1" x14ac:dyDescent="0.25">
      <c r="A127" s="75">
        <v>102</v>
      </c>
      <c r="B127" s="16">
        <v>34242123</v>
      </c>
      <c r="C127" s="123">
        <v>77.599999999999994</v>
      </c>
      <c r="D127" s="8">
        <v>14.116</v>
      </c>
      <c r="E127" s="8">
        <v>14.116</v>
      </c>
      <c r="F127" s="8">
        <f t="shared" si="4"/>
        <v>0</v>
      </c>
      <c r="G127" s="77">
        <f t="shared" si="9"/>
        <v>0</v>
      </c>
      <c r="H127" s="85">
        <f t="shared" si="8"/>
        <v>0.13334942407757081</v>
      </c>
      <c r="I127" s="77">
        <f t="shared" si="7"/>
        <v>0.13334942407757081</v>
      </c>
      <c r="K127" s="25"/>
      <c r="L127" s="118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79" customFormat="1" x14ac:dyDescent="0.25">
      <c r="A128" s="4">
        <v>103</v>
      </c>
      <c r="B128" s="16">
        <v>34242126</v>
      </c>
      <c r="C128" s="125">
        <v>85.4</v>
      </c>
      <c r="D128" s="8">
        <v>40.131999999999998</v>
      </c>
      <c r="E128" s="8">
        <v>40.453000000000003</v>
      </c>
      <c r="F128" s="8">
        <f t="shared" si="4"/>
        <v>0.32100000000000506</v>
      </c>
      <c r="G128" s="34">
        <f t="shared" si="9"/>
        <v>0.27599580000000434</v>
      </c>
      <c r="H128" s="39">
        <f t="shared" si="8"/>
        <v>0.14675310330186273</v>
      </c>
      <c r="I128" s="34">
        <f t="shared" si="7"/>
        <v>0.4227489033018671</v>
      </c>
      <c r="J128" s="5"/>
      <c r="K128" s="25"/>
      <c r="L128" s="118"/>
      <c r="M128" s="24"/>
      <c r="N128" s="24"/>
      <c r="O128" s="24"/>
      <c r="P128" s="24"/>
    </row>
    <row r="129" spans="1:25" s="79" customFormat="1" x14ac:dyDescent="0.25">
      <c r="A129" s="4">
        <v>104</v>
      </c>
      <c r="B129" s="18">
        <v>34242116</v>
      </c>
      <c r="C129" s="151">
        <v>58.8</v>
      </c>
      <c r="D129" s="8">
        <v>48.438000000000002</v>
      </c>
      <c r="E129" s="8">
        <f>48.438+0.866</f>
        <v>49.304000000000002</v>
      </c>
      <c r="F129" s="8">
        <f t="shared" si="4"/>
        <v>0.86599999999999966</v>
      </c>
      <c r="G129" s="34">
        <f t="shared" si="9"/>
        <v>0.74458679999999966</v>
      </c>
      <c r="H129" s="39">
        <f t="shared" si="8"/>
        <v>0.10104312030620055</v>
      </c>
      <c r="I129" s="34">
        <f t="shared" si="7"/>
        <v>0.84562992030620021</v>
      </c>
      <c r="J129" s="5"/>
      <c r="K129" s="25"/>
      <c r="L129" s="118"/>
      <c r="M129" s="24"/>
      <c r="N129" s="97"/>
    </row>
    <row r="130" spans="1:25" s="1" customFormat="1" x14ac:dyDescent="0.25">
      <c r="A130" s="4">
        <v>105</v>
      </c>
      <c r="B130" s="16">
        <v>34242113</v>
      </c>
      <c r="C130" s="125">
        <v>59.2</v>
      </c>
      <c r="D130" s="8">
        <v>24.507000000000001</v>
      </c>
      <c r="E130" s="8">
        <v>25.263999999999999</v>
      </c>
      <c r="F130" s="8">
        <f t="shared" si="4"/>
        <v>0.7569999999999979</v>
      </c>
      <c r="G130" s="34">
        <f t="shared" si="9"/>
        <v>0.65086859999999824</v>
      </c>
      <c r="H130" s="39">
        <f t="shared" si="8"/>
        <v>0.10173048847154886</v>
      </c>
      <c r="I130" s="34">
        <f t="shared" si="7"/>
        <v>0.75259908847154711</v>
      </c>
      <c r="J130" s="5"/>
      <c r="K130" s="25"/>
      <c r="L130" s="118"/>
      <c r="M130" s="24"/>
      <c r="N130" s="97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125">
        <v>76.8</v>
      </c>
      <c r="D131" s="8">
        <v>37.633000000000003</v>
      </c>
      <c r="E131" s="8">
        <v>38.682000000000002</v>
      </c>
      <c r="F131" s="8">
        <f t="shared" si="4"/>
        <v>1.0489999999999995</v>
      </c>
      <c r="G131" s="34">
        <f t="shared" si="9"/>
        <v>0.90193019999999957</v>
      </c>
      <c r="H131" s="39">
        <f t="shared" si="8"/>
        <v>0.13197468774687421</v>
      </c>
      <c r="I131" s="34">
        <f t="shared" si="7"/>
        <v>1.0339048877468737</v>
      </c>
      <c r="J131" s="93"/>
      <c r="K131" s="25"/>
      <c r="L131" s="118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125">
        <v>85.1</v>
      </c>
      <c r="D132" s="8">
        <v>30.183</v>
      </c>
      <c r="E132" s="8">
        <v>31.265999999999998</v>
      </c>
      <c r="F132" s="8">
        <f t="shared" si="4"/>
        <v>1.0829999999999984</v>
      </c>
      <c r="G132" s="77">
        <f t="shared" si="9"/>
        <v>0.93116339999999864</v>
      </c>
      <c r="H132" s="85">
        <f t="shared" si="8"/>
        <v>0.14623757717785149</v>
      </c>
      <c r="I132" s="77">
        <f t="shared" si="7"/>
        <v>1.0774009771778501</v>
      </c>
      <c r="K132" s="25"/>
      <c r="L132" s="118"/>
      <c r="X132" s="21"/>
      <c r="Y132" s="21"/>
    </row>
    <row r="133" spans="1:25" s="1" customFormat="1" x14ac:dyDescent="0.25">
      <c r="A133" s="75">
        <v>108</v>
      </c>
      <c r="B133" s="16">
        <v>34242115</v>
      </c>
      <c r="C133" s="125">
        <v>58.5</v>
      </c>
      <c r="D133" s="8">
        <v>14.206</v>
      </c>
      <c r="E133" s="8">
        <v>14.206</v>
      </c>
      <c r="F133" s="8">
        <f t="shared" si="4"/>
        <v>0</v>
      </c>
      <c r="G133" s="77">
        <f t="shared" si="9"/>
        <v>0</v>
      </c>
      <c r="H133" s="85">
        <f t="shared" si="8"/>
        <v>0.10052759418218933</v>
      </c>
      <c r="I133" s="77">
        <f t="shared" si="7"/>
        <v>0.10052759418218933</v>
      </c>
      <c r="J133" s="66"/>
      <c r="K133" s="25"/>
      <c r="L133" s="118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ht="15.75" x14ac:dyDescent="0.25">
      <c r="A134" s="4">
        <v>109</v>
      </c>
      <c r="B134" s="16">
        <v>34242118</v>
      </c>
      <c r="C134" s="123">
        <v>59.1</v>
      </c>
      <c r="D134" s="8">
        <v>30.690999999999999</v>
      </c>
      <c r="E134" s="8">
        <f>30.691+0.846</f>
        <v>31.536999999999999</v>
      </c>
      <c r="F134" s="8">
        <f t="shared" si="4"/>
        <v>0.84600000000000009</v>
      </c>
      <c r="G134" s="77">
        <f t="shared" si="9"/>
        <v>0.72739080000000012</v>
      </c>
      <c r="H134" s="85">
        <f t="shared" si="8"/>
        <v>0.1015586464302118</v>
      </c>
      <c r="I134" s="77">
        <f t="shared" si="7"/>
        <v>0.82894944643021196</v>
      </c>
      <c r="K134" s="25"/>
      <c r="L134" s="118"/>
      <c r="M134" s="114"/>
      <c r="N134" s="7"/>
      <c r="X134" s="21"/>
      <c r="Y134" s="21"/>
    </row>
    <row r="135" spans="1:25" s="5" customFormat="1" ht="15.75" x14ac:dyDescent="0.25">
      <c r="A135" s="4">
        <v>110</v>
      </c>
      <c r="B135" s="16">
        <v>34242111</v>
      </c>
      <c r="C135" s="125">
        <v>77.099999999999994</v>
      </c>
      <c r="D135" s="8">
        <v>17.155000000000001</v>
      </c>
      <c r="E135" s="8">
        <f>17.155+0.403</f>
        <v>17.558</v>
      </c>
      <c r="F135" s="8">
        <f t="shared" si="4"/>
        <v>0.40299999999999869</v>
      </c>
      <c r="G135" s="77">
        <f t="shared" si="9"/>
        <v>0.3464993999999989</v>
      </c>
      <c r="H135" s="85">
        <f t="shared" si="8"/>
        <v>0.13249021387088541</v>
      </c>
      <c r="I135" s="77">
        <f t="shared" si="7"/>
        <v>0.47898961387088435</v>
      </c>
      <c r="K135" s="25"/>
      <c r="L135" s="118"/>
      <c r="M135" s="114"/>
      <c r="N135" s="7"/>
      <c r="X135" s="21"/>
      <c r="Y135" s="21"/>
    </row>
    <row r="136" spans="1:25" s="1" customFormat="1" x14ac:dyDescent="0.25">
      <c r="A136" s="75">
        <v>111</v>
      </c>
      <c r="B136" s="16">
        <v>34242114</v>
      </c>
      <c r="C136" s="123">
        <v>85.1</v>
      </c>
      <c r="D136" s="8">
        <v>30.934999999999999</v>
      </c>
      <c r="E136" s="8">
        <v>30.934999999999999</v>
      </c>
      <c r="F136" s="8">
        <f t="shared" si="4"/>
        <v>0</v>
      </c>
      <c r="G136" s="77">
        <f>F136*0.8598</f>
        <v>0</v>
      </c>
      <c r="H136" s="85">
        <f t="shared" si="8"/>
        <v>0.14623757717785149</v>
      </c>
      <c r="I136" s="77">
        <f t="shared" si="7"/>
        <v>0.14623757717785149</v>
      </c>
      <c r="J136" s="5"/>
      <c r="K136" s="25"/>
      <c r="L136" s="118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75">
        <v>112</v>
      </c>
      <c r="B137" s="16">
        <v>34242117</v>
      </c>
      <c r="C137" s="123">
        <v>57.5</v>
      </c>
      <c r="D137" s="8">
        <v>12.791</v>
      </c>
      <c r="E137" s="8">
        <v>12.893000000000001</v>
      </c>
      <c r="F137" s="8">
        <f t="shared" si="4"/>
        <v>0.10200000000000031</v>
      </c>
      <c r="G137" s="77">
        <f t="shared" ref="G137:G165" si="10">F137*0.8598</f>
        <v>8.7699600000000266E-2</v>
      </c>
      <c r="H137" s="85">
        <f t="shared" si="8"/>
        <v>9.8809173768818578E-2</v>
      </c>
      <c r="I137" s="77">
        <f t="shared" si="7"/>
        <v>0.18650877376881886</v>
      </c>
      <c r="J137" s="5"/>
      <c r="K137" s="25"/>
      <c r="L137" s="118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75">
        <v>113</v>
      </c>
      <c r="B138" s="16">
        <v>34242125</v>
      </c>
      <c r="C138" s="123">
        <v>58.9</v>
      </c>
      <c r="D138" s="8">
        <v>17.863</v>
      </c>
      <c r="E138" s="8">
        <v>17.863</v>
      </c>
      <c r="F138" s="8">
        <f t="shared" si="4"/>
        <v>0</v>
      </c>
      <c r="G138" s="77">
        <f t="shared" si="10"/>
        <v>0</v>
      </c>
      <c r="H138" s="85">
        <f t="shared" si="8"/>
        <v>0.10121496234753763</v>
      </c>
      <c r="I138" s="77">
        <f t="shared" si="7"/>
        <v>0.10121496234753763</v>
      </c>
      <c r="J138" s="5"/>
      <c r="K138" s="25"/>
      <c r="L138" s="118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123">
        <v>77.099999999999994</v>
      </c>
      <c r="D139" s="8">
        <v>6.423</v>
      </c>
      <c r="E139" s="8">
        <v>6.423</v>
      </c>
      <c r="F139" s="8">
        <f t="shared" si="4"/>
        <v>0</v>
      </c>
      <c r="G139" s="77">
        <f t="shared" si="10"/>
        <v>0</v>
      </c>
      <c r="H139" s="85">
        <f t="shared" si="8"/>
        <v>0.13249021387088541</v>
      </c>
      <c r="I139" s="77">
        <f t="shared" si="7"/>
        <v>0.13249021387088541</v>
      </c>
      <c r="K139" s="25"/>
      <c r="L139" s="118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123">
        <v>85.3</v>
      </c>
      <c r="D140" s="8">
        <v>24.38</v>
      </c>
      <c r="E140" s="8">
        <v>25.457999999999998</v>
      </c>
      <c r="F140" s="8">
        <f t="shared" si="4"/>
        <v>1.0779999999999994</v>
      </c>
      <c r="G140" s="77">
        <f t="shared" si="10"/>
        <v>0.92686439999999948</v>
      </c>
      <c r="H140" s="85">
        <f t="shared" si="8"/>
        <v>0.14658126126052565</v>
      </c>
      <c r="I140" s="77">
        <f t="shared" si="7"/>
        <v>1.0734456612605252</v>
      </c>
      <c r="K140" s="25"/>
      <c r="L140" s="118"/>
      <c r="M140" s="7"/>
      <c r="N140" s="7"/>
      <c r="X140" s="21"/>
      <c r="Y140" s="21"/>
    </row>
    <row r="141" spans="1:25" s="1" customFormat="1" x14ac:dyDescent="0.25">
      <c r="A141" s="75">
        <v>116</v>
      </c>
      <c r="B141" s="16">
        <v>34242157</v>
      </c>
      <c r="C141" s="123">
        <v>59.6</v>
      </c>
      <c r="D141" s="8">
        <v>20.553999999999998</v>
      </c>
      <c r="E141" s="8">
        <v>20.736999999999998</v>
      </c>
      <c r="F141" s="8">
        <f t="shared" si="4"/>
        <v>0.18299999999999983</v>
      </c>
      <c r="G141" s="77">
        <f t="shared" si="10"/>
        <v>0.15734339999999986</v>
      </c>
      <c r="H141" s="85">
        <f t="shared" si="8"/>
        <v>0.10241785663689718</v>
      </c>
      <c r="I141" s="77">
        <f t="shared" si="7"/>
        <v>0.25976125663689703</v>
      </c>
      <c r="J141" s="5"/>
      <c r="K141" s="25"/>
      <c r="L141" s="118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75">
        <v>117</v>
      </c>
      <c r="B142" s="16">
        <v>41341239</v>
      </c>
      <c r="C142" s="123">
        <v>59</v>
      </c>
      <c r="D142" s="8">
        <v>8.8140000000000001</v>
      </c>
      <c r="E142" s="8">
        <v>8.8140000000000001</v>
      </c>
      <c r="F142" s="8">
        <f t="shared" si="4"/>
        <v>0</v>
      </c>
      <c r="G142" s="77">
        <f t="shared" si="10"/>
        <v>0</v>
      </c>
      <c r="H142" s="85">
        <f t="shared" si="8"/>
        <v>0.10138680438887471</v>
      </c>
      <c r="I142" s="77">
        <f t="shared" si="7"/>
        <v>0.10138680438887471</v>
      </c>
      <c r="K142" s="25"/>
      <c r="L142" s="118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75">
        <v>118</v>
      </c>
      <c r="B143" s="16">
        <v>34242156</v>
      </c>
      <c r="C143" s="123">
        <v>78</v>
      </c>
      <c r="D143" s="8">
        <v>8.7159999999999993</v>
      </c>
      <c r="E143" s="8">
        <v>8.718</v>
      </c>
      <c r="F143" s="8">
        <f t="shared" si="4"/>
        <v>2.0000000000006679E-3</v>
      </c>
      <c r="G143" s="34">
        <f t="shared" si="10"/>
        <v>1.7196000000005744E-3</v>
      </c>
      <c r="H143" s="39">
        <f t="shared" si="8"/>
        <v>0.13403679224291909</v>
      </c>
      <c r="I143" s="34">
        <f t="shared" si="7"/>
        <v>0.13575639224291966</v>
      </c>
      <c r="J143" s="5"/>
      <c r="K143" s="25"/>
      <c r="L143" s="118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75">
        <v>119</v>
      </c>
      <c r="B144" s="16">
        <v>34242162</v>
      </c>
      <c r="C144" s="123">
        <v>85.5</v>
      </c>
      <c r="D144" s="8">
        <v>27.207999999999998</v>
      </c>
      <c r="E144" s="8">
        <v>27.344000000000001</v>
      </c>
      <c r="F144" s="8">
        <f t="shared" si="4"/>
        <v>0.13600000000000279</v>
      </c>
      <c r="G144" s="77">
        <f t="shared" si="10"/>
        <v>0.11693280000000239</v>
      </c>
      <c r="H144" s="85">
        <f t="shared" si="8"/>
        <v>0.1469249453431998</v>
      </c>
      <c r="I144" s="77">
        <f t="shared" si="7"/>
        <v>0.26385774534320217</v>
      </c>
      <c r="K144" s="25"/>
      <c r="L144" s="118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123">
        <v>58.9</v>
      </c>
      <c r="D145" s="8">
        <v>23.774000000000001</v>
      </c>
      <c r="E145" s="8">
        <v>24.491</v>
      </c>
      <c r="F145" s="8">
        <f t="shared" si="4"/>
        <v>0.71699999999999875</v>
      </c>
      <c r="G145" s="77">
        <f t="shared" si="10"/>
        <v>0.61647659999999893</v>
      </c>
      <c r="H145" s="85">
        <f t="shared" si="8"/>
        <v>0.10121496234753763</v>
      </c>
      <c r="I145" s="77">
        <f t="shared" si="7"/>
        <v>0.71769156234753662</v>
      </c>
      <c r="K145" s="25"/>
      <c r="L145" s="118"/>
      <c r="M145" s="7"/>
      <c r="N145" s="7"/>
      <c r="X145" s="21"/>
      <c r="Y145" s="21"/>
    </row>
    <row r="146" spans="1:25" s="1" customFormat="1" x14ac:dyDescent="0.25">
      <c r="A146" s="75">
        <v>121</v>
      </c>
      <c r="B146" s="16">
        <v>34242161</v>
      </c>
      <c r="C146" s="123">
        <v>59.2</v>
      </c>
      <c r="D146" s="8">
        <v>25.766999999999999</v>
      </c>
      <c r="E146" s="8">
        <v>26.282</v>
      </c>
      <c r="F146" s="8">
        <f t="shared" si="4"/>
        <v>0.51500000000000057</v>
      </c>
      <c r="G146" s="77">
        <f t="shared" si="10"/>
        <v>0.4427970000000005</v>
      </c>
      <c r="H146" s="85">
        <f t="shared" si="8"/>
        <v>0.10173048847154886</v>
      </c>
      <c r="I146" s="77">
        <f t="shared" si="7"/>
        <v>0.54452748847154941</v>
      </c>
      <c r="K146" s="25"/>
      <c r="L146" s="118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75">
        <v>122</v>
      </c>
      <c r="B147" s="16">
        <v>34242151</v>
      </c>
      <c r="C147" s="123">
        <v>78.099999999999994</v>
      </c>
      <c r="D147" s="8">
        <v>18.484999999999999</v>
      </c>
      <c r="E147" s="8">
        <v>19.565000000000001</v>
      </c>
      <c r="F147" s="8">
        <f t="shared" si="4"/>
        <v>1.0800000000000018</v>
      </c>
      <c r="G147" s="77">
        <f t="shared" si="10"/>
        <v>0.92858400000000163</v>
      </c>
      <c r="H147" s="85">
        <f t="shared" si="8"/>
        <v>0.13420863428425617</v>
      </c>
      <c r="I147" s="77">
        <f t="shared" si="7"/>
        <v>1.0627926342842577</v>
      </c>
      <c r="J147" s="5"/>
      <c r="K147" s="25"/>
      <c r="L147" s="118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123">
        <v>85.2</v>
      </c>
      <c r="D148" s="8">
        <v>11.946999999999999</v>
      </c>
      <c r="E148" s="8">
        <v>11.958</v>
      </c>
      <c r="F148" s="8">
        <f>E148-D148</f>
        <v>1.1000000000001009E-2</v>
      </c>
      <c r="G148" s="77">
        <f t="shared" si="10"/>
        <v>9.4578000000008679E-3</v>
      </c>
      <c r="H148" s="85">
        <f>C148/3919*$H$13</f>
        <v>0.14640941921918857</v>
      </c>
      <c r="I148" s="77">
        <f t="shared" si="7"/>
        <v>0.15586721921918945</v>
      </c>
      <c r="K148" s="25"/>
      <c r="L148" s="118"/>
      <c r="M148" s="7"/>
      <c r="N148" s="7"/>
      <c r="X148" s="21"/>
      <c r="Y148" s="21"/>
    </row>
    <row r="149" spans="1:25" s="1" customFormat="1" x14ac:dyDescent="0.25">
      <c r="A149" s="75">
        <v>124</v>
      </c>
      <c r="B149" s="16">
        <v>34242163</v>
      </c>
      <c r="C149" s="123">
        <v>59.3</v>
      </c>
      <c r="D149" s="8">
        <v>27.452999999999999</v>
      </c>
      <c r="E149" s="8">
        <v>27.655999999999999</v>
      </c>
      <c r="F149" s="8">
        <f>E149-D149</f>
        <v>0.2029999999999994</v>
      </c>
      <c r="G149" s="77">
        <f t="shared" si="10"/>
        <v>0.17453939999999948</v>
      </c>
      <c r="H149" s="85">
        <f t="shared" si="8"/>
        <v>0.10190233051288593</v>
      </c>
      <c r="I149" s="77">
        <f t="shared" si="7"/>
        <v>0.2764417305128854</v>
      </c>
      <c r="K149" s="25"/>
      <c r="L149" s="118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75">
        <v>125</v>
      </c>
      <c r="B150" s="16">
        <v>34242153</v>
      </c>
      <c r="C150" s="123">
        <v>59.2</v>
      </c>
      <c r="D150" s="8">
        <v>31.286000000000001</v>
      </c>
      <c r="E150" s="8">
        <v>31.782</v>
      </c>
      <c r="F150" s="8">
        <f>E150-D150</f>
        <v>0.49599999999999866</v>
      </c>
      <c r="G150" s="34">
        <f t="shared" si="10"/>
        <v>0.42646079999999886</v>
      </c>
      <c r="H150" s="39">
        <f>C150/3919*$H$13</f>
        <v>0.10173048847154886</v>
      </c>
      <c r="I150" s="34">
        <f t="shared" si="7"/>
        <v>0.52819128847154773</v>
      </c>
      <c r="K150" s="25"/>
      <c r="L150" s="118"/>
      <c r="M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75">
        <v>126</v>
      </c>
      <c r="B151" s="16">
        <v>20140213</v>
      </c>
      <c r="C151" s="123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77">
        <f t="shared" si="10"/>
        <v>0</v>
      </c>
      <c r="H151" s="85">
        <f t="shared" si="8"/>
        <v>0.13334942407757081</v>
      </c>
      <c r="I151" s="77">
        <f t="shared" si="7"/>
        <v>0.13334942407757081</v>
      </c>
      <c r="K151" s="25"/>
      <c r="L151" s="118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123">
        <v>85.2</v>
      </c>
      <c r="D152" s="8">
        <v>60.048999999999999</v>
      </c>
      <c r="E152" s="8">
        <v>61.161000000000001</v>
      </c>
      <c r="F152" s="8">
        <f t="shared" si="4"/>
        <v>1.1120000000000019</v>
      </c>
      <c r="G152" s="77">
        <f t="shared" si="10"/>
        <v>0.95609760000000166</v>
      </c>
      <c r="H152" s="85">
        <f t="shared" si="8"/>
        <v>0.14640941921918857</v>
      </c>
      <c r="I152" s="77">
        <f t="shared" si="7"/>
        <v>1.1025070192191901</v>
      </c>
      <c r="K152" s="25"/>
      <c r="L152" s="118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123">
        <v>58.9</v>
      </c>
      <c r="D153" s="8">
        <v>18.701000000000001</v>
      </c>
      <c r="E153" s="8">
        <v>19.038</v>
      </c>
      <c r="F153" s="8">
        <f t="shared" si="4"/>
        <v>0.33699999999999974</v>
      </c>
      <c r="G153" s="77">
        <f t="shared" si="10"/>
        <v>0.2897525999999998</v>
      </c>
      <c r="H153" s="85">
        <f t="shared" si="8"/>
        <v>0.10121496234753763</v>
      </c>
      <c r="I153" s="77">
        <f t="shared" si="7"/>
        <v>0.39096756234753743</v>
      </c>
      <c r="K153" s="25"/>
      <c r="L153" s="118"/>
      <c r="M153" s="14"/>
      <c r="N153" s="7"/>
      <c r="X153" s="21"/>
      <c r="Y153" s="21"/>
    </row>
    <row r="154" spans="1:25" s="1" customFormat="1" x14ac:dyDescent="0.25">
      <c r="A154" s="75">
        <v>129</v>
      </c>
      <c r="B154" s="16">
        <v>34242155</v>
      </c>
      <c r="C154" s="76">
        <v>58.6</v>
      </c>
      <c r="D154" s="8">
        <v>27.739000000000001</v>
      </c>
      <c r="E154" s="8">
        <v>28.667999999999999</v>
      </c>
      <c r="F154" s="8">
        <f t="shared" ref="F154:F217" si="11">E154-D154</f>
        <v>0.92899999999999849</v>
      </c>
      <c r="G154" s="77">
        <f t="shared" si="10"/>
        <v>0.79875419999999875</v>
      </c>
      <c r="H154" s="85">
        <f t="shared" si="8"/>
        <v>0.10069943622352641</v>
      </c>
      <c r="I154" s="77">
        <f t="shared" si="7"/>
        <v>0.89945363622352514</v>
      </c>
      <c r="K154" s="25"/>
      <c r="L154" s="118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86">
        <v>130</v>
      </c>
      <c r="B155" s="20">
        <v>34242150</v>
      </c>
      <c r="C155" s="81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82">
        <f t="shared" si="10"/>
        <v>0</v>
      </c>
      <c r="H155" s="82">
        <f t="shared" si="8"/>
        <v>0.13334942407757081</v>
      </c>
      <c r="I155" s="82">
        <f t="shared" ref="I155:I218" si="12">G155+H155</f>
        <v>0.13334942407757081</v>
      </c>
      <c r="K155" s="25"/>
      <c r="L155" s="118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3">
        <v>131</v>
      </c>
      <c r="B156" s="19">
        <v>20442446</v>
      </c>
      <c r="C156" s="126">
        <v>84.1</v>
      </c>
      <c r="D156" s="9">
        <v>49.401000000000003</v>
      </c>
      <c r="E156" s="9">
        <v>50.317</v>
      </c>
      <c r="F156" s="127">
        <f t="shared" si="11"/>
        <v>0.91599999999999682</v>
      </c>
      <c r="G156" s="85">
        <f>F156*0.8598</f>
        <v>0.7875767999999973</v>
      </c>
      <c r="H156" s="85">
        <f t="shared" ref="H156:H207" si="13">C156/3672.6*$H$16</f>
        <v>0.15495106837009237</v>
      </c>
      <c r="I156" s="85">
        <f t="shared" si="12"/>
        <v>0.94252786837008973</v>
      </c>
      <c r="K156" s="25"/>
      <c r="L156" s="118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75">
        <v>132</v>
      </c>
      <c r="B157" s="16">
        <v>43242256</v>
      </c>
      <c r="C157" s="123">
        <v>56.3</v>
      </c>
      <c r="D157" s="8">
        <v>25.1112</v>
      </c>
      <c r="E157" s="8">
        <v>25.526</v>
      </c>
      <c r="F157" s="124">
        <f t="shared" si="11"/>
        <v>0.41479999999999961</v>
      </c>
      <c r="G157" s="77">
        <f t="shared" si="10"/>
        <v>0.35664503999999969</v>
      </c>
      <c r="H157" s="85">
        <f t="shared" si="13"/>
        <v>0.10373062008604281</v>
      </c>
      <c r="I157" s="77">
        <f t="shared" si="12"/>
        <v>0.46037566008604247</v>
      </c>
      <c r="K157" s="25"/>
      <c r="L157" s="118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75">
        <v>133</v>
      </c>
      <c r="B158" s="16">
        <v>43242235</v>
      </c>
      <c r="C158" s="123">
        <v>56.1</v>
      </c>
      <c r="D158" s="8">
        <v>13.566000000000001</v>
      </c>
      <c r="E158" s="8">
        <v>13.569000000000001</v>
      </c>
      <c r="F158" s="124">
        <f t="shared" si="11"/>
        <v>3.0000000000001137E-3</v>
      </c>
      <c r="G158" s="77">
        <f t="shared" si="10"/>
        <v>2.5794000000000979E-3</v>
      </c>
      <c r="H158" s="85">
        <f t="shared" si="13"/>
        <v>0.10336212765234462</v>
      </c>
      <c r="I158" s="77">
        <f t="shared" si="12"/>
        <v>0.10594152765234471</v>
      </c>
      <c r="K158" s="25"/>
      <c r="L158" s="118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75">
        <v>134</v>
      </c>
      <c r="B159" s="16">
        <v>43242250</v>
      </c>
      <c r="C159" s="123">
        <v>85.2</v>
      </c>
      <c r="D159" s="8">
        <v>25.873000000000001</v>
      </c>
      <c r="E159" s="8">
        <v>26.492999999999999</v>
      </c>
      <c r="F159" s="124">
        <f t="shared" si="11"/>
        <v>0.61999999999999744</v>
      </c>
      <c r="G159" s="77">
        <f t="shared" si="10"/>
        <v>0.53307599999999777</v>
      </c>
      <c r="H159" s="85">
        <f t="shared" si="13"/>
        <v>0.15697777675543248</v>
      </c>
      <c r="I159" s="77">
        <f t="shared" si="12"/>
        <v>0.69005377675543023</v>
      </c>
      <c r="K159" s="25"/>
      <c r="L159" s="118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123">
        <v>84.4</v>
      </c>
      <c r="D160" s="8">
        <v>45.533999999999999</v>
      </c>
      <c r="E160" s="8">
        <v>46.66</v>
      </c>
      <c r="F160" s="124">
        <f t="shared" si="11"/>
        <v>1.1259999999999977</v>
      </c>
      <c r="G160" s="77">
        <f t="shared" si="10"/>
        <v>0.96813479999999796</v>
      </c>
      <c r="H160" s="85">
        <f t="shared" si="13"/>
        <v>0.15550380702063968</v>
      </c>
      <c r="I160" s="77">
        <f t="shared" si="12"/>
        <v>1.1236386070206377</v>
      </c>
      <c r="K160" s="25"/>
      <c r="L160" s="118"/>
      <c r="M160" s="7"/>
      <c r="N160" s="7"/>
      <c r="X160" s="21"/>
      <c r="Y160" s="21"/>
    </row>
    <row r="161" spans="1:25" s="1" customFormat="1" x14ac:dyDescent="0.25">
      <c r="A161" s="75">
        <v>136</v>
      </c>
      <c r="B161" s="16">
        <v>43242379</v>
      </c>
      <c r="C161" s="123">
        <v>56.2</v>
      </c>
      <c r="D161" s="8">
        <v>30.884</v>
      </c>
      <c r="E161" s="8">
        <v>31.295999999999999</v>
      </c>
      <c r="F161" s="124">
        <f t="shared" si="11"/>
        <v>0.41199999999999903</v>
      </c>
      <c r="G161" s="77">
        <f t="shared" si="10"/>
        <v>0.35423759999999915</v>
      </c>
      <c r="H161" s="85">
        <f t="shared" si="13"/>
        <v>0.10354637386919371</v>
      </c>
      <c r="I161" s="77">
        <f t="shared" si="12"/>
        <v>0.4577839738691929</v>
      </c>
      <c r="K161" s="25"/>
      <c r="L161" s="118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75">
        <v>137</v>
      </c>
      <c r="B162" s="16">
        <v>43242240</v>
      </c>
      <c r="C162" s="123">
        <v>55.7</v>
      </c>
      <c r="D162" s="8">
        <v>21.225000000000001</v>
      </c>
      <c r="E162" s="8">
        <v>21.370999999999999</v>
      </c>
      <c r="F162" s="124">
        <f t="shared" si="11"/>
        <v>0.14599999999999724</v>
      </c>
      <c r="G162" s="77">
        <f t="shared" si="10"/>
        <v>0.12553079999999764</v>
      </c>
      <c r="H162" s="85">
        <f t="shared" si="13"/>
        <v>0.10262514278494823</v>
      </c>
      <c r="I162" s="77">
        <f t="shared" si="12"/>
        <v>0.22815594278494589</v>
      </c>
      <c r="K162" s="25"/>
      <c r="L162" s="118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75">
        <v>138</v>
      </c>
      <c r="B163" s="16">
        <v>43242241</v>
      </c>
      <c r="C163" s="123">
        <v>84.3</v>
      </c>
      <c r="D163" s="8">
        <v>44.06</v>
      </c>
      <c r="E163" s="8">
        <v>45.003999999999998</v>
      </c>
      <c r="F163" s="124">
        <f t="shared" si="11"/>
        <v>0.94399999999999551</v>
      </c>
      <c r="G163" s="77">
        <f t="shared" si="10"/>
        <v>0.81165119999999613</v>
      </c>
      <c r="H163" s="85">
        <f t="shared" si="13"/>
        <v>0.15531956080379056</v>
      </c>
      <c r="I163" s="77">
        <f t="shared" si="12"/>
        <v>0.96697076080378674</v>
      </c>
      <c r="K163" s="25"/>
      <c r="L163" s="118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123">
        <v>84</v>
      </c>
      <c r="D164" s="8">
        <v>10.585000000000001</v>
      </c>
      <c r="E164" s="8">
        <v>10.585000000000001</v>
      </c>
      <c r="F164" s="124">
        <f t="shared" si="11"/>
        <v>0</v>
      </c>
      <c r="G164" s="77">
        <f t="shared" si="10"/>
        <v>0</v>
      </c>
      <c r="H164" s="85">
        <f t="shared" si="13"/>
        <v>0.15476682215324328</v>
      </c>
      <c r="I164" s="77">
        <f t="shared" si="12"/>
        <v>0.15476682215324328</v>
      </c>
      <c r="K164" s="25"/>
      <c r="L164" s="118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75">
        <v>140</v>
      </c>
      <c r="B165" s="16">
        <v>34242381</v>
      </c>
      <c r="C165" s="123">
        <v>55.6</v>
      </c>
      <c r="D165" s="8">
        <v>24.324000000000002</v>
      </c>
      <c r="E165" s="8">
        <v>24.855</v>
      </c>
      <c r="F165" s="124">
        <f t="shared" si="11"/>
        <v>0.53099999999999881</v>
      </c>
      <c r="G165" s="77">
        <f t="shared" si="10"/>
        <v>0.45655379999999895</v>
      </c>
      <c r="H165" s="85">
        <f t="shared" si="13"/>
        <v>0.10244089656809913</v>
      </c>
      <c r="I165" s="77">
        <f t="shared" si="12"/>
        <v>0.55899469656809808</v>
      </c>
      <c r="K165" s="25"/>
      <c r="L165" s="118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75">
        <v>141</v>
      </c>
      <c r="B166" s="16">
        <v>34242390</v>
      </c>
      <c r="C166" s="123">
        <v>56.4</v>
      </c>
      <c r="D166" s="8">
        <v>14.521000000000001</v>
      </c>
      <c r="E166" s="8">
        <v>14.542999999999999</v>
      </c>
      <c r="F166" s="124">
        <f t="shared" si="11"/>
        <v>2.1999999999998465E-2</v>
      </c>
      <c r="G166" s="77">
        <f>F166*0.8598</f>
        <v>1.8915599999998679E-2</v>
      </c>
      <c r="H166" s="85">
        <f t="shared" si="13"/>
        <v>0.10391486630289191</v>
      </c>
      <c r="I166" s="77">
        <f t="shared" si="12"/>
        <v>0.1228304663028906</v>
      </c>
      <c r="K166" s="25"/>
      <c r="L166" s="118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75">
        <v>142</v>
      </c>
      <c r="B167" s="16">
        <v>34242387</v>
      </c>
      <c r="C167" s="123">
        <v>84.1</v>
      </c>
      <c r="D167" s="8">
        <v>28.134</v>
      </c>
      <c r="E167" s="8">
        <v>29.149000000000001</v>
      </c>
      <c r="F167" s="124">
        <f t="shared" si="11"/>
        <v>1.0150000000000006</v>
      </c>
      <c r="G167" s="77">
        <f t="shared" ref="G167:G196" si="14">F167*0.8598</f>
        <v>0.8726970000000005</v>
      </c>
      <c r="H167" s="85">
        <f t="shared" si="13"/>
        <v>0.15495106837009237</v>
      </c>
      <c r="I167" s="77">
        <f t="shared" si="12"/>
        <v>1.0276480683700928</v>
      </c>
      <c r="K167" s="25"/>
      <c r="L167" s="118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123">
        <v>83.5</v>
      </c>
      <c r="D168" s="8">
        <v>23.481999999999999</v>
      </c>
      <c r="E168" s="8">
        <v>23.481999999999999</v>
      </c>
      <c r="F168" s="124">
        <f t="shared" si="11"/>
        <v>0</v>
      </c>
      <c r="G168" s="77">
        <f t="shared" si="14"/>
        <v>0</v>
      </c>
      <c r="H168" s="85">
        <f t="shared" si="13"/>
        <v>0.15384559106899778</v>
      </c>
      <c r="I168" s="77">
        <f t="shared" si="12"/>
        <v>0.15384559106899778</v>
      </c>
      <c r="K168" s="25"/>
      <c r="L168" s="118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123">
        <v>56.3</v>
      </c>
      <c r="D169" s="8">
        <v>14.252000000000001</v>
      </c>
      <c r="E169" s="8">
        <v>14.952</v>
      </c>
      <c r="F169" s="124">
        <f t="shared" si="11"/>
        <v>0.69999999999999929</v>
      </c>
      <c r="G169" s="77">
        <f t="shared" si="14"/>
        <v>0.6018599999999994</v>
      </c>
      <c r="H169" s="85">
        <f t="shared" si="13"/>
        <v>0.10373062008604281</v>
      </c>
      <c r="I169" s="77">
        <f t="shared" si="12"/>
        <v>0.70559062008604223</v>
      </c>
      <c r="K169" s="25"/>
      <c r="L169" s="118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75">
        <v>145</v>
      </c>
      <c r="B170" s="16">
        <v>34242386</v>
      </c>
      <c r="C170" s="123">
        <v>56.6</v>
      </c>
      <c r="D170" s="8">
        <v>12.992000000000001</v>
      </c>
      <c r="E170" s="8">
        <v>13.009</v>
      </c>
      <c r="F170" s="124">
        <f t="shared" si="11"/>
        <v>1.699999999999946E-2</v>
      </c>
      <c r="G170" s="77">
        <f t="shared" si="14"/>
        <v>1.4616599999999536E-2</v>
      </c>
      <c r="H170" s="85">
        <f t="shared" si="13"/>
        <v>0.10428335873659011</v>
      </c>
      <c r="I170" s="77">
        <f t="shared" si="12"/>
        <v>0.11889995873658965</v>
      </c>
      <c r="K170" s="25"/>
      <c r="L170" s="118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75">
        <v>146</v>
      </c>
      <c r="B171" s="16">
        <v>34242384</v>
      </c>
      <c r="C171" s="123">
        <v>84.3</v>
      </c>
      <c r="D171" s="8">
        <v>14.147</v>
      </c>
      <c r="E171" s="8">
        <v>14.147</v>
      </c>
      <c r="F171" s="124">
        <f t="shared" si="11"/>
        <v>0</v>
      </c>
      <c r="G171" s="77">
        <f t="shared" si="14"/>
        <v>0</v>
      </c>
      <c r="H171" s="85">
        <f t="shared" si="13"/>
        <v>0.15531956080379056</v>
      </c>
      <c r="I171" s="77">
        <f t="shared" si="12"/>
        <v>0.15531956080379056</v>
      </c>
      <c r="K171" s="25"/>
      <c r="L171" s="118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123">
        <v>84.7</v>
      </c>
      <c r="D172" s="8">
        <v>22.622</v>
      </c>
      <c r="E172" s="8">
        <v>23.308</v>
      </c>
      <c r="F172" s="124">
        <f t="shared" si="11"/>
        <v>0.68599999999999994</v>
      </c>
      <c r="G172" s="77">
        <f t="shared" si="14"/>
        <v>0.58982279999999998</v>
      </c>
      <c r="H172" s="85">
        <f t="shared" si="13"/>
        <v>0.15605654567118696</v>
      </c>
      <c r="I172" s="77">
        <f t="shared" si="12"/>
        <v>0.74587934567118697</v>
      </c>
      <c r="K172" s="25"/>
      <c r="L172" s="118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75">
        <v>148</v>
      </c>
      <c r="B173" s="16">
        <v>34242298</v>
      </c>
      <c r="C173" s="123">
        <v>56.4</v>
      </c>
      <c r="D173" s="8">
        <v>14.638999999999999</v>
      </c>
      <c r="E173" s="8">
        <v>14.643000000000001</v>
      </c>
      <c r="F173" s="124">
        <f t="shared" si="11"/>
        <v>4.0000000000013358E-3</v>
      </c>
      <c r="G173" s="77">
        <f t="shared" si="14"/>
        <v>3.4392000000011487E-3</v>
      </c>
      <c r="H173" s="85">
        <f t="shared" si="13"/>
        <v>0.10391486630289191</v>
      </c>
      <c r="I173" s="77">
        <f t="shared" si="12"/>
        <v>0.10735406630289307</v>
      </c>
      <c r="K173" s="25"/>
      <c r="L173" s="118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75">
        <v>149</v>
      </c>
      <c r="B174" s="16">
        <v>34242302</v>
      </c>
      <c r="C174" s="123">
        <v>56.7</v>
      </c>
      <c r="D174" s="8">
        <v>20.103999999999999</v>
      </c>
      <c r="E174" s="8">
        <v>20.129000000000001</v>
      </c>
      <c r="F174" s="124">
        <f t="shared" si="11"/>
        <v>2.5000000000002132E-2</v>
      </c>
      <c r="G174" s="77">
        <f t="shared" si="14"/>
        <v>2.1495000000001832E-2</v>
      </c>
      <c r="H174" s="85">
        <f t="shared" si="13"/>
        <v>0.10446760495343922</v>
      </c>
      <c r="I174" s="77">
        <f t="shared" si="12"/>
        <v>0.12596260495344105</v>
      </c>
      <c r="K174" s="25"/>
      <c r="L174" s="118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75">
        <v>150</v>
      </c>
      <c r="B175" s="16">
        <v>34242299</v>
      </c>
      <c r="C175" s="123">
        <v>84.6</v>
      </c>
      <c r="D175" s="8">
        <v>17.640999999999998</v>
      </c>
      <c r="E175" s="8">
        <v>17.640999999999998</v>
      </c>
      <c r="F175" s="124">
        <f t="shared" si="11"/>
        <v>0</v>
      </c>
      <c r="G175" s="77">
        <f t="shared" si="14"/>
        <v>0</v>
      </c>
      <c r="H175" s="85">
        <f t="shared" si="13"/>
        <v>0.15587229945433786</v>
      </c>
      <c r="I175" s="77">
        <f t="shared" si="12"/>
        <v>0.15587229945433786</v>
      </c>
      <c r="K175" s="25"/>
      <c r="L175" s="118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125">
        <v>84.6</v>
      </c>
      <c r="D176" s="8">
        <v>28.327000000000002</v>
      </c>
      <c r="E176" s="8">
        <v>28.538</v>
      </c>
      <c r="F176" s="124">
        <f t="shared" si="11"/>
        <v>0.21099999999999852</v>
      </c>
      <c r="G176" s="34">
        <f t="shared" si="14"/>
        <v>0.18141779999999874</v>
      </c>
      <c r="H176" s="39">
        <f t="shared" si="13"/>
        <v>0.15587229945433786</v>
      </c>
      <c r="I176" s="34">
        <f t="shared" si="12"/>
        <v>0.33729009945433663</v>
      </c>
      <c r="K176" s="25"/>
      <c r="L176" s="118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75">
        <v>152</v>
      </c>
      <c r="B177" s="16">
        <v>34242303</v>
      </c>
      <c r="C177" s="123">
        <v>56.3</v>
      </c>
      <c r="D177" s="8">
        <v>4.2380000000000004</v>
      </c>
      <c r="E177" s="8">
        <v>4.2380000000000004</v>
      </c>
      <c r="F177" s="124">
        <f t="shared" si="11"/>
        <v>0</v>
      </c>
      <c r="G177" s="77">
        <f t="shared" si="14"/>
        <v>0</v>
      </c>
      <c r="H177" s="85">
        <f t="shared" si="13"/>
        <v>0.10373062008604281</v>
      </c>
      <c r="I177" s="77">
        <f t="shared" si="12"/>
        <v>0.10373062008604281</v>
      </c>
      <c r="K177" s="25"/>
      <c r="L177" s="118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75">
        <v>153</v>
      </c>
      <c r="B178" s="16">
        <v>34242306</v>
      </c>
      <c r="C178" s="123">
        <v>56.9</v>
      </c>
      <c r="D178" s="8">
        <v>17.917000000000002</v>
      </c>
      <c r="E178" s="8">
        <v>18.286999999999999</v>
      </c>
      <c r="F178" s="124">
        <f t="shared" si="11"/>
        <v>0.36999999999999744</v>
      </c>
      <c r="G178" s="77">
        <f t="shared" si="14"/>
        <v>0.3181259999999978</v>
      </c>
      <c r="H178" s="85">
        <f t="shared" si="13"/>
        <v>0.10483609738713741</v>
      </c>
      <c r="I178" s="77">
        <f t="shared" si="12"/>
        <v>0.42296209738713519</v>
      </c>
      <c r="K178" s="25"/>
      <c r="L178" s="118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75">
        <v>154</v>
      </c>
      <c r="B179" s="16">
        <v>34242305</v>
      </c>
      <c r="C179" s="123">
        <v>85.7</v>
      </c>
      <c r="D179" s="8">
        <v>28.26</v>
      </c>
      <c r="E179" s="8">
        <v>28.282</v>
      </c>
      <c r="F179" s="124">
        <f t="shared" si="11"/>
        <v>2.1999999999998465E-2</v>
      </c>
      <c r="G179" s="77">
        <f t="shared" si="14"/>
        <v>1.8915599999998679E-2</v>
      </c>
      <c r="H179" s="85">
        <f t="shared" si="13"/>
        <v>0.15789900783967797</v>
      </c>
      <c r="I179" s="77">
        <f t="shared" si="12"/>
        <v>0.17681460783967665</v>
      </c>
      <c r="K179" s="25"/>
      <c r="L179" s="118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23">
        <v>84.9</v>
      </c>
      <c r="D180" s="8">
        <v>43.21</v>
      </c>
      <c r="E180" s="8">
        <v>44.579000000000001</v>
      </c>
      <c r="F180" s="124">
        <f t="shared" si="11"/>
        <v>1.3689999999999998</v>
      </c>
      <c r="G180" s="77">
        <f t="shared" si="14"/>
        <v>1.1770661999999998</v>
      </c>
      <c r="H180" s="85">
        <f t="shared" si="13"/>
        <v>0.15642503810488517</v>
      </c>
      <c r="I180" s="77">
        <f t="shared" si="12"/>
        <v>1.3334912381048851</v>
      </c>
      <c r="K180" s="25"/>
      <c r="L180" s="118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75">
        <v>156</v>
      </c>
      <c r="B181" s="16">
        <v>34242320</v>
      </c>
      <c r="C181" s="123">
        <v>56.8</v>
      </c>
      <c r="D181" s="8">
        <v>31.17</v>
      </c>
      <c r="E181" s="8">
        <v>31.757999999999999</v>
      </c>
      <c r="F181" s="124">
        <f t="shared" si="11"/>
        <v>0.58799999999999741</v>
      </c>
      <c r="G181" s="77">
        <f t="shared" si="14"/>
        <v>0.50556239999999775</v>
      </c>
      <c r="H181" s="85">
        <f t="shared" si="13"/>
        <v>0.1046518511702883</v>
      </c>
      <c r="I181" s="77">
        <f t="shared" si="12"/>
        <v>0.61021425117028605</v>
      </c>
      <c r="K181" s="25"/>
      <c r="L181" s="118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75">
        <v>157</v>
      </c>
      <c r="B182" s="16">
        <v>34242321</v>
      </c>
      <c r="C182" s="123">
        <v>57.1</v>
      </c>
      <c r="D182" s="8">
        <v>26.140999999999998</v>
      </c>
      <c r="E182" s="8">
        <v>26.887</v>
      </c>
      <c r="F182" s="124">
        <f t="shared" si="11"/>
        <v>0.74600000000000222</v>
      </c>
      <c r="G182" s="77">
        <f t="shared" si="14"/>
        <v>0.64141080000000195</v>
      </c>
      <c r="H182" s="85">
        <f t="shared" si="13"/>
        <v>0.10520458982083561</v>
      </c>
      <c r="I182" s="77">
        <f t="shared" si="12"/>
        <v>0.74661538982083753</v>
      </c>
      <c r="K182" s="25"/>
      <c r="L182" s="118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75">
        <v>158</v>
      </c>
      <c r="B183" s="16">
        <v>34242304</v>
      </c>
      <c r="C183" s="123">
        <v>85.5</v>
      </c>
      <c r="D183" s="8">
        <v>32.92</v>
      </c>
      <c r="E183" s="8">
        <v>33.817</v>
      </c>
      <c r="F183" s="124">
        <f t="shared" si="11"/>
        <v>0.89699999999999847</v>
      </c>
      <c r="G183" s="77">
        <f t="shared" si="14"/>
        <v>0.77124059999999872</v>
      </c>
      <c r="H183" s="85">
        <f t="shared" si="13"/>
        <v>0.15753051540597976</v>
      </c>
      <c r="I183" s="77">
        <f t="shared" si="12"/>
        <v>0.92877111540597845</v>
      </c>
      <c r="K183" s="25"/>
      <c r="L183" s="118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123">
        <v>84.6</v>
      </c>
      <c r="D184" s="153">
        <v>34.866</v>
      </c>
      <c r="E184" s="153">
        <v>35.183999999999997</v>
      </c>
      <c r="F184" s="124">
        <f t="shared" si="11"/>
        <v>0.31799999999999784</v>
      </c>
      <c r="G184" s="77">
        <f t="shared" si="14"/>
        <v>0.27341639999999817</v>
      </c>
      <c r="H184" s="85">
        <f t="shared" si="13"/>
        <v>0.15587229945433786</v>
      </c>
      <c r="I184" s="87">
        <f>G184+H184</f>
        <v>0.42928869945433601</v>
      </c>
      <c r="K184" s="25"/>
      <c r="L184" s="118"/>
      <c r="M184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123">
        <v>56.3</v>
      </c>
      <c r="D185" s="8">
        <v>0.502</v>
      </c>
      <c r="E185" s="8">
        <v>0.502</v>
      </c>
      <c r="F185" s="124">
        <f t="shared" si="11"/>
        <v>0</v>
      </c>
      <c r="G185" s="77">
        <f t="shared" si="14"/>
        <v>0</v>
      </c>
      <c r="H185" s="85">
        <f t="shared" si="13"/>
        <v>0.10373062008604281</v>
      </c>
      <c r="I185" s="96">
        <f>G185+H185</f>
        <v>0.10373062008604281</v>
      </c>
      <c r="K185" s="25"/>
      <c r="L185" s="118"/>
      <c r="M18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75">
        <v>161</v>
      </c>
      <c r="B186" s="16">
        <v>34242312</v>
      </c>
      <c r="C186" s="123">
        <v>56.8</v>
      </c>
      <c r="D186" s="8">
        <v>8.2029999999999994</v>
      </c>
      <c r="E186" s="8">
        <v>8.2029999999999994</v>
      </c>
      <c r="F186" s="124">
        <f t="shared" si="11"/>
        <v>0</v>
      </c>
      <c r="G186" s="77">
        <f t="shared" si="14"/>
        <v>0</v>
      </c>
      <c r="H186" s="85">
        <f t="shared" si="13"/>
        <v>0.1046518511702883</v>
      </c>
      <c r="I186" s="77">
        <f t="shared" si="12"/>
        <v>0.1046518511702883</v>
      </c>
      <c r="K186" s="25"/>
      <c r="L186" s="118"/>
      <c r="M186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75">
        <v>162</v>
      </c>
      <c r="B187" s="16">
        <v>34242309</v>
      </c>
      <c r="C187" s="123">
        <v>85.2</v>
      </c>
      <c r="D187" s="8">
        <v>25.773</v>
      </c>
      <c r="E187" s="8">
        <v>26.143999999999998</v>
      </c>
      <c r="F187" s="124">
        <f t="shared" si="11"/>
        <v>0.37099999999999866</v>
      </c>
      <c r="G187" s="77">
        <f t="shared" si="14"/>
        <v>0.31898579999999888</v>
      </c>
      <c r="H187" s="85">
        <f>C187/3672.6*$H$16</f>
        <v>0.15697777675543248</v>
      </c>
      <c r="I187" s="77">
        <f t="shared" si="12"/>
        <v>0.47596357675543133</v>
      </c>
      <c r="K187" s="25"/>
      <c r="L187" s="118"/>
      <c r="M18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123">
        <v>84.4</v>
      </c>
      <c r="D188" s="8">
        <v>5.8150000000000004</v>
      </c>
      <c r="E188" s="8">
        <v>5.8150000000000004</v>
      </c>
      <c r="F188" s="124">
        <f t="shared" si="11"/>
        <v>0</v>
      </c>
      <c r="G188" s="77">
        <f>F188*0.8598</f>
        <v>0</v>
      </c>
      <c r="H188" s="85">
        <f t="shared" si="13"/>
        <v>0.15550380702063968</v>
      </c>
      <c r="I188" s="77">
        <f>G188+H188</f>
        <v>0.15550380702063968</v>
      </c>
      <c r="K188" s="25"/>
      <c r="L188" s="118"/>
      <c r="M188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75">
        <v>164</v>
      </c>
      <c r="B189" s="16">
        <v>34242185</v>
      </c>
      <c r="C189" s="123">
        <v>55.9</v>
      </c>
      <c r="D189" s="8">
        <v>13.593</v>
      </c>
      <c r="E189" s="8">
        <v>13.678000000000001</v>
      </c>
      <c r="F189" s="124">
        <f t="shared" si="11"/>
        <v>8.5000000000000853E-2</v>
      </c>
      <c r="G189" s="77">
        <f>F189*0.8598</f>
        <v>7.3083000000000731E-2</v>
      </c>
      <c r="H189" s="85">
        <f t="shared" si="13"/>
        <v>0.10299363521864642</v>
      </c>
      <c r="I189" s="77">
        <f t="shared" si="12"/>
        <v>0.17607663521864714</v>
      </c>
      <c r="K189" s="25"/>
      <c r="L189" s="118"/>
      <c r="M189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75">
        <v>165</v>
      </c>
      <c r="B190" s="16">
        <v>43441088</v>
      </c>
      <c r="C190" s="123">
        <v>56.7</v>
      </c>
      <c r="D190" s="8">
        <v>13.725</v>
      </c>
      <c r="E190" s="8">
        <v>13.726000000000001</v>
      </c>
      <c r="F190" s="124">
        <f t="shared" si="11"/>
        <v>1.0000000000012221E-3</v>
      </c>
      <c r="G190" s="77">
        <f t="shared" si="14"/>
        <v>8.5980000000105078E-4</v>
      </c>
      <c r="H190" s="85">
        <f t="shared" si="13"/>
        <v>0.10446760495343922</v>
      </c>
      <c r="I190" s="77">
        <f t="shared" si="12"/>
        <v>0.10532740495344027</v>
      </c>
      <c r="K190" s="25"/>
      <c r="L190" s="118"/>
      <c r="M190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75">
        <v>166</v>
      </c>
      <c r="B191" s="16">
        <v>34242310</v>
      </c>
      <c r="C191" s="123">
        <v>85.2</v>
      </c>
      <c r="D191" s="8">
        <v>27.52</v>
      </c>
      <c r="E191" s="8">
        <v>27.99</v>
      </c>
      <c r="F191" s="124">
        <f t="shared" si="11"/>
        <v>0.46999999999999886</v>
      </c>
      <c r="G191" s="77">
        <f t="shared" si="14"/>
        <v>0.40410599999999902</v>
      </c>
      <c r="H191" s="85">
        <f t="shared" si="13"/>
        <v>0.15697777675543248</v>
      </c>
      <c r="I191" s="77">
        <f t="shared" si="12"/>
        <v>0.56108377675543153</v>
      </c>
      <c r="K191" s="25"/>
      <c r="L191" s="118"/>
      <c r="M191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123">
        <v>84.9</v>
      </c>
      <c r="D192" s="8">
        <v>32.515999999999998</v>
      </c>
      <c r="E192" s="8">
        <v>33.353999999999999</v>
      </c>
      <c r="F192" s="124">
        <f t="shared" si="11"/>
        <v>0.83800000000000097</v>
      </c>
      <c r="G192" s="77">
        <f t="shared" si="14"/>
        <v>0.72051240000000083</v>
      </c>
      <c r="H192" s="85">
        <f t="shared" si="13"/>
        <v>0.15642503810488517</v>
      </c>
      <c r="I192" s="77">
        <f t="shared" si="12"/>
        <v>0.876937438104886</v>
      </c>
      <c r="K192" s="25"/>
      <c r="L192" s="118"/>
      <c r="M192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75">
        <v>168</v>
      </c>
      <c r="B193" s="16">
        <v>34242189</v>
      </c>
      <c r="C193" s="123">
        <v>56.4</v>
      </c>
      <c r="D193" s="8">
        <v>5.01</v>
      </c>
      <c r="E193" s="8">
        <v>5.01</v>
      </c>
      <c r="F193" s="124">
        <f t="shared" si="11"/>
        <v>0</v>
      </c>
      <c r="G193" s="77">
        <f t="shared" si="14"/>
        <v>0</v>
      </c>
      <c r="H193" s="85">
        <f t="shared" si="13"/>
        <v>0.10391486630289191</v>
      </c>
      <c r="I193" s="77">
        <f t="shared" si="12"/>
        <v>0.10391486630289191</v>
      </c>
      <c r="K193" s="25"/>
      <c r="L193" s="118"/>
      <c r="M193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75">
        <v>169</v>
      </c>
      <c r="B194" s="16">
        <v>34242191</v>
      </c>
      <c r="C194" s="123">
        <v>57</v>
      </c>
      <c r="D194" s="8">
        <v>21.468</v>
      </c>
      <c r="E194" s="8">
        <v>21.468</v>
      </c>
      <c r="F194" s="124">
        <f t="shared" si="11"/>
        <v>0</v>
      </c>
      <c r="G194" s="77">
        <f t="shared" si="14"/>
        <v>0</v>
      </c>
      <c r="H194" s="85">
        <f t="shared" si="13"/>
        <v>0.10502034360398652</v>
      </c>
      <c r="I194" s="77">
        <f t="shared" si="12"/>
        <v>0.10502034360398652</v>
      </c>
      <c r="K194" s="25"/>
      <c r="L194" s="118"/>
      <c r="M194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75">
        <v>170</v>
      </c>
      <c r="B195" s="16">
        <v>34242190</v>
      </c>
      <c r="C195" s="123">
        <v>85.3</v>
      </c>
      <c r="D195" s="8">
        <v>30.338999999999999</v>
      </c>
      <c r="E195" s="8">
        <v>30.878</v>
      </c>
      <c r="F195" s="124">
        <f t="shared" si="11"/>
        <v>0.53900000000000148</v>
      </c>
      <c r="G195" s="77">
        <f t="shared" si="14"/>
        <v>0.46343220000000129</v>
      </c>
      <c r="H195" s="85">
        <f t="shared" si="13"/>
        <v>0.15716202297228155</v>
      </c>
      <c r="I195" s="77">
        <f t="shared" si="12"/>
        <v>0.62059422297228284</v>
      </c>
      <c r="K195" s="25"/>
      <c r="L195" s="118"/>
      <c r="M195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123">
        <v>84.3</v>
      </c>
      <c r="D196" s="8">
        <v>7.93</v>
      </c>
      <c r="E196" s="8">
        <v>7.93</v>
      </c>
      <c r="F196" s="124">
        <f t="shared" si="11"/>
        <v>0</v>
      </c>
      <c r="G196" s="77">
        <f t="shared" si="14"/>
        <v>0</v>
      </c>
      <c r="H196" s="85">
        <f t="shared" si="13"/>
        <v>0.15531956080379056</v>
      </c>
      <c r="I196" s="77">
        <f t="shared" si="12"/>
        <v>0.15531956080379056</v>
      </c>
      <c r="K196" s="25"/>
      <c r="L196" s="118"/>
      <c r="M196" s="157"/>
      <c r="N196" s="107"/>
      <c r="O196" s="108"/>
      <c r="P196" s="108"/>
      <c r="Q196" s="108"/>
      <c r="R196" s="93"/>
      <c r="S196" s="93"/>
      <c r="T196" s="5"/>
      <c r="U196" s="5"/>
      <c r="V196" s="5"/>
      <c r="W196" s="5"/>
      <c r="X196" s="21"/>
      <c r="Y196" s="21"/>
    </row>
    <row r="197" spans="1:25" s="1" customFormat="1" x14ac:dyDescent="0.25">
      <c r="A197" s="75">
        <v>172</v>
      </c>
      <c r="B197" s="16">
        <v>34242195</v>
      </c>
      <c r="C197" s="123">
        <v>56.4</v>
      </c>
      <c r="D197" s="8">
        <v>10.946999999999999</v>
      </c>
      <c r="E197" s="8">
        <v>10.962</v>
      </c>
      <c r="F197" s="124">
        <f t="shared" si="11"/>
        <v>1.5000000000000568E-2</v>
      </c>
      <c r="G197" s="77">
        <f>F197*0.8598</f>
        <v>1.289700000000049E-2</v>
      </c>
      <c r="H197" s="85">
        <f t="shared" si="13"/>
        <v>0.10391486630289191</v>
      </c>
      <c r="I197" s="77">
        <f t="shared" si="12"/>
        <v>0.11681186630289241</v>
      </c>
      <c r="K197" s="25"/>
      <c r="L197" s="118"/>
      <c r="M197" s="157"/>
      <c r="N197" s="107"/>
      <c r="O197" s="108"/>
      <c r="P197" s="108"/>
      <c r="Q197" s="108"/>
      <c r="R197" s="93"/>
      <c r="S197" s="93"/>
      <c r="T197" s="5"/>
      <c r="U197" s="5"/>
      <c r="V197" s="5"/>
      <c r="W197" s="5"/>
      <c r="X197" s="21"/>
      <c r="Y197" s="21"/>
    </row>
    <row r="198" spans="1:25" s="1" customFormat="1" x14ac:dyDescent="0.25">
      <c r="A198" s="75">
        <v>173</v>
      </c>
      <c r="B198" s="16">
        <v>34242186</v>
      </c>
      <c r="C198" s="123">
        <v>56.9</v>
      </c>
      <c r="D198" s="8">
        <v>17.588999999999999</v>
      </c>
      <c r="E198" s="8">
        <v>17.641999999999999</v>
      </c>
      <c r="F198" s="124">
        <f t="shared" si="11"/>
        <v>5.3000000000000824E-2</v>
      </c>
      <c r="G198" s="77">
        <f t="shared" ref="G198:G219" si="15">F198*0.8598</f>
        <v>4.5569400000000711E-2</v>
      </c>
      <c r="H198" s="85">
        <f t="shared" si="13"/>
        <v>0.10483609738713741</v>
      </c>
      <c r="I198" s="77">
        <f t="shared" si="12"/>
        <v>0.15040549738713813</v>
      </c>
      <c r="K198" s="25"/>
      <c r="L198" s="118"/>
      <c r="M198" s="109"/>
      <c r="N198" s="107"/>
      <c r="O198" s="108"/>
      <c r="P198" s="108"/>
      <c r="Q198" s="108"/>
      <c r="R198" s="93"/>
      <c r="S198" s="93"/>
      <c r="T198" s="5"/>
      <c r="U198" s="5"/>
      <c r="V198" s="5"/>
      <c r="W198" s="5"/>
      <c r="X198" s="21"/>
      <c r="Y198" s="21"/>
    </row>
    <row r="199" spans="1:25" s="1" customFormat="1" x14ac:dyDescent="0.25">
      <c r="A199" s="75">
        <v>174</v>
      </c>
      <c r="B199" s="16">
        <v>34242183</v>
      </c>
      <c r="C199" s="123">
        <v>85.9</v>
      </c>
      <c r="D199" s="8">
        <v>30.41</v>
      </c>
      <c r="E199" s="8">
        <v>31.411000000000001</v>
      </c>
      <c r="F199" s="124">
        <f t="shared" si="11"/>
        <v>1.0010000000000012</v>
      </c>
      <c r="G199" s="77">
        <f t="shared" si="15"/>
        <v>0.86065980000000109</v>
      </c>
      <c r="H199" s="85">
        <f t="shared" si="13"/>
        <v>0.15826750027337616</v>
      </c>
      <c r="I199" s="77">
        <f t="shared" si="12"/>
        <v>1.0189273002733772</v>
      </c>
      <c r="K199" s="25"/>
      <c r="L199" s="118"/>
      <c r="M199" s="109"/>
      <c r="N199" s="107"/>
      <c r="O199" s="108"/>
      <c r="P199" s="108"/>
      <c r="Q199" s="108"/>
      <c r="R199" s="93"/>
      <c r="S199" s="93"/>
      <c r="T199" s="93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123">
        <v>84.5</v>
      </c>
      <c r="D200" s="8">
        <f>29.81</f>
        <v>29.81</v>
      </c>
      <c r="E200" s="8">
        <v>29.949000000000002</v>
      </c>
      <c r="F200" s="124">
        <f t="shared" si="11"/>
        <v>0.1390000000000029</v>
      </c>
      <c r="G200" s="34">
        <f t="shared" si="15"/>
        <v>0.1195122000000025</v>
      </c>
      <c r="H200" s="39">
        <f t="shared" si="13"/>
        <v>0.15568805323748877</v>
      </c>
      <c r="I200" s="34">
        <f t="shared" si="12"/>
        <v>0.27520025323749125</v>
      </c>
      <c r="K200" s="25"/>
      <c r="L200" s="118"/>
      <c r="M200" s="110"/>
      <c r="N200" s="24"/>
      <c r="O200" s="24"/>
      <c r="P200" s="24"/>
      <c r="Q200" s="106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75">
        <v>176</v>
      </c>
      <c r="B201" s="16">
        <v>34242199</v>
      </c>
      <c r="C201" s="123">
        <v>56.5</v>
      </c>
      <c r="D201" s="8">
        <f>17.378+0.288</f>
        <v>17.666</v>
      </c>
      <c r="E201" s="8">
        <v>16.331</v>
      </c>
      <c r="F201" s="124">
        <f t="shared" si="11"/>
        <v>-1.3350000000000009</v>
      </c>
      <c r="G201" s="34">
        <f t="shared" si="15"/>
        <v>-1.1478330000000008</v>
      </c>
      <c r="H201" s="39">
        <f t="shared" si="13"/>
        <v>0.10409911251974101</v>
      </c>
      <c r="I201" s="34">
        <f t="shared" si="12"/>
        <v>-1.0437338874802597</v>
      </c>
      <c r="K201" s="25"/>
      <c r="L201" s="118"/>
      <c r="M201" s="110"/>
      <c r="N201" s="24"/>
      <c r="O201" s="24"/>
      <c r="P201" s="24"/>
      <c r="Q201" s="106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75">
        <v>177</v>
      </c>
      <c r="B202" s="16">
        <v>34242192</v>
      </c>
      <c r="C202" s="123">
        <v>57</v>
      </c>
      <c r="D202" s="8">
        <v>18</v>
      </c>
      <c r="E202" s="8">
        <v>18</v>
      </c>
      <c r="F202" s="124">
        <f t="shared" si="11"/>
        <v>0</v>
      </c>
      <c r="G202" s="34">
        <f t="shared" si="15"/>
        <v>0</v>
      </c>
      <c r="H202" s="39">
        <f t="shared" si="13"/>
        <v>0.10502034360398652</v>
      </c>
      <c r="I202" s="34">
        <f>G202+H202</f>
        <v>0.10502034360398652</v>
      </c>
      <c r="K202" s="25"/>
      <c r="L202" s="118"/>
      <c r="M202" s="110"/>
      <c r="N202" s="24"/>
      <c r="O202" s="24"/>
      <c r="P202" s="24"/>
      <c r="Q202" s="106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75">
        <v>178</v>
      </c>
      <c r="B203" s="16">
        <v>34242198</v>
      </c>
      <c r="C203" s="123">
        <v>85.8</v>
      </c>
      <c r="D203" s="8">
        <v>23.864000000000001</v>
      </c>
      <c r="E203" s="8">
        <v>24.385000000000002</v>
      </c>
      <c r="F203" s="124">
        <f>E203-D203</f>
        <v>0.5210000000000008</v>
      </c>
      <c r="G203" s="77">
        <f t="shared" si="15"/>
        <v>0.44795580000000068</v>
      </c>
      <c r="H203" s="85">
        <f t="shared" si="13"/>
        <v>0.15808325405652707</v>
      </c>
      <c r="I203" s="77">
        <f t="shared" si="12"/>
        <v>0.60603905405652769</v>
      </c>
      <c r="K203" s="25"/>
      <c r="L203" s="118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123">
        <v>84.7</v>
      </c>
      <c r="D204" s="8">
        <v>45.555</v>
      </c>
      <c r="E204" s="8">
        <v>46.642000000000003</v>
      </c>
      <c r="F204" s="124">
        <f t="shared" si="11"/>
        <v>1.0870000000000033</v>
      </c>
      <c r="G204" s="77">
        <f t="shared" si="15"/>
        <v>0.93460260000000284</v>
      </c>
      <c r="H204" s="85">
        <f t="shared" si="13"/>
        <v>0.15605654567118696</v>
      </c>
      <c r="I204" s="77">
        <f t="shared" si="12"/>
        <v>1.0906591456711898</v>
      </c>
      <c r="K204" s="25"/>
      <c r="L204" s="118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123">
        <v>55.8</v>
      </c>
      <c r="D205" s="8">
        <v>19.431999999999999</v>
      </c>
      <c r="E205" s="8">
        <v>19.431999999999999</v>
      </c>
      <c r="F205" s="124">
        <f t="shared" si="11"/>
        <v>0</v>
      </c>
      <c r="G205" s="34">
        <f t="shared" si="15"/>
        <v>0</v>
      </c>
      <c r="H205" s="39">
        <f t="shared" si="13"/>
        <v>0.10280938900179731</v>
      </c>
      <c r="I205" s="34">
        <f t="shared" si="12"/>
        <v>0.10280938900179731</v>
      </c>
      <c r="K205" s="25"/>
      <c r="L205" s="118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75">
        <v>181</v>
      </c>
      <c r="B206" s="16">
        <v>34242193</v>
      </c>
      <c r="C206" s="123">
        <v>57</v>
      </c>
      <c r="D206" s="8">
        <v>8.6630000000000003</v>
      </c>
      <c r="E206" s="8">
        <v>8.8940000000000001</v>
      </c>
      <c r="F206" s="124">
        <f t="shared" si="11"/>
        <v>0.23099999999999987</v>
      </c>
      <c r="G206" s="77">
        <f t="shared" si="15"/>
        <v>0.1986137999999999</v>
      </c>
      <c r="H206" s="85">
        <f t="shared" si="13"/>
        <v>0.10502034360398652</v>
      </c>
      <c r="I206" s="77">
        <f t="shared" si="12"/>
        <v>0.30363414360398644</v>
      </c>
      <c r="K206" s="25"/>
      <c r="L206" s="118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86">
        <v>182</v>
      </c>
      <c r="B207" s="20">
        <v>34242194</v>
      </c>
      <c r="C207" s="150">
        <v>85.8</v>
      </c>
      <c r="D207" s="12">
        <v>25.823</v>
      </c>
      <c r="E207" s="12">
        <v>25.876999999999999</v>
      </c>
      <c r="F207" s="152">
        <f t="shared" si="11"/>
        <v>5.3999999999998494E-2</v>
      </c>
      <c r="G207" s="82">
        <f t="shared" si="15"/>
        <v>4.6429199999998706E-2</v>
      </c>
      <c r="H207" s="82">
        <f t="shared" si="13"/>
        <v>0.15808325405652707</v>
      </c>
      <c r="I207" s="82">
        <f t="shared" si="12"/>
        <v>0.20451245405652577</v>
      </c>
      <c r="K207" s="25"/>
      <c r="L207" s="118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126">
        <v>117.2</v>
      </c>
      <c r="D208" s="9">
        <v>47.140999999999998</v>
      </c>
      <c r="E208" s="9">
        <v>47.140999999999998</v>
      </c>
      <c r="F208" s="127">
        <f t="shared" si="11"/>
        <v>0</v>
      </c>
      <c r="G208" s="85">
        <f t="shared" si="15"/>
        <v>0</v>
      </c>
      <c r="H208" s="85">
        <f>C208/4660.1*$H$19</f>
        <v>9.9038951970987887E-2</v>
      </c>
      <c r="I208" s="85">
        <f t="shared" si="12"/>
        <v>9.9038951970987887E-2</v>
      </c>
      <c r="K208" s="25"/>
      <c r="L208" s="118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75">
        <v>184</v>
      </c>
      <c r="B209" s="16">
        <v>34242341</v>
      </c>
      <c r="C209" s="123">
        <v>58.1</v>
      </c>
      <c r="D209" s="8">
        <v>23.887</v>
      </c>
      <c r="E209" s="8">
        <v>24.097999999999999</v>
      </c>
      <c r="F209" s="124">
        <f t="shared" si="11"/>
        <v>0.21099999999999852</v>
      </c>
      <c r="G209" s="77">
        <f t="shared" si="15"/>
        <v>0.18141779999999874</v>
      </c>
      <c r="H209" s="85">
        <f t="shared" ref="H209:H272" si="16">C209/4660.1*$H$19</f>
        <v>4.9096954859337849E-2</v>
      </c>
      <c r="I209" s="77">
        <f t="shared" si="12"/>
        <v>0.23051475485933659</v>
      </c>
      <c r="K209" s="25"/>
      <c r="L209" s="118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75">
        <v>185</v>
      </c>
      <c r="B210" s="16">
        <v>34242160</v>
      </c>
      <c r="C210" s="123">
        <v>58.4</v>
      </c>
      <c r="D210" s="8">
        <v>11.398999999999999</v>
      </c>
      <c r="E210" s="8">
        <v>11.266</v>
      </c>
      <c r="F210" s="124">
        <f t="shared" si="11"/>
        <v>-0.13299999999999912</v>
      </c>
      <c r="G210" s="34">
        <f t="shared" si="15"/>
        <v>-0.11435339999999924</v>
      </c>
      <c r="H210" s="39">
        <f t="shared" si="16"/>
        <v>4.9350467535031493E-2</v>
      </c>
      <c r="I210" s="34">
        <f t="shared" si="12"/>
        <v>-6.5002932464967744E-2</v>
      </c>
      <c r="K210" s="25"/>
      <c r="L210" s="118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75">
        <v>186</v>
      </c>
      <c r="B211" s="16">
        <v>43441091</v>
      </c>
      <c r="C211" s="123">
        <v>46.7</v>
      </c>
      <c r="D211" s="8">
        <v>25.605</v>
      </c>
      <c r="E211" s="8">
        <v>26.187000000000001</v>
      </c>
      <c r="F211" s="124">
        <f t="shared" si="11"/>
        <v>0.58200000000000074</v>
      </c>
      <c r="G211" s="77">
        <f t="shared" si="15"/>
        <v>0.50040360000000061</v>
      </c>
      <c r="H211" s="85">
        <f t="shared" si="16"/>
        <v>3.9463473182978957E-2</v>
      </c>
      <c r="I211" s="77">
        <f t="shared" si="12"/>
        <v>0.53986707318297955</v>
      </c>
      <c r="K211" s="25"/>
      <c r="L211" s="118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125">
        <v>77.400000000000006</v>
      </c>
      <c r="D212" s="8">
        <v>39.192</v>
      </c>
      <c r="E212" s="8">
        <v>39.76</v>
      </c>
      <c r="F212" s="124">
        <f t="shared" si="11"/>
        <v>0.56799999999999784</v>
      </c>
      <c r="G212" s="77">
        <f t="shared" si="15"/>
        <v>0.48836639999999815</v>
      </c>
      <c r="H212" s="85">
        <f t="shared" si="16"/>
        <v>6.5406270328962984E-2</v>
      </c>
      <c r="I212" s="77">
        <f t="shared" si="12"/>
        <v>0.55377267032896116</v>
      </c>
      <c r="K212" s="25"/>
      <c r="L212" s="118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75">
        <v>188</v>
      </c>
      <c r="B213" s="16">
        <v>34242334</v>
      </c>
      <c r="C213" s="123">
        <v>117.2</v>
      </c>
      <c r="D213" s="8">
        <v>25.571000000000002</v>
      </c>
      <c r="E213" s="8">
        <v>26.983000000000001</v>
      </c>
      <c r="F213" s="124">
        <f t="shared" si="11"/>
        <v>1.411999999999999</v>
      </c>
      <c r="G213" s="77">
        <f t="shared" si="15"/>
        <v>1.2140375999999993</v>
      </c>
      <c r="H213" s="85">
        <f t="shared" si="16"/>
        <v>9.9038951970987887E-2</v>
      </c>
      <c r="I213" s="77">
        <f t="shared" si="12"/>
        <v>1.3130765519709873</v>
      </c>
      <c r="K213" s="25"/>
      <c r="L213" s="118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75">
        <v>189</v>
      </c>
      <c r="B214" s="16">
        <v>34242338</v>
      </c>
      <c r="C214" s="123">
        <v>58.7</v>
      </c>
      <c r="D214" s="8">
        <v>25.829000000000001</v>
      </c>
      <c r="E214" s="8">
        <v>26.279</v>
      </c>
      <c r="F214" s="124">
        <f t="shared" si="11"/>
        <v>0.44999999999999929</v>
      </c>
      <c r="G214" s="77">
        <f t="shared" si="15"/>
        <v>0.38690999999999937</v>
      </c>
      <c r="H214" s="85">
        <f t="shared" si="16"/>
        <v>4.9603980210725158E-2</v>
      </c>
      <c r="I214" s="77">
        <f t="shared" si="12"/>
        <v>0.43651398021072452</v>
      </c>
      <c r="K214" s="25"/>
      <c r="L214" s="118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75">
        <v>190</v>
      </c>
      <c r="B215" s="16">
        <v>34242340</v>
      </c>
      <c r="C215" s="123">
        <v>58.2</v>
      </c>
      <c r="D215" s="8">
        <v>26.11</v>
      </c>
      <c r="E215" s="8">
        <v>26.713000000000001</v>
      </c>
      <c r="F215" s="124">
        <f t="shared" si="11"/>
        <v>0.60300000000000153</v>
      </c>
      <c r="G215" s="77">
        <f t="shared" si="15"/>
        <v>0.51845940000000135</v>
      </c>
      <c r="H215" s="85">
        <f t="shared" si="16"/>
        <v>4.9181459084569064E-2</v>
      </c>
      <c r="I215" s="77">
        <f t="shared" si="12"/>
        <v>0.5676408590845704</v>
      </c>
      <c r="K215" s="25"/>
      <c r="L215" s="118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123">
        <v>46.6</v>
      </c>
      <c r="D216" s="8">
        <v>3.9180000000000001</v>
      </c>
      <c r="E216" s="8">
        <v>3.92</v>
      </c>
      <c r="F216" s="124">
        <f t="shared" si="11"/>
        <v>1.9999999999997797E-3</v>
      </c>
      <c r="G216" s="77">
        <f t="shared" si="15"/>
        <v>1.7195999999998106E-3</v>
      </c>
      <c r="H216" s="85">
        <f t="shared" si="16"/>
        <v>3.9378968957747736E-2</v>
      </c>
      <c r="I216" s="77">
        <f t="shared" si="12"/>
        <v>4.1098568957747543E-2</v>
      </c>
      <c r="K216" s="25"/>
      <c r="L216" s="118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75">
        <v>192</v>
      </c>
      <c r="B217" s="16" t="s">
        <v>68</v>
      </c>
      <c r="C217" s="123">
        <v>77.3</v>
      </c>
      <c r="D217" s="8">
        <v>0.46300000000000002</v>
      </c>
      <c r="E217" s="8">
        <v>0.56699999999999995</v>
      </c>
      <c r="F217" s="124">
        <f t="shared" si="11"/>
        <v>0.10399999999999993</v>
      </c>
      <c r="G217" s="77">
        <f t="shared" si="15"/>
        <v>8.9419199999999935E-2</v>
      </c>
      <c r="H217" s="85">
        <f t="shared" si="16"/>
        <v>6.5321766103731763E-2</v>
      </c>
      <c r="I217" s="77">
        <f t="shared" si="12"/>
        <v>0.1547409661037317</v>
      </c>
      <c r="K217" s="25"/>
      <c r="L217" s="118"/>
      <c r="M217" s="24"/>
      <c r="N217" s="7"/>
      <c r="O217" s="5"/>
      <c r="P217" s="5"/>
      <c r="Q217" s="5"/>
      <c r="R217" s="5"/>
      <c r="Y217" s="21"/>
    </row>
    <row r="218" spans="1:25" s="1" customFormat="1" x14ac:dyDescent="0.25">
      <c r="A218" s="75">
        <v>193</v>
      </c>
      <c r="B218" s="16">
        <v>34242324</v>
      </c>
      <c r="C218" s="123">
        <v>116.7</v>
      </c>
      <c r="D218" s="8">
        <v>11.035</v>
      </c>
      <c r="E218" s="8">
        <v>11.035</v>
      </c>
      <c r="F218" s="124">
        <f t="shared" ref="F218:F273" si="17">E218-D218</f>
        <v>0</v>
      </c>
      <c r="G218" s="77">
        <f t="shared" si="15"/>
        <v>0</v>
      </c>
      <c r="H218" s="85">
        <f t="shared" si="16"/>
        <v>9.8616430844831793E-2</v>
      </c>
      <c r="I218" s="77">
        <f t="shared" si="12"/>
        <v>9.8616430844831793E-2</v>
      </c>
      <c r="K218" s="25"/>
      <c r="L218" s="118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88">
        <v>194</v>
      </c>
      <c r="B219" s="18">
        <v>34242331</v>
      </c>
      <c r="C219" s="128">
        <v>58</v>
      </c>
      <c r="D219" s="8">
        <v>4.4480000000000004</v>
      </c>
      <c r="E219" s="8">
        <v>4.4480000000000004</v>
      </c>
      <c r="F219" s="124">
        <f t="shared" si="17"/>
        <v>0</v>
      </c>
      <c r="G219" s="77">
        <f t="shared" si="15"/>
        <v>0</v>
      </c>
      <c r="H219" s="85">
        <f t="shared" si="16"/>
        <v>4.9012450634106627E-2</v>
      </c>
      <c r="I219" s="77">
        <f t="shared" ref="I219:I272" si="18">G219+H219</f>
        <v>4.9012450634106627E-2</v>
      </c>
      <c r="K219" s="25"/>
      <c r="L219" s="118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123">
        <v>58.1</v>
      </c>
      <c r="D220" s="8">
        <v>15.025</v>
      </c>
      <c r="E220" s="8">
        <v>15.843999999999999</v>
      </c>
      <c r="F220" s="124">
        <f t="shared" si="17"/>
        <v>0.81899999999999906</v>
      </c>
      <c r="G220" s="77">
        <f>F220*0.8598</f>
        <v>0.70417619999999925</v>
      </c>
      <c r="H220" s="85">
        <f t="shared" si="16"/>
        <v>4.9096954859337849E-2</v>
      </c>
      <c r="I220" s="77">
        <f t="shared" si="18"/>
        <v>0.7532731548593371</v>
      </c>
      <c r="K220" s="25"/>
      <c r="L220" s="118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78">
        <v>196</v>
      </c>
      <c r="B221" s="16">
        <v>34242332</v>
      </c>
      <c r="C221" s="123">
        <v>46.7</v>
      </c>
      <c r="D221" s="8">
        <v>16.760999999999999</v>
      </c>
      <c r="E221" s="8">
        <v>16.986999999999998</v>
      </c>
      <c r="F221" s="124">
        <f t="shared" si="17"/>
        <v>0.22599999999999909</v>
      </c>
      <c r="G221" s="77">
        <f t="shared" ref="G221:G244" si="19">F221*0.8598</f>
        <v>0.19431479999999923</v>
      </c>
      <c r="H221" s="85">
        <f t="shared" si="16"/>
        <v>3.9463473182978957E-2</v>
      </c>
      <c r="I221" s="77">
        <f t="shared" si="18"/>
        <v>0.2337782731829782</v>
      </c>
      <c r="J221" s="66"/>
      <c r="K221" s="25"/>
      <c r="L221" s="118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3">
        <v>197</v>
      </c>
      <c r="B222" s="19">
        <v>34242328</v>
      </c>
      <c r="C222" s="126">
        <v>77.5</v>
      </c>
      <c r="D222" s="8">
        <v>34.573999999999998</v>
      </c>
      <c r="E222" s="8">
        <v>35.171999999999997</v>
      </c>
      <c r="F222" s="124">
        <f t="shared" si="17"/>
        <v>0.59799999999999898</v>
      </c>
      <c r="G222" s="77">
        <f t="shared" si="19"/>
        <v>0.51416039999999907</v>
      </c>
      <c r="H222" s="85">
        <f t="shared" si="16"/>
        <v>6.5490774554194192E-2</v>
      </c>
      <c r="I222" s="77">
        <f t="shared" si="18"/>
        <v>0.57965117455419324</v>
      </c>
      <c r="J222" s="66"/>
      <c r="K222" s="25"/>
      <c r="L222" s="118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75">
        <v>198</v>
      </c>
      <c r="B223" s="16">
        <v>34242333</v>
      </c>
      <c r="C223" s="123">
        <v>116.5</v>
      </c>
      <c r="D223" s="8">
        <v>24.393000000000001</v>
      </c>
      <c r="E223" s="8">
        <v>24.468</v>
      </c>
      <c r="F223" s="124">
        <f t="shared" si="17"/>
        <v>7.4999999999999289E-2</v>
      </c>
      <c r="G223" s="77">
        <f t="shared" si="19"/>
        <v>6.448499999999939E-2</v>
      </c>
      <c r="H223" s="85">
        <f>C223/4660.1*$H$19</f>
        <v>9.8447422394369349E-2</v>
      </c>
      <c r="I223" s="77">
        <f t="shared" si="18"/>
        <v>0.16293242239436873</v>
      </c>
      <c r="J223" s="66"/>
      <c r="K223" s="25"/>
      <c r="L223" s="118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123">
        <v>58.8</v>
      </c>
      <c r="D224" s="8">
        <v>31.741</v>
      </c>
      <c r="E224" s="8">
        <v>32.688000000000002</v>
      </c>
      <c r="F224" s="124">
        <f t="shared" si="17"/>
        <v>0.94700000000000273</v>
      </c>
      <c r="G224" s="77">
        <f t="shared" si="19"/>
        <v>0.81423060000000236</v>
      </c>
      <c r="H224" s="85">
        <f t="shared" si="16"/>
        <v>4.9688484435956373E-2</v>
      </c>
      <c r="I224" s="77">
        <f t="shared" si="18"/>
        <v>0.86391908443595877</v>
      </c>
      <c r="K224" s="25"/>
      <c r="L224" s="118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123">
        <v>58.6</v>
      </c>
      <c r="D225" s="8">
        <v>3.226</v>
      </c>
      <c r="E225" s="8">
        <v>3.226</v>
      </c>
      <c r="F225" s="124">
        <f t="shared" si="17"/>
        <v>0</v>
      </c>
      <c r="G225" s="77">
        <f t="shared" si="19"/>
        <v>0</v>
      </c>
      <c r="H225" s="85">
        <f t="shared" si="16"/>
        <v>4.9519475985493944E-2</v>
      </c>
      <c r="I225" s="87">
        <f t="shared" si="18"/>
        <v>4.9519475985493944E-2</v>
      </c>
      <c r="K225" s="25"/>
      <c r="L225" s="118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75">
        <v>201</v>
      </c>
      <c r="B226" s="16">
        <v>34242326</v>
      </c>
      <c r="C226" s="123">
        <v>46.4</v>
      </c>
      <c r="D226" s="8">
        <v>25.629000000000001</v>
      </c>
      <c r="E226" s="8">
        <v>26.050999999999998</v>
      </c>
      <c r="F226" s="124">
        <f t="shared" si="17"/>
        <v>0.42199999999999704</v>
      </c>
      <c r="G226" s="77">
        <f t="shared" si="19"/>
        <v>0.36283559999999748</v>
      </c>
      <c r="H226" s="85">
        <f t="shared" si="16"/>
        <v>3.9209960507285299E-2</v>
      </c>
      <c r="I226" s="77">
        <f t="shared" si="18"/>
        <v>0.4020455605072828</v>
      </c>
      <c r="K226" s="25"/>
      <c r="L226" s="118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75">
        <v>202</v>
      </c>
      <c r="B227" s="16">
        <v>34242327</v>
      </c>
      <c r="C227" s="123">
        <v>77.5</v>
      </c>
      <c r="D227" s="8">
        <f>28.034+0.803+1.037+0.569+1.205</f>
        <v>31.647999999999996</v>
      </c>
      <c r="E227" s="8">
        <f>28.034+0.803+1.037+0.569+1.205+0.803</f>
        <v>32.450999999999993</v>
      </c>
      <c r="F227" s="124">
        <f t="shared" si="17"/>
        <v>0.80299999999999727</v>
      </c>
      <c r="G227" s="77">
        <f t="shared" si="19"/>
        <v>0.69041939999999768</v>
      </c>
      <c r="H227" s="85">
        <f t="shared" si="16"/>
        <v>6.5490774554194192E-2</v>
      </c>
      <c r="I227" s="77">
        <f t="shared" si="18"/>
        <v>0.75591017455419185</v>
      </c>
      <c r="K227" s="25"/>
      <c r="L227" s="118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123">
        <v>117.4</v>
      </c>
      <c r="D228" s="8">
        <v>41.33</v>
      </c>
      <c r="E228" s="8">
        <v>42.655999999999999</v>
      </c>
      <c r="F228" s="124">
        <f t="shared" si="17"/>
        <v>1.3260000000000005</v>
      </c>
      <c r="G228" s="77">
        <f t="shared" si="19"/>
        <v>1.1400948000000004</v>
      </c>
      <c r="H228" s="85">
        <f t="shared" si="16"/>
        <v>9.9207960421450317E-2</v>
      </c>
      <c r="I228" s="77">
        <f t="shared" si="18"/>
        <v>1.2393027604214508</v>
      </c>
      <c r="K228" s="25"/>
      <c r="L228" s="118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75">
        <v>204</v>
      </c>
      <c r="B229" s="16">
        <v>43441406</v>
      </c>
      <c r="C229" s="123">
        <v>57.9</v>
      </c>
      <c r="D229" s="8">
        <v>5.1529999999999996</v>
      </c>
      <c r="E229" s="8">
        <v>5.3860000000000001</v>
      </c>
      <c r="F229" s="124">
        <f t="shared" si="17"/>
        <v>0.23300000000000054</v>
      </c>
      <c r="G229" s="77">
        <f t="shared" si="19"/>
        <v>0.20033340000000047</v>
      </c>
      <c r="H229" s="85">
        <f t="shared" si="16"/>
        <v>4.8927946408875406E-2</v>
      </c>
      <c r="I229" s="77">
        <f t="shared" si="18"/>
        <v>0.24926134640887587</v>
      </c>
      <c r="K229" s="25"/>
      <c r="L229" s="118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75">
        <v>205</v>
      </c>
      <c r="B230" s="16">
        <v>43441089</v>
      </c>
      <c r="C230" s="123">
        <v>58.3</v>
      </c>
      <c r="D230" s="8">
        <v>23.725999999999999</v>
      </c>
      <c r="E230" s="8">
        <v>23.728000000000002</v>
      </c>
      <c r="F230" s="124">
        <f t="shared" si="17"/>
        <v>2.0000000000024443E-3</v>
      </c>
      <c r="G230" s="77">
        <f t="shared" si="19"/>
        <v>1.7196000000021016E-3</v>
      </c>
      <c r="H230" s="85">
        <f t="shared" si="16"/>
        <v>4.9265963309800279E-2</v>
      </c>
      <c r="I230" s="77">
        <f t="shared" si="18"/>
        <v>5.0985563309802383E-2</v>
      </c>
      <c r="K230" s="25"/>
      <c r="L230" s="118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75">
        <v>206</v>
      </c>
      <c r="B231" s="16">
        <v>20242434</v>
      </c>
      <c r="C231" s="123">
        <v>46.3</v>
      </c>
      <c r="D231" s="8">
        <v>5.4939999999999998</v>
      </c>
      <c r="E231" s="8">
        <v>5.7549999999999999</v>
      </c>
      <c r="F231" s="124">
        <f t="shared" si="17"/>
        <v>0.26100000000000012</v>
      </c>
      <c r="G231" s="77">
        <f t="shared" si="19"/>
        <v>0.2244078000000001</v>
      </c>
      <c r="H231" s="85">
        <f t="shared" si="16"/>
        <v>3.9125456282054084E-2</v>
      </c>
      <c r="I231" s="77">
        <f t="shared" si="18"/>
        <v>0.26353325628205421</v>
      </c>
      <c r="K231" s="25"/>
      <c r="L231" s="118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123">
        <v>77.900000000000006</v>
      </c>
      <c r="D232" s="8">
        <v>15.959</v>
      </c>
      <c r="E232" s="8">
        <v>16.465</v>
      </c>
      <c r="F232" s="124">
        <f t="shared" si="17"/>
        <v>0.50600000000000023</v>
      </c>
      <c r="G232" s="77">
        <f t="shared" si="19"/>
        <v>0.43505880000000019</v>
      </c>
      <c r="H232" s="85">
        <f t="shared" si="16"/>
        <v>6.5828791455119079E-2</v>
      </c>
      <c r="I232" s="77">
        <f t="shared" si="18"/>
        <v>0.5008875914551193</v>
      </c>
      <c r="K232" s="25"/>
      <c r="L232" s="118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75">
        <v>208</v>
      </c>
      <c r="B233" s="16">
        <v>43441412</v>
      </c>
      <c r="C233" s="123">
        <v>117.9</v>
      </c>
      <c r="D233" s="8">
        <v>35.499000000000002</v>
      </c>
      <c r="E233" s="8">
        <f>35.499+0.5</f>
        <v>35.999000000000002</v>
      </c>
      <c r="F233" s="124">
        <f t="shared" si="17"/>
        <v>0.5</v>
      </c>
      <c r="G233" s="77">
        <f t="shared" si="19"/>
        <v>0.4299</v>
      </c>
      <c r="H233" s="85">
        <f t="shared" si="16"/>
        <v>9.9630481547606412E-2</v>
      </c>
      <c r="I233" s="77">
        <f t="shared" si="18"/>
        <v>0.5295304815476064</v>
      </c>
      <c r="K233" s="25"/>
      <c r="L233" s="118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75">
        <v>209</v>
      </c>
      <c r="B234" s="16">
        <v>43441411</v>
      </c>
      <c r="C234" s="123">
        <v>58.2</v>
      </c>
      <c r="D234" s="8">
        <v>18.728000000000002</v>
      </c>
      <c r="E234" s="8">
        <f>18.728+0.175</f>
        <v>18.903000000000002</v>
      </c>
      <c r="F234" s="124">
        <f t="shared" si="17"/>
        <v>0.17500000000000071</v>
      </c>
      <c r="G234" s="77">
        <f t="shared" si="19"/>
        <v>0.15046500000000063</v>
      </c>
      <c r="H234" s="85">
        <f t="shared" si="16"/>
        <v>4.9181459084569064E-2</v>
      </c>
      <c r="I234" s="77">
        <f t="shared" si="18"/>
        <v>0.19964645908456968</v>
      </c>
      <c r="K234" s="25"/>
      <c r="L234" s="118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75">
        <v>210</v>
      </c>
      <c r="B235" s="16">
        <v>43441408</v>
      </c>
      <c r="C235" s="123">
        <v>58.6</v>
      </c>
      <c r="D235" s="8">
        <v>4.9039999999999999</v>
      </c>
      <c r="E235" s="8">
        <v>4.9039999999999999</v>
      </c>
      <c r="F235" s="124">
        <f t="shared" si="17"/>
        <v>0</v>
      </c>
      <c r="G235" s="77">
        <f t="shared" si="19"/>
        <v>0</v>
      </c>
      <c r="H235" s="85">
        <f t="shared" si="16"/>
        <v>4.9519475985493944E-2</v>
      </c>
      <c r="I235" s="77">
        <f t="shared" si="18"/>
        <v>4.9519475985493944E-2</v>
      </c>
      <c r="K235" s="25"/>
      <c r="L235" s="118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123">
        <v>46.7</v>
      </c>
      <c r="D236" s="8">
        <v>21.559000000000001</v>
      </c>
      <c r="E236" s="8">
        <v>22.175999999999998</v>
      </c>
      <c r="F236" s="124">
        <f t="shared" si="17"/>
        <v>0.61699999999999733</v>
      </c>
      <c r="G236" s="77">
        <f t="shared" si="19"/>
        <v>0.53049659999999765</v>
      </c>
      <c r="H236" s="85">
        <f t="shared" si="16"/>
        <v>3.9463473182978957E-2</v>
      </c>
      <c r="I236" s="77">
        <f t="shared" si="18"/>
        <v>0.56996007318297659</v>
      </c>
      <c r="K236" s="25"/>
      <c r="L236" s="118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75">
        <v>212</v>
      </c>
      <c r="B237" s="16">
        <v>43441410</v>
      </c>
      <c r="C237" s="123">
        <v>78.599999999999994</v>
      </c>
      <c r="D237" s="8">
        <v>30.018999999999998</v>
      </c>
      <c r="E237" s="8">
        <v>30.818999999999999</v>
      </c>
      <c r="F237" s="124">
        <f t="shared" si="17"/>
        <v>0.80000000000000071</v>
      </c>
      <c r="G237" s="77">
        <f t="shared" si="19"/>
        <v>0.68784000000000067</v>
      </c>
      <c r="H237" s="85">
        <f t="shared" si="16"/>
        <v>6.6420321031737603E-2</v>
      </c>
      <c r="I237" s="77">
        <f t="shared" si="18"/>
        <v>0.75426032103173823</v>
      </c>
      <c r="K237" s="25"/>
      <c r="L237" s="118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75">
        <v>213</v>
      </c>
      <c r="B238" s="16">
        <v>43441403</v>
      </c>
      <c r="C238" s="123">
        <v>117.8</v>
      </c>
      <c r="D238" s="8">
        <v>33.698999999999998</v>
      </c>
      <c r="E238" s="8">
        <v>35.075000000000003</v>
      </c>
      <c r="F238" s="124">
        <f t="shared" si="17"/>
        <v>1.3760000000000048</v>
      </c>
      <c r="G238" s="77">
        <f t="shared" si="19"/>
        <v>1.183084800000004</v>
      </c>
      <c r="H238" s="85">
        <f t="shared" si="16"/>
        <v>9.9545977322375176E-2</v>
      </c>
      <c r="I238" s="77">
        <f t="shared" si="18"/>
        <v>1.2826307773223793</v>
      </c>
      <c r="K238" s="25"/>
      <c r="L238" s="118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75">
        <v>214</v>
      </c>
      <c r="B239" s="16">
        <v>43441398</v>
      </c>
      <c r="C239" s="123">
        <v>57.8</v>
      </c>
      <c r="D239" s="8">
        <v>8.1850000000000005</v>
      </c>
      <c r="E239" s="8">
        <v>8.5120000000000005</v>
      </c>
      <c r="F239" s="124">
        <f t="shared" si="17"/>
        <v>0.32699999999999996</v>
      </c>
      <c r="G239" s="77">
        <f t="shared" si="19"/>
        <v>0.28115459999999998</v>
      </c>
      <c r="H239" s="85">
        <f t="shared" si="16"/>
        <v>4.8843442183644184E-2</v>
      </c>
      <c r="I239" s="77">
        <f t="shared" si="18"/>
        <v>0.32999804218364415</v>
      </c>
      <c r="K239" s="25"/>
      <c r="L239" s="118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123">
        <v>58.8</v>
      </c>
      <c r="D240" s="8">
        <v>23.053000000000001</v>
      </c>
      <c r="E240" s="8">
        <v>23.289000000000001</v>
      </c>
      <c r="F240" s="124">
        <f t="shared" si="17"/>
        <v>0.23600000000000065</v>
      </c>
      <c r="G240" s="77">
        <f t="shared" si="19"/>
        <v>0.20291280000000056</v>
      </c>
      <c r="H240" s="85">
        <f t="shared" si="16"/>
        <v>4.9688484435956373E-2</v>
      </c>
      <c r="I240" s="77">
        <f t="shared" si="18"/>
        <v>0.25260128443595692</v>
      </c>
      <c r="K240" s="25"/>
      <c r="L240" s="118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75">
        <v>216</v>
      </c>
      <c r="B241" s="16">
        <v>43441401</v>
      </c>
      <c r="C241" s="123">
        <v>46.6</v>
      </c>
      <c r="D241" s="8">
        <v>26.431000000000001</v>
      </c>
      <c r="E241" s="8">
        <v>27.457000000000001</v>
      </c>
      <c r="F241" s="124">
        <f t="shared" si="17"/>
        <v>1.0259999999999998</v>
      </c>
      <c r="G241" s="77">
        <f t="shared" si="19"/>
        <v>0.88215479999999979</v>
      </c>
      <c r="H241" s="85">
        <f t="shared" si="16"/>
        <v>3.9378968957747736E-2</v>
      </c>
      <c r="I241" s="77">
        <f t="shared" si="18"/>
        <v>0.92153376895774752</v>
      </c>
      <c r="K241" s="25"/>
      <c r="L241" s="118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75">
        <v>217</v>
      </c>
      <c r="B242" s="16">
        <v>43441404</v>
      </c>
      <c r="C242" s="123">
        <v>78.400000000000006</v>
      </c>
      <c r="D242" s="8">
        <v>24.68</v>
      </c>
      <c r="E242" s="8">
        <v>25.658999999999999</v>
      </c>
      <c r="F242" s="124">
        <f t="shared" si="17"/>
        <v>0.9789999999999992</v>
      </c>
      <c r="G242" s="77">
        <f t="shared" si="19"/>
        <v>0.84174419999999928</v>
      </c>
      <c r="H242" s="85">
        <f t="shared" si="16"/>
        <v>6.6251312581275174E-2</v>
      </c>
      <c r="I242" s="77">
        <f t="shared" si="18"/>
        <v>0.90799551258127442</v>
      </c>
      <c r="K242" s="25"/>
      <c r="L242" s="118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75">
        <v>218</v>
      </c>
      <c r="B243" s="16">
        <v>43441396</v>
      </c>
      <c r="C243" s="123">
        <v>118.2</v>
      </c>
      <c r="D243" s="8">
        <v>19.78</v>
      </c>
      <c r="E243" s="8">
        <v>19.696000000000002</v>
      </c>
      <c r="F243" s="124">
        <f t="shared" si="17"/>
        <v>-8.3999999999999631E-2</v>
      </c>
      <c r="G243" s="34">
        <f t="shared" si="19"/>
        <v>-7.2223199999999682E-2</v>
      </c>
      <c r="H243" s="39">
        <f t="shared" si="16"/>
        <v>9.9883994223300049E-2</v>
      </c>
      <c r="I243" s="34">
        <f t="shared" si="18"/>
        <v>2.7660794223300367E-2</v>
      </c>
      <c r="K243" s="25"/>
      <c r="L243" s="118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123">
        <v>58.3</v>
      </c>
      <c r="D244" s="8">
        <v>21.515000000000001</v>
      </c>
      <c r="E244" s="8">
        <v>22.559000000000001</v>
      </c>
      <c r="F244" s="124">
        <f t="shared" si="17"/>
        <v>1.0440000000000005</v>
      </c>
      <c r="G244" s="77">
        <f t="shared" si="19"/>
        <v>0.89763120000000041</v>
      </c>
      <c r="H244" s="85">
        <f t="shared" si="16"/>
        <v>4.9265963309800279E-2</v>
      </c>
      <c r="I244" s="77">
        <f t="shared" si="18"/>
        <v>0.94689716330980067</v>
      </c>
      <c r="K244" s="25"/>
      <c r="L244" s="118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75">
        <v>220</v>
      </c>
      <c r="B245" s="16">
        <v>43441400</v>
      </c>
      <c r="C245" s="123">
        <v>59.4</v>
      </c>
      <c r="D245" s="8">
        <v>13.16</v>
      </c>
      <c r="E245" s="8">
        <v>13.16</v>
      </c>
      <c r="F245" s="124">
        <f t="shared" si="17"/>
        <v>0</v>
      </c>
      <c r="G245" s="77">
        <f>F245*0.8598</f>
        <v>0</v>
      </c>
      <c r="H245" s="85">
        <f t="shared" si="16"/>
        <v>5.0195509787343683E-2</v>
      </c>
      <c r="I245" s="77">
        <f t="shared" si="18"/>
        <v>5.0195509787343683E-2</v>
      </c>
      <c r="K245" s="25"/>
      <c r="L245" s="118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75">
        <v>221</v>
      </c>
      <c r="B246" s="16">
        <v>43441397</v>
      </c>
      <c r="C246" s="123">
        <v>46.9</v>
      </c>
      <c r="D246" s="8">
        <v>7.3630000000000004</v>
      </c>
      <c r="E246" s="8">
        <v>7.3630000000000004</v>
      </c>
      <c r="F246" s="124">
        <f t="shared" si="17"/>
        <v>0</v>
      </c>
      <c r="G246" s="77">
        <f t="shared" ref="G246:G269" si="20">F246*0.8598</f>
        <v>0</v>
      </c>
      <c r="H246" s="85">
        <f t="shared" si="16"/>
        <v>3.9632481633441387E-2</v>
      </c>
      <c r="I246" s="77">
        <f t="shared" si="18"/>
        <v>3.9632481633441387E-2</v>
      </c>
      <c r="K246" s="25"/>
      <c r="L246" s="118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75">
        <v>222</v>
      </c>
      <c r="B247" s="16">
        <v>43441402</v>
      </c>
      <c r="C247" s="123">
        <v>77.7</v>
      </c>
      <c r="D247" s="8">
        <v>44.261000000000003</v>
      </c>
      <c r="E247" s="8">
        <v>45.281999999999996</v>
      </c>
      <c r="F247" s="124">
        <f t="shared" si="17"/>
        <v>1.0209999999999937</v>
      </c>
      <c r="G247" s="77">
        <f t="shared" si="20"/>
        <v>0.87785579999999463</v>
      </c>
      <c r="H247" s="85">
        <f t="shared" si="16"/>
        <v>6.5659783004656649E-2</v>
      </c>
      <c r="I247" s="77">
        <f t="shared" si="18"/>
        <v>0.94351558300465133</v>
      </c>
      <c r="K247" s="25"/>
      <c r="L247" s="118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123">
        <v>118.6</v>
      </c>
      <c r="D248" s="8">
        <v>64.524000000000001</v>
      </c>
      <c r="E248" s="8">
        <v>65.468000000000004</v>
      </c>
      <c r="F248" s="124">
        <f t="shared" si="17"/>
        <v>0.94400000000000261</v>
      </c>
      <c r="G248" s="77">
        <f t="shared" si="20"/>
        <v>0.81165120000000224</v>
      </c>
      <c r="H248" s="85">
        <f t="shared" si="16"/>
        <v>0.10022201112422492</v>
      </c>
      <c r="I248" s="77">
        <f t="shared" si="18"/>
        <v>0.91187321112422715</v>
      </c>
      <c r="K248" s="25"/>
      <c r="L248" s="118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75">
        <v>224</v>
      </c>
      <c r="B249" s="16">
        <v>43441210</v>
      </c>
      <c r="C249" s="123">
        <v>56.8</v>
      </c>
      <c r="D249" s="8">
        <v>7.1260000000000003</v>
      </c>
      <c r="E249" s="8">
        <v>7.16</v>
      </c>
      <c r="F249" s="124">
        <f t="shared" si="17"/>
        <v>3.3999999999999808E-2</v>
      </c>
      <c r="G249" s="77">
        <f t="shared" si="20"/>
        <v>2.9233199999999834E-2</v>
      </c>
      <c r="H249" s="85">
        <f t="shared" si="16"/>
        <v>4.7998399931332009E-2</v>
      </c>
      <c r="I249" s="77">
        <f t="shared" si="18"/>
        <v>7.7231599931331843E-2</v>
      </c>
      <c r="K249" s="25"/>
      <c r="L249" s="118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75">
        <v>225</v>
      </c>
      <c r="B250" s="16">
        <v>43441214</v>
      </c>
      <c r="C250" s="123">
        <v>58.9</v>
      </c>
      <c r="D250" s="8">
        <v>28.754000000000001</v>
      </c>
      <c r="E250" s="8">
        <v>29.463999999999999</v>
      </c>
      <c r="F250" s="124">
        <f t="shared" si="17"/>
        <v>0.7099999999999973</v>
      </c>
      <c r="G250" s="77">
        <f t="shared" si="20"/>
        <v>0.61045799999999772</v>
      </c>
      <c r="H250" s="85">
        <f t="shared" si="16"/>
        <v>4.9772988661187588E-2</v>
      </c>
      <c r="I250" s="77">
        <f t="shared" si="18"/>
        <v>0.66023098866118535</v>
      </c>
      <c r="K250" s="25"/>
      <c r="L250" s="118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75">
        <v>226</v>
      </c>
      <c r="B251" s="16">
        <v>43441215</v>
      </c>
      <c r="C251" s="123">
        <v>46.8</v>
      </c>
      <c r="D251" s="8">
        <v>15.132</v>
      </c>
      <c r="E251" s="8">
        <v>15.141999999999999</v>
      </c>
      <c r="F251" s="124">
        <f t="shared" si="17"/>
        <v>9.9999999999997868E-3</v>
      </c>
      <c r="G251" s="77">
        <f t="shared" si="20"/>
        <v>8.5979999999998176E-3</v>
      </c>
      <c r="H251" s="85">
        <f t="shared" si="16"/>
        <v>3.9547977408210172E-2</v>
      </c>
      <c r="I251" s="77">
        <f t="shared" si="18"/>
        <v>4.8145977408209986E-2</v>
      </c>
      <c r="K251" s="25"/>
      <c r="L251" s="118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123">
        <v>78.2</v>
      </c>
      <c r="D252" s="8">
        <v>5.12</v>
      </c>
      <c r="E252" s="8">
        <v>5.1829999999999998</v>
      </c>
      <c r="F252" s="124">
        <f t="shared" si="17"/>
        <v>6.2999999999999723E-2</v>
      </c>
      <c r="G252" s="77">
        <f t="shared" si="20"/>
        <v>5.4167399999999762E-2</v>
      </c>
      <c r="H252" s="85">
        <f t="shared" si="16"/>
        <v>6.608230413081273E-2</v>
      </c>
      <c r="I252" s="77">
        <f t="shared" si="18"/>
        <v>0.12024970413081248</v>
      </c>
      <c r="K252" s="25"/>
      <c r="L252" s="118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75">
        <v>228</v>
      </c>
      <c r="B253" s="16">
        <v>43441212</v>
      </c>
      <c r="C253" s="125">
        <v>117.5</v>
      </c>
      <c r="D253" s="8">
        <v>31.812000000000001</v>
      </c>
      <c r="E253" s="8">
        <v>32.884999999999998</v>
      </c>
      <c r="F253" s="124">
        <f t="shared" si="17"/>
        <v>1.0729999999999968</v>
      </c>
      <c r="G253" s="77">
        <f t="shared" si="20"/>
        <v>0.92256539999999732</v>
      </c>
      <c r="H253" s="85">
        <f t="shared" si="16"/>
        <v>9.9292464646681525E-2</v>
      </c>
      <c r="I253" s="77">
        <f t="shared" si="18"/>
        <v>1.0218578646466789</v>
      </c>
      <c r="K253" s="25"/>
      <c r="L253" s="118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75">
        <v>229</v>
      </c>
      <c r="B254" s="16">
        <v>43441218</v>
      </c>
      <c r="C254" s="123">
        <v>57.8</v>
      </c>
      <c r="D254" s="8">
        <v>14.452999999999999</v>
      </c>
      <c r="E254" s="8">
        <v>15.064</v>
      </c>
      <c r="F254" s="124">
        <f t="shared" si="17"/>
        <v>0.61100000000000065</v>
      </c>
      <c r="G254" s="77">
        <f t="shared" si="20"/>
        <v>0.52533780000000052</v>
      </c>
      <c r="H254" s="85">
        <f t="shared" si="16"/>
        <v>4.8843442183644184E-2</v>
      </c>
      <c r="I254" s="77">
        <f t="shared" si="18"/>
        <v>0.57418124218364475</v>
      </c>
      <c r="K254" s="25"/>
      <c r="L254" s="118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123">
        <v>58.4</v>
      </c>
      <c r="D255" s="8">
        <v>9.4209999999999994</v>
      </c>
      <c r="E255" s="8">
        <v>9.7680000000000007</v>
      </c>
      <c r="F255" s="124">
        <f t="shared" si="17"/>
        <v>0.34700000000000131</v>
      </c>
      <c r="G255" s="77">
        <f t="shared" si="20"/>
        <v>0.29835060000000113</v>
      </c>
      <c r="H255" s="85">
        <f t="shared" si="16"/>
        <v>4.9350467535031493E-2</v>
      </c>
      <c r="I255" s="77">
        <f t="shared" si="18"/>
        <v>0.3477010675350326</v>
      </c>
      <c r="K255" s="25"/>
      <c r="L255" s="118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123">
        <v>47</v>
      </c>
      <c r="D256" s="8">
        <v>7.931</v>
      </c>
      <c r="E256" s="8">
        <v>8.1270000000000007</v>
      </c>
      <c r="F256" s="124">
        <f t="shared" si="17"/>
        <v>0.19600000000000062</v>
      </c>
      <c r="G256" s="77">
        <f t="shared" si="20"/>
        <v>0.16852080000000053</v>
      </c>
      <c r="H256" s="85">
        <f t="shared" si="16"/>
        <v>3.9716985858672615E-2</v>
      </c>
      <c r="I256" s="77">
        <f t="shared" si="18"/>
        <v>0.20823778585867314</v>
      </c>
      <c r="K256" s="25"/>
      <c r="L256" s="118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75">
        <v>232</v>
      </c>
      <c r="B257" s="16">
        <v>43441217</v>
      </c>
      <c r="C257" s="123">
        <v>78</v>
      </c>
      <c r="D257" s="8">
        <v>33.043999999999997</v>
      </c>
      <c r="E257" s="8">
        <v>33.594999999999999</v>
      </c>
      <c r="F257" s="124">
        <f t="shared" si="17"/>
        <v>0.55100000000000193</v>
      </c>
      <c r="G257" s="77">
        <f t="shared" si="20"/>
        <v>0.47374980000000166</v>
      </c>
      <c r="H257" s="85">
        <f t="shared" si="16"/>
        <v>6.5913295680350287E-2</v>
      </c>
      <c r="I257" s="77">
        <f t="shared" si="18"/>
        <v>0.53966309568035198</v>
      </c>
      <c r="K257" s="25"/>
      <c r="L257" s="118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75">
        <v>233</v>
      </c>
      <c r="B258" s="16">
        <v>43441226</v>
      </c>
      <c r="C258" s="123">
        <v>117.7</v>
      </c>
      <c r="D258" s="8">
        <v>9.5079999999999991</v>
      </c>
      <c r="E258" s="8">
        <v>9.5079999999999991</v>
      </c>
      <c r="F258" s="124">
        <f t="shared" si="17"/>
        <v>0</v>
      </c>
      <c r="G258" s="77">
        <f>F258*0.8598</f>
        <v>0</v>
      </c>
      <c r="H258" s="85">
        <f t="shared" si="16"/>
        <v>9.9461473097143954E-2</v>
      </c>
      <c r="I258" s="77">
        <f t="shared" si="18"/>
        <v>9.9461473097143954E-2</v>
      </c>
      <c r="K258" s="25"/>
      <c r="L258" s="118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75">
        <v>234</v>
      </c>
      <c r="B259" s="16">
        <v>43441225</v>
      </c>
      <c r="C259" s="123">
        <v>57.8</v>
      </c>
      <c r="D259" s="8">
        <v>17.632000000000001</v>
      </c>
      <c r="E259" s="8">
        <v>18.097999999999999</v>
      </c>
      <c r="F259" s="124">
        <f t="shared" si="17"/>
        <v>0.46599999999999753</v>
      </c>
      <c r="G259" s="77">
        <f t="shared" si="20"/>
        <v>0.40066679999999788</v>
      </c>
      <c r="H259" s="85">
        <f t="shared" si="16"/>
        <v>4.8843442183644184E-2</v>
      </c>
      <c r="I259" s="77">
        <f t="shared" si="18"/>
        <v>0.44951024218364205</v>
      </c>
      <c r="K259" s="25"/>
      <c r="L259" s="118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123">
        <v>58.3</v>
      </c>
      <c r="D260" s="8">
        <v>3.9630000000000001</v>
      </c>
      <c r="E260" s="8">
        <v>3.9630000000000001</v>
      </c>
      <c r="F260" s="124">
        <f t="shared" si="17"/>
        <v>0</v>
      </c>
      <c r="G260" s="77">
        <f t="shared" si="20"/>
        <v>0</v>
      </c>
      <c r="H260" s="85">
        <f t="shared" si="16"/>
        <v>4.9265963309800279E-2</v>
      </c>
      <c r="I260" s="77">
        <f t="shared" si="18"/>
        <v>4.9265963309800279E-2</v>
      </c>
      <c r="K260" s="25"/>
      <c r="L260" s="118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75">
        <v>236</v>
      </c>
      <c r="B261" s="16">
        <v>43441223</v>
      </c>
      <c r="C261" s="123">
        <v>47</v>
      </c>
      <c r="D261" s="8">
        <v>24.736999999999998</v>
      </c>
      <c r="E261" s="8">
        <v>25.332999999999998</v>
      </c>
      <c r="F261" s="124">
        <f t="shared" si="17"/>
        <v>0.59600000000000009</v>
      </c>
      <c r="G261" s="77">
        <f t="shared" si="20"/>
        <v>0.51244080000000003</v>
      </c>
      <c r="H261" s="85">
        <f t="shared" si="16"/>
        <v>3.9716985858672615E-2</v>
      </c>
      <c r="I261" s="77">
        <f t="shared" si="18"/>
        <v>0.55215778585867259</v>
      </c>
      <c r="J261" s="5"/>
      <c r="K261" s="25"/>
      <c r="L261" s="118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75">
        <v>237</v>
      </c>
      <c r="B262" s="16">
        <v>43441224</v>
      </c>
      <c r="C262" s="123">
        <v>77</v>
      </c>
      <c r="D262" s="8">
        <v>38.933</v>
      </c>
      <c r="E262" s="8">
        <v>39.808</v>
      </c>
      <c r="F262" s="124">
        <f t="shared" si="17"/>
        <v>0.875</v>
      </c>
      <c r="G262" s="77">
        <f t="shared" si="20"/>
        <v>0.75232500000000002</v>
      </c>
      <c r="H262" s="85">
        <f t="shared" si="16"/>
        <v>6.5068253428038098E-2</v>
      </c>
      <c r="I262" s="77">
        <f t="shared" si="18"/>
        <v>0.81739325342803815</v>
      </c>
      <c r="J262" s="5"/>
      <c r="K262" s="25"/>
      <c r="L262" s="118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75">
        <v>238</v>
      </c>
      <c r="B263" s="16">
        <v>43441221</v>
      </c>
      <c r="C263" s="123">
        <v>117.8</v>
      </c>
      <c r="D263" s="8">
        <v>26.593</v>
      </c>
      <c r="E263" s="8">
        <v>26.593</v>
      </c>
      <c r="F263" s="124">
        <f t="shared" si="17"/>
        <v>0</v>
      </c>
      <c r="G263" s="77">
        <f t="shared" si="20"/>
        <v>0</v>
      </c>
      <c r="H263" s="85">
        <f t="shared" si="16"/>
        <v>9.9545977322375176E-2</v>
      </c>
      <c r="I263" s="77">
        <f t="shared" si="18"/>
        <v>9.9545977322375176E-2</v>
      </c>
      <c r="J263" s="5"/>
      <c r="K263" s="25"/>
      <c r="L263" s="118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123">
        <v>58.1</v>
      </c>
      <c r="D264" s="8">
        <v>26.193999999999999</v>
      </c>
      <c r="E264" s="8">
        <v>27.398</v>
      </c>
      <c r="F264" s="124">
        <f t="shared" si="17"/>
        <v>1.2040000000000006</v>
      </c>
      <c r="G264" s="77">
        <f t="shared" si="20"/>
        <v>1.0351992000000005</v>
      </c>
      <c r="H264" s="85">
        <f t="shared" si="16"/>
        <v>4.9096954859337849E-2</v>
      </c>
      <c r="I264" s="77">
        <f t="shared" si="18"/>
        <v>1.0842961548593384</v>
      </c>
      <c r="J264" s="5"/>
      <c r="K264" s="25"/>
      <c r="L264" s="118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75">
        <v>240</v>
      </c>
      <c r="B265" s="16">
        <v>20242417</v>
      </c>
      <c r="C265" s="123">
        <v>58.7</v>
      </c>
      <c r="D265" s="8">
        <v>22.762</v>
      </c>
      <c r="E265" s="8">
        <v>22.97</v>
      </c>
      <c r="F265" s="124">
        <f t="shared" si="17"/>
        <v>0.20799999999999841</v>
      </c>
      <c r="G265" s="77">
        <f t="shared" si="20"/>
        <v>0.17883839999999862</v>
      </c>
      <c r="H265" s="85">
        <f t="shared" si="16"/>
        <v>4.9603980210725158E-2</v>
      </c>
      <c r="I265" s="77">
        <f t="shared" si="18"/>
        <v>0.22844238021072377</v>
      </c>
      <c r="J265" s="5"/>
      <c r="K265" s="25"/>
      <c r="L265" s="118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75">
        <v>241</v>
      </c>
      <c r="B266" s="16">
        <v>20242445</v>
      </c>
      <c r="C266" s="123">
        <v>46.5</v>
      </c>
      <c r="D266" s="8">
        <v>15.506</v>
      </c>
      <c r="E266" s="8">
        <v>15.53</v>
      </c>
      <c r="F266" s="124">
        <f>E266-D266</f>
        <v>2.3999999999999133E-2</v>
      </c>
      <c r="G266" s="77">
        <f t="shared" si="20"/>
        <v>2.0635199999999253E-2</v>
      </c>
      <c r="H266" s="85">
        <f t="shared" si="16"/>
        <v>3.9294464732516521E-2</v>
      </c>
      <c r="I266" s="77">
        <f t="shared" si="18"/>
        <v>5.9929664732515778E-2</v>
      </c>
      <c r="J266" s="5"/>
      <c r="K266" s="25"/>
      <c r="L266" s="118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75">
        <v>242</v>
      </c>
      <c r="B267" s="16">
        <v>43441219</v>
      </c>
      <c r="C267" s="123">
        <v>78.3</v>
      </c>
      <c r="D267" s="8">
        <v>44.116</v>
      </c>
      <c r="E267" s="8">
        <v>45.435000000000002</v>
      </c>
      <c r="F267" s="124">
        <f t="shared" si="17"/>
        <v>1.3190000000000026</v>
      </c>
      <c r="G267" s="77">
        <f t="shared" si="20"/>
        <v>1.1340762000000022</v>
      </c>
      <c r="H267" s="85">
        <f t="shared" si="16"/>
        <v>6.6166808356043938E-2</v>
      </c>
      <c r="I267" s="77">
        <f t="shared" si="18"/>
        <v>1.200243008356046</v>
      </c>
      <c r="J267" s="5"/>
      <c r="K267" s="25"/>
      <c r="L267" s="118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123">
        <v>117.2</v>
      </c>
      <c r="D268" s="8">
        <v>27.678999999999998</v>
      </c>
      <c r="E268" s="8">
        <v>29.568999999999999</v>
      </c>
      <c r="F268" s="124">
        <f t="shared" si="17"/>
        <v>1.8900000000000006</v>
      </c>
      <c r="G268" s="77">
        <f t="shared" si="20"/>
        <v>1.6250220000000004</v>
      </c>
      <c r="H268" s="85">
        <f t="shared" si="16"/>
        <v>9.9038951970987887E-2</v>
      </c>
      <c r="I268" s="77">
        <f t="shared" si="18"/>
        <v>1.7240609519709884</v>
      </c>
      <c r="J268" s="5"/>
      <c r="K268" s="25"/>
      <c r="L268" s="118"/>
      <c r="M268" s="40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75">
        <v>244</v>
      </c>
      <c r="B269" s="16">
        <v>20242431</v>
      </c>
      <c r="C269" s="123">
        <v>57.8</v>
      </c>
      <c r="D269" s="8">
        <v>3.9889999999999999</v>
      </c>
      <c r="E269" s="8">
        <v>3.9889999999999999</v>
      </c>
      <c r="F269" s="124">
        <f t="shared" si="17"/>
        <v>0</v>
      </c>
      <c r="G269" s="77">
        <f t="shared" si="20"/>
        <v>0</v>
      </c>
      <c r="H269" s="85">
        <f t="shared" si="16"/>
        <v>4.8843442183644184E-2</v>
      </c>
      <c r="I269" s="77">
        <f t="shared" si="18"/>
        <v>4.8843442183644184E-2</v>
      </c>
      <c r="J269" s="5"/>
      <c r="K269" s="25"/>
      <c r="L269" s="118"/>
      <c r="M269" s="40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75">
        <v>245</v>
      </c>
      <c r="B270" s="16">
        <v>20242432</v>
      </c>
      <c r="C270" s="123">
        <v>58.2</v>
      </c>
      <c r="D270" s="8">
        <v>8.92</v>
      </c>
      <c r="E270" s="8">
        <v>9.0069999999999997</v>
      </c>
      <c r="F270" s="124">
        <f t="shared" si="17"/>
        <v>8.6999999999999744E-2</v>
      </c>
      <c r="G270" s="77">
        <f>F270*0.8598</f>
        <v>7.4802599999999775E-2</v>
      </c>
      <c r="H270" s="85">
        <f t="shared" si="16"/>
        <v>4.9181459084569064E-2</v>
      </c>
      <c r="I270" s="77">
        <f t="shared" si="18"/>
        <v>0.12398405908456883</v>
      </c>
      <c r="J270" s="5"/>
      <c r="K270" s="25"/>
      <c r="L270" s="118"/>
      <c r="M270" s="40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75">
        <v>246</v>
      </c>
      <c r="B271" s="16">
        <v>20242451</v>
      </c>
      <c r="C271" s="123">
        <v>45.8</v>
      </c>
      <c r="D271" s="8">
        <v>14.058999999999999</v>
      </c>
      <c r="E271" s="8">
        <v>14.396000000000001</v>
      </c>
      <c r="F271" s="124">
        <f t="shared" si="17"/>
        <v>0.33700000000000152</v>
      </c>
      <c r="G271" s="77">
        <f t="shared" ref="G271" si="21">F271*0.8598</f>
        <v>0.2897526000000013</v>
      </c>
      <c r="H271" s="85">
        <f t="shared" si="16"/>
        <v>3.870293515589799E-2</v>
      </c>
      <c r="I271" s="77">
        <f t="shared" si="18"/>
        <v>0.32845553515589931</v>
      </c>
      <c r="J271" s="5"/>
      <c r="K271" s="25"/>
      <c r="L271" s="118"/>
      <c r="M271" s="40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76">
        <v>77.599999999999994</v>
      </c>
      <c r="D272" s="8">
        <v>29.074999999999999</v>
      </c>
      <c r="E272" s="8">
        <v>29.503</v>
      </c>
      <c r="F272" s="8">
        <f t="shared" si="17"/>
        <v>0.42800000000000082</v>
      </c>
      <c r="G272" s="77">
        <f>F272*0.8598</f>
        <v>0.36799440000000072</v>
      </c>
      <c r="H272" s="85">
        <f t="shared" si="16"/>
        <v>6.5575278779425414E-2</v>
      </c>
      <c r="I272" s="77">
        <f t="shared" si="18"/>
        <v>0.43356967877942615</v>
      </c>
      <c r="J272" s="5"/>
      <c r="K272" s="25"/>
      <c r="L272" s="118"/>
      <c r="M272" s="40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251" t="s">
        <v>3</v>
      </c>
      <c r="B273" s="251"/>
      <c r="C273" s="89">
        <f>SUM(C26:C272)</f>
        <v>17590.400000000001</v>
      </c>
      <c r="D273" s="90">
        <f t="shared" ref="D273:E273" si="22">SUM(D26:D272)</f>
        <v>5891.9811999999956</v>
      </c>
      <c r="E273" s="90">
        <f t="shared" si="22"/>
        <v>5997.7770000000019</v>
      </c>
      <c r="F273" s="8">
        <f t="shared" si="17"/>
        <v>105.79580000000624</v>
      </c>
      <c r="G273" s="90">
        <f>SUM(G26:G272)</f>
        <v>90.963228839999999</v>
      </c>
      <c r="H273" s="90">
        <f>SUM(H26:H272)</f>
        <v>24.097771160000047</v>
      </c>
      <c r="I273" s="90">
        <f>SUM(I26:I272)</f>
        <v>115.06100000000005</v>
      </c>
      <c r="J273" s="48"/>
      <c r="K273" s="49"/>
      <c r="L273" s="37"/>
      <c r="M273" s="40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1"/>
      <c r="J274" s="91"/>
      <c r="K274" s="92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3"/>
      <c r="K275" s="42"/>
      <c r="L275" s="42"/>
      <c r="M275" s="70"/>
      <c r="P275" s="40"/>
      <c r="R275" s="5"/>
      <c r="S275" s="5"/>
      <c r="T275" s="5"/>
      <c r="U275" s="5"/>
      <c r="V275" s="5"/>
      <c r="W275" s="5"/>
      <c r="X275" s="5"/>
      <c r="Y275" s="5"/>
      <c r="Z275" s="37"/>
    </row>
    <row r="276" spans="1:26" ht="18.75" customHeight="1" x14ac:dyDescent="0.25">
      <c r="A276" s="252" t="s">
        <v>38</v>
      </c>
      <c r="B276" s="254" t="s">
        <v>39</v>
      </c>
      <c r="C276" s="256" t="s">
        <v>2</v>
      </c>
      <c r="D276" s="35" t="s">
        <v>73</v>
      </c>
      <c r="E276" s="35" t="s">
        <v>77</v>
      </c>
      <c r="F276" s="98" t="s">
        <v>57</v>
      </c>
      <c r="G276" s="40"/>
      <c r="H276" s="37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253"/>
      <c r="B277" s="255"/>
      <c r="C277" s="257"/>
      <c r="D277" s="99" t="s">
        <v>40</v>
      </c>
      <c r="E277" s="99" t="s">
        <v>40</v>
      </c>
      <c r="F277" s="103" t="s">
        <v>58</v>
      </c>
      <c r="G277" s="37"/>
      <c r="H277" s="37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6" t="s">
        <v>41</v>
      </c>
      <c r="B278" s="47">
        <v>43441481</v>
      </c>
      <c r="C278" s="47">
        <v>122.9</v>
      </c>
      <c r="D278" s="69">
        <v>43.966000000000001</v>
      </c>
      <c r="E278" s="69">
        <v>43.966000000000001</v>
      </c>
      <c r="F278" s="69">
        <f>(E278-D278)*0.8598</f>
        <v>0</v>
      </c>
      <c r="G278" s="37"/>
      <c r="H278" s="37"/>
      <c r="I278" s="37"/>
      <c r="J278" s="37"/>
      <c r="M278" s="37"/>
      <c r="Q278"/>
      <c r="R278"/>
      <c r="S278"/>
      <c r="T278"/>
      <c r="U278"/>
      <c r="V278"/>
      <c r="W278"/>
    </row>
    <row r="279" spans="1:26" x14ac:dyDescent="0.25">
      <c r="A279" s="129" t="s">
        <v>42</v>
      </c>
      <c r="B279" s="130">
        <v>43441178</v>
      </c>
      <c r="C279" s="130">
        <v>68.5</v>
      </c>
      <c r="D279" s="69">
        <v>72.227000000000004</v>
      </c>
      <c r="E279" s="69">
        <v>74.39</v>
      </c>
      <c r="F279" s="69">
        <f t="shared" ref="F279:F292" si="23">(E279-D279)*0.8598</f>
        <v>1.8597473999999972</v>
      </c>
      <c r="G279" s="37"/>
      <c r="H279" s="37"/>
      <c r="I279" s="37"/>
      <c r="J279" s="37"/>
      <c r="M279" s="37"/>
      <c r="Q279"/>
      <c r="R279"/>
      <c r="S279"/>
      <c r="T279"/>
      <c r="U279"/>
      <c r="V279"/>
      <c r="W279"/>
    </row>
    <row r="280" spans="1:26" x14ac:dyDescent="0.25">
      <c r="A280" s="129" t="s">
        <v>43</v>
      </c>
      <c r="B280" s="130">
        <v>43441179</v>
      </c>
      <c r="C280" s="130">
        <v>106.9</v>
      </c>
      <c r="D280" s="69">
        <v>24.314</v>
      </c>
      <c r="E280" s="69">
        <v>24.454999999999998</v>
      </c>
      <c r="F280" s="69">
        <f t="shared" si="23"/>
        <v>0.12123179999999849</v>
      </c>
      <c r="G280" s="37"/>
      <c r="H280" s="37"/>
      <c r="I280" s="37"/>
      <c r="J280" s="37"/>
      <c r="M280" s="37"/>
      <c r="P280"/>
      <c r="Q280"/>
      <c r="R280"/>
      <c r="S280"/>
      <c r="T280"/>
      <c r="U280"/>
      <c r="V280"/>
      <c r="W280"/>
    </row>
    <row r="281" spans="1:26" x14ac:dyDescent="0.25">
      <c r="A281" s="46" t="s">
        <v>44</v>
      </c>
      <c r="B281" s="47">
        <v>43441177</v>
      </c>
      <c r="C281" s="47">
        <v>163.80000000000001</v>
      </c>
      <c r="D281" s="69">
        <v>114.67700000000001</v>
      </c>
      <c r="E281" s="69">
        <v>120.202</v>
      </c>
      <c r="F281" s="69">
        <f t="shared" si="23"/>
        <v>4.750394999999993</v>
      </c>
      <c r="G281" s="37"/>
      <c r="H281" s="37"/>
      <c r="I281" s="37"/>
      <c r="J281" s="37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6" t="s">
        <v>45</v>
      </c>
      <c r="B282" s="47">
        <v>43441482</v>
      </c>
      <c r="C282" s="47">
        <v>109.8</v>
      </c>
      <c r="D282" s="69">
        <v>122.896</v>
      </c>
      <c r="E282" s="69">
        <v>124.194</v>
      </c>
      <c r="F282" s="69">
        <f t="shared" si="23"/>
        <v>1.1160204000000016</v>
      </c>
      <c r="G282" s="2"/>
      <c r="H282" s="58"/>
      <c r="I282" s="5"/>
      <c r="J282" s="5"/>
      <c r="K282" s="5"/>
      <c r="L282" s="5"/>
    </row>
    <row r="283" spans="1:26" s="1" customFormat="1" x14ac:dyDescent="0.25">
      <c r="A283" s="46" t="s">
        <v>46</v>
      </c>
      <c r="B283" s="47">
        <v>43441483</v>
      </c>
      <c r="C283" s="47">
        <v>58.7</v>
      </c>
      <c r="D283" s="69">
        <v>149.91499999999999</v>
      </c>
      <c r="E283" s="69">
        <v>151.375</v>
      </c>
      <c r="F283" s="69">
        <f t="shared" si="23"/>
        <v>1.2553080000000068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6" t="s">
        <v>47</v>
      </c>
      <c r="B284" s="47">
        <v>41444210</v>
      </c>
      <c r="C284" s="47">
        <v>89.1</v>
      </c>
      <c r="D284" s="69">
        <v>112.44</v>
      </c>
      <c r="E284" s="69">
        <v>113.863</v>
      </c>
      <c r="F284" s="69">
        <f t="shared" si="23"/>
        <v>1.2234954000000016</v>
      </c>
      <c r="G284" s="5"/>
      <c r="H284" s="5"/>
      <c r="I284" s="5"/>
      <c r="J284" s="5"/>
      <c r="K284" s="5"/>
      <c r="L284" s="5"/>
    </row>
    <row r="285" spans="1:26" x14ac:dyDescent="0.25">
      <c r="A285" s="46" t="s">
        <v>48</v>
      </c>
      <c r="B285" s="47">
        <v>20242453</v>
      </c>
      <c r="C285" s="47">
        <v>56.5</v>
      </c>
      <c r="D285" s="69">
        <v>123.286</v>
      </c>
      <c r="E285" s="69">
        <v>125.851</v>
      </c>
      <c r="F285" s="69">
        <f t="shared" si="23"/>
        <v>2.2053869999999982</v>
      </c>
      <c r="G285" s="37"/>
      <c r="H285" s="37"/>
      <c r="I285" s="37"/>
      <c r="J285" s="37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6" t="s">
        <v>49</v>
      </c>
      <c r="B286" s="47">
        <v>20242426</v>
      </c>
      <c r="C286" s="47">
        <v>96</v>
      </c>
      <c r="D286" s="69">
        <v>83.864000000000004</v>
      </c>
      <c r="E286" s="69">
        <v>86.322000000000003</v>
      </c>
      <c r="F286" s="69">
        <f t="shared" si="23"/>
        <v>2.1133883999999985</v>
      </c>
      <c r="G286" s="37"/>
      <c r="H286" s="37"/>
      <c r="I286" s="37"/>
      <c r="J286" s="37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6" t="s">
        <v>50</v>
      </c>
      <c r="B287" s="47">
        <v>20242457</v>
      </c>
      <c r="C287" s="47">
        <v>103.3</v>
      </c>
      <c r="D287" s="69">
        <v>91.397999999999996</v>
      </c>
      <c r="E287" s="69">
        <v>94.013000000000005</v>
      </c>
      <c r="F287" s="69">
        <f t="shared" si="23"/>
        <v>2.2483770000000081</v>
      </c>
      <c r="G287" s="37"/>
      <c r="H287" s="37"/>
      <c r="I287" s="37"/>
      <c r="J287" s="37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6" t="s">
        <v>51</v>
      </c>
      <c r="B288" s="47">
        <v>20242455</v>
      </c>
      <c r="C288" s="47">
        <v>43.4</v>
      </c>
      <c r="D288" s="69">
        <v>69.772000000000006</v>
      </c>
      <c r="E288" s="69">
        <v>72.600999999999999</v>
      </c>
      <c r="F288" s="69">
        <f t="shared" si="23"/>
        <v>2.4323741999999946</v>
      </c>
      <c r="G288" s="37"/>
      <c r="H288" s="37"/>
      <c r="I288" s="37"/>
      <c r="J288" s="37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6" t="s">
        <v>52</v>
      </c>
      <c r="B289" s="47">
        <v>20442453</v>
      </c>
      <c r="C289" s="47">
        <v>79.900000000000006</v>
      </c>
      <c r="D289" s="69">
        <v>82.326999999999998</v>
      </c>
      <c r="E289" s="69">
        <v>84.837000000000003</v>
      </c>
      <c r="F289" s="69">
        <f t="shared" si="23"/>
        <v>2.1580980000000043</v>
      </c>
      <c r="G289" s="37"/>
      <c r="H289" s="37"/>
      <c r="I289" s="37"/>
      <c r="J289" s="37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6" t="s">
        <v>53</v>
      </c>
      <c r="B290" s="47">
        <v>20242456</v>
      </c>
      <c r="C290" s="47">
        <v>106.1</v>
      </c>
      <c r="D290" s="69">
        <v>49.536000000000001</v>
      </c>
      <c r="E290" s="69">
        <v>49.536000000000001</v>
      </c>
      <c r="F290" s="69">
        <f t="shared" si="23"/>
        <v>0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6" t="s">
        <v>54</v>
      </c>
      <c r="B291" s="47">
        <v>20242415</v>
      </c>
      <c r="C291" s="47">
        <v>137.9</v>
      </c>
      <c r="D291" s="69">
        <v>133.45699999999999</v>
      </c>
      <c r="E291" s="69">
        <v>136.47800000000001</v>
      </c>
      <c r="F291" s="69">
        <f t="shared" si="23"/>
        <v>2.597455800000013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6" t="s">
        <v>55</v>
      </c>
      <c r="B292" s="47">
        <v>20242418</v>
      </c>
      <c r="C292" s="47">
        <v>56.4</v>
      </c>
      <c r="D292" s="69">
        <v>143.52000000000001</v>
      </c>
      <c r="E292" s="69">
        <v>147.732</v>
      </c>
      <c r="F292" s="69">
        <f t="shared" si="23"/>
        <v>3.6214775999999906</v>
      </c>
      <c r="G292" s="5"/>
      <c r="H292" s="5"/>
      <c r="I292" s="5"/>
      <c r="J292" s="5"/>
      <c r="K292" s="5"/>
      <c r="L292" s="5"/>
    </row>
    <row r="293" spans="1:26" x14ac:dyDescent="0.25">
      <c r="B293" s="38"/>
      <c r="C293" s="100">
        <f>SUM(C278:C292)</f>
        <v>1399.2</v>
      </c>
      <c r="D293" s="71">
        <f>SUM(D278:D292)</f>
        <v>1417.5950000000003</v>
      </c>
      <c r="E293" s="71">
        <f>SUM(E278:E292)</f>
        <v>1449.8150000000001</v>
      </c>
      <c r="F293" s="71">
        <f>SUM(F278:F292)</f>
        <v>27.702756000000008</v>
      </c>
      <c r="G293" s="37"/>
      <c r="H293" s="37"/>
      <c r="I293" s="37"/>
      <c r="J293" s="37"/>
      <c r="M293" s="37"/>
      <c r="Q293"/>
      <c r="R293"/>
      <c r="S293"/>
      <c r="T293"/>
      <c r="U293"/>
      <c r="V293"/>
      <c r="W293"/>
    </row>
    <row r="294" spans="1:26" x14ac:dyDescent="0.25">
      <c r="A294" s="44"/>
      <c r="B294" s="44"/>
      <c r="C294" s="44"/>
      <c r="D294" s="44"/>
      <c r="E294" s="104"/>
      <c r="F294" s="44"/>
      <c r="G294"/>
      <c r="H294"/>
      <c r="I294"/>
      <c r="J294" s="43"/>
      <c r="K294" s="42"/>
      <c r="L294" s="42"/>
      <c r="M294"/>
      <c r="P294" s="40"/>
      <c r="V294"/>
      <c r="W294"/>
      <c r="Z294" s="37"/>
    </row>
    <row r="295" spans="1:26" x14ac:dyDescent="0.25">
      <c r="A295" s="45" t="s">
        <v>15</v>
      </c>
      <c r="F295" s="44"/>
      <c r="G295"/>
      <c r="H295"/>
      <c r="I295"/>
      <c r="J295" s="43"/>
      <c r="K295" s="42"/>
      <c r="L295" s="42"/>
      <c r="M295"/>
      <c r="P295" s="40"/>
      <c r="V295"/>
      <c r="W295"/>
      <c r="Z295" s="37"/>
    </row>
    <row r="296" spans="1:26" x14ac:dyDescent="0.25">
      <c r="A296" s="44"/>
      <c r="E296" s="104"/>
      <c r="G296"/>
      <c r="H296"/>
      <c r="I296" s="43"/>
      <c r="J296" s="42"/>
      <c r="K296" s="42"/>
      <c r="L296"/>
      <c r="M296" s="37"/>
      <c r="O296" s="40"/>
      <c r="U296"/>
      <c r="V296"/>
      <c r="W296"/>
      <c r="Y296" s="37"/>
    </row>
    <row r="297" spans="1:26" x14ac:dyDescent="0.25">
      <c r="G297"/>
      <c r="H297"/>
      <c r="I297" s="43"/>
      <c r="J297" s="42"/>
      <c r="K297" s="42"/>
      <c r="L297"/>
      <c r="M297" s="37"/>
      <c r="O297" s="40"/>
      <c r="U297"/>
      <c r="V297"/>
      <c r="W297"/>
      <c r="X297" s="37"/>
      <c r="Y297" s="37"/>
    </row>
  </sheetData>
  <mergeCells count="36">
    <mergeCell ref="E22:G22"/>
    <mergeCell ref="E23:G23"/>
    <mergeCell ref="A273:B273"/>
    <mergeCell ref="A276:A277"/>
    <mergeCell ref="B276:B277"/>
    <mergeCell ref="C276:C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E295" sqref="E295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43" customWidth="1"/>
    <col min="8" max="8" width="11.28515625" style="42" customWidth="1"/>
    <col min="9" max="9" width="9.42578125" style="42" customWidth="1"/>
    <col min="10" max="10" width="2.140625" customWidth="1"/>
    <col min="11" max="11" width="26" style="37" customWidth="1"/>
    <col min="12" max="12" width="8.7109375" style="37" customWidth="1"/>
    <col min="13" max="13" width="10.7109375" style="40" customWidth="1"/>
    <col min="14" max="14" width="9.5703125" style="37" bestFit="1" customWidth="1"/>
    <col min="15" max="15" width="10.28515625" style="37" bestFit="1" customWidth="1"/>
    <col min="16" max="16" width="17.42578125" style="37" customWidth="1"/>
    <col min="17" max="17" width="26.7109375" style="37" bestFit="1" customWidth="1"/>
    <col min="18" max="18" width="9.85546875" style="37" customWidth="1"/>
    <col min="19" max="19" width="9.140625" style="37"/>
    <col min="20" max="20" width="11.42578125" style="37" bestFit="1" customWidth="1"/>
    <col min="21" max="21" width="9.140625" style="37"/>
    <col min="22" max="22" width="9.7109375" style="37" customWidth="1"/>
    <col min="23" max="23" width="9.140625" style="37"/>
  </cols>
  <sheetData>
    <row r="1" spans="1:23" s="1" customFormat="1" ht="20.25" x14ac:dyDescent="0.3">
      <c r="A1" s="216" t="s">
        <v>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54"/>
      <c r="B2" s="154"/>
      <c r="C2" s="154"/>
      <c r="D2" s="154"/>
      <c r="E2" s="154"/>
      <c r="F2" s="154"/>
      <c r="G2" s="154"/>
      <c r="H2" s="50"/>
      <c r="I2" s="50"/>
      <c r="J2" s="154"/>
      <c r="K2" s="73"/>
      <c r="L2" s="73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217" t="s">
        <v>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217" t="s">
        <v>78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74"/>
      <c r="L5" s="74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218" t="s">
        <v>9</v>
      </c>
      <c r="B6" s="219"/>
      <c r="C6" s="219"/>
      <c r="D6" s="219"/>
      <c r="E6" s="219"/>
      <c r="F6" s="219"/>
      <c r="G6" s="219"/>
      <c r="H6" s="220"/>
      <c r="I6" s="51"/>
      <c r="J6" s="52" t="s">
        <v>11</v>
      </c>
      <c r="K6" s="221" t="s">
        <v>12</v>
      </c>
      <c r="L6" s="222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227" t="s">
        <v>4</v>
      </c>
      <c r="B7" s="227"/>
      <c r="C7" s="227"/>
      <c r="D7" s="227"/>
      <c r="E7" s="227" t="s">
        <v>5</v>
      </c>
      <c r="F7" s="227"/>
      <c r="G7" s="227"/>
      <c r="H7" s="156" t="s">
        <v>79</v>
      </c>
      <c r="I7" s="53"/>
      <c r="J7" s="52"/>
      <c r="K7" s="223"/>
      <c r="L7" s="224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228" t="s">
        <v>32</v>
      </c>
      <c r="B8" s="229"/>
      <c r="C8" s="229"/>
      <c r="D8" s="229"/>
      <c r="E8" s="230" t="s">
        <v>17</v>
      </c>
      <c r="F8" s="230"/>
      <c r="G8" s="230"/>
      <c r="H8" s="101">
        <v>2.2090000000000001</v>
      </c>
      <c r="J8" s="52"/>
      <c r="K8" s="223"/>
      <c r="L8" s="224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231" t="s">
        <v>6</v>
      </c>
      <c r="B9" s="232"/>
      <c r="C9" s="232"/>
      <c r="D9" s="233"/>
      <c r="E9" s="237" t="s">
        <v>18</v>
      </c>
      <c r="F9" s="237"/>
      <c r="G9" s="237"/>
      <c r="H9" s="10">
        <f>SUM(G26:G99)</f>
        <v>1.6817687999999924</v>
      </c>
      <c r="I9" s="94"/>
      <c r="J9" s="52"/>
      <c r="K9" s="223"/>
      <c r="L9" s="224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234"/>
      <c r="B10" s="235"/>
      <c r="C10" s="235"/>
      <c r="D10" s="236"/>
      <c r="E10" s="238" t="s">
        <v>21</v>
      </c>
      <c r="F10" s="238"/>
      <c r="G10" s="238"/>
      <c r="H10" s="11">
        <f>H8-H9</f>
        <v>0.52723120000000767</v>
      </c>
      <c r="I10" s="94"/>
      <c r="J10" s="52"/>
      <c r="K10" s="225"/>
      <c r="L10" s="226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228" t="s">
        <v>33</v>
      </c>
      <c r="B11" s="229"/>
      <c r="C11" s="229"/>
      <c r="D11" s="229"/>
      <c r="E11" s="230" t="s">
        <v>19</v>
      </c>
      <c r="F11" s="230"/>
      <c r="G11" s="230"/>
      <c r="H11" s="101">
        <v>0.29399999999999998</v>
      </c>
      <c r="I11" s="54"/>
      <c r="J11" s="52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231" t="s">
        <v>6</v>
      </c>
      <c r="B12" s="232"/>
      <c r="C12" s="232"/>
      <c r="D12" s="233"/>
      <c r="E12" s="237" t="s">
        <v>20</v>
      </c>
      <c r="F12" s="237"/>
      <c r="G12" s="237"/>
      <c r="H12" s="10">
        <f>SUM(G100:G155)</f>
        <v>0.90364979999998951</v>
      </c>
      <c r="I12" s="94"/>
      <c r="J12" s="52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234"/>
      <c r="B13" s="235"/>
      <c r="C13" s="235"/>
      <c r="D13" s="236"/>
      <c r="E13" s="238" t="s">
        <v>22</v>
      </c>
      <c r="F13" s="238"/>
      <c r="G13" s="238"/>
      <c r="H13" s="11">
        <f>H11-H12</f>
        <v>-0.60964979999998947</v>
      </c>
      <c r="I13" s="94"/>
      <c r="J13" s="52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228" t="s">
        <v>34</v>
      </c>
      <c r="B14" s="229"/>
      <c r="C14" s="229"/>
      <c r="D14" s="229"/>
      <c r="E14" s="230" t="s">
        <v>23</v>
      </c>
      <c r="F14" s="230"/>
      <c r="G14" s="230"/>
      <c r="H14" s="101">
        <v>1.393</v>
      </c>
      <c r="I14" s="54"/>
      <c r="J14" s="52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231" t="s">
        <v>6</v>
      </c>
      <c r="B15" s="232"/>
      <c r="C15" s="232"/>
      <c r="D15" s="233"/>
      <c r="E15" s="237" t="s">
        <v>24</v>
      </c>
      <c r="F15" s="237"/>
      <c r="G15" s="237"/>
      <c r="H15" s="10">
        <f>SUM(G156:G207)</f>
        <v>0.90536940000000221</v>
      </c>
      <c r="I15" s="94"/>
      <c r="J15" s="52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234"/>
      <c r="B16" s="235"/>
      <c r="C16" s="235"/>
      <c r="D16" s="236"/>
      <c r="E16" s="238" t="s">
        <v>25</v>
      </c>
      <c r="F16" s="238"/>
      <c r="G16" s="238"/>
      <c r="H16" s="11">
        <f>H14-H15</f>
        <v>0.4876305999999978</v>
      </c>
      <c r="I16" s="94"/>
      <c r="J16" s="52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228" t="s">
        <v>35</v>
      </c>
      <c r="B17" s="229"/>
      <c r="C17" s="229"/>
      <c r="D17" s="229"/>
      <c r="E17" s="230" t="s">
        <v>26</v>
      </c>
      <c r="F17" s="230"/>
      <c r="G17" s="230"/>
      <c r="H17" s="101">
        <v>1.859</v>
      </c>
      <c r="I17" s="54"/>
      <c r="J17" s="52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231" t="s">
        <v>6</v>
      </c>
      <c r="B18" s="232"/>
      <c r="C18" s="232"/>
      <c r="D18" s="233"/>
      <c r="E18" s="237" t="s">
        <v>27</v>
      </c>
      <c r="F18" s="237"/>
      <c r="G18" s="237"/>
      <c r="H18" s="10">
        <f>SUM(G208:G272)</f>
        <v>1.0842078000000235</v>
      </c>
      <c r="I18" s="94"/>
      <c r="J18" s="52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234"/>
      <c r="B19" s="235"/>
      <c r="C19" s="235"/>
      <c r="D19" s="236"/>
      <c r="E19" s="238" t="s">
        <v>28</v>
      </c>
      <c r="F19" s="238"/>
      <c r="G19" s="238"/>
      <c r="H19" s="11">
        <f>H17-H18</f>
        <v>0.77479219999997651</v>
      </c>
      <c r="I19" s="94"/>
      <c r="J19" s="52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55"/>
      <c r="B20" s="55"/>
      <c r="C20" s="55"/>
      <c r="D20" s="55"/>
      <c r="E20" s="239" t="s">
        <v>29</v>
      </c>
      <c r="F20" s="240"/>
      <c r="G20" s="230"/>
      <c r="H20" s="258">
        <f>H8+H11+H14+H17</f>
        <v>5.7549999999999999</v>
      </c>
      <c r="I20" s="54"/>
      <c r="J20" s="52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55"/>
      <c r="B21" s="55"/>
      <c r="C21" s="55"/>
      <c r="D21" s="55"/>
      <c r="E21" s="243" t="s">
        <v>30</v>
      </c>
      <c r="F21" s="244"/>
      <c r="G21" s="245"/>
      <c r="H21" s="259"/>
      <c r="I21" s="54"/>
      <c r="J21" s="52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55"/>
      <c r="B22" s="55"/>
      <c r="C22" s="55"/>
      <c r="D22" s="55"/>
      <c r="E22" s="246" t="s">
        <v>31</v>
      </c>
      <c r="F22" s="245"/>
      <c r="G22" s="247"/>
      <c r="H22" s="56">
        <f>H9+H12+H15+H18</f>
        <v>4.5749958000000079</v>
      </c>
      <c r="I22" s="94"/>
      <c r="J22" s="52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55"/>
      <c r="B23" s="55"/>
      <c r="C23" s="55"/>
      <c r="D23" s="55"/>
      <c r="E23" s="248" t="s">
        <v>10</v>
      </c>
      <c r="F23" s="249"/>
      <c r="G23" s="250"/>
      <c r="H23" s="57">
        <f>H10+H13+H16+H19</f>
        <v>1.1800041999999924</v>
      </c>
      <c r="I23" s="94"/>
      <c r="J23" s="52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58"/>
      <c r="I24" s="58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59" t="s">
        <v>0</v>
      </c>
      <c r="B25" s="60" t="s">
        <v>1</v>
      </c>
      <c r="C25" s="59" t="s">
        <v>2</v>
      </c>
      <c r="D25" s="61" t="s">
        <v>76</v>
      </c>
      <c r="E25" s="61" t="s">
        <v>80</v>
      </c>
      <c r="F25" s="62" t="s">
        <v>37</v>
      </c>
      <c r="G25" s="62" t="s">
        <v>13</v>
      </c>
      <c r="H25" s="63" t="s">
        <v>7</v>
      </c>
      <c r="I25" s="64" t="s">
        <v>14</v>
      </c>
      <c r="J25" s="65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75">
        <v>1</v>
      </c>
      <c r="B26" s="16">
        <v>43441363</v>
      </c>
      <c r="C26" s="123">
        <v>112.5</v>
      </c>
      <c r="D26" s="8">
        <v>60.948</v>
      </c>
      <c r="E26" s="8">
        <v>61.064</v>
      </c>
      <c r="F26" s="124">
        <f t="shared" ref="F26:F89" si="0">E26-D26</f>
        <v>0.11599999999999966</v>
      </c>
      <c r="G26" s="77">
        <f>F26*0.8598</f>
        <v>9.9736799999999709E-2</v>
      </c>
      <c r="H26" s="77">
        <f>C26/5338.7*$H$10</f>
        <v>1.1110103583269497E-2</v>
      </c>
      <c r="I26" s="77">
        <f>G26+H26</f>
        <v>0.11084690358326921</v>
      </c>
      <c r="K26" s="25"/>
      <c r="L26" s="167"/>
      <c r="M26" s="24"/>
      <c r="N26" s="5"/>
      <c r="O26" s="67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123">
        <v>58.7</v>
      </c>
      <c r="D27" s="8">
        <v>39.78</v>
      </c>
      <c r="E27" s="8">
        <v>39.811999999999998</v>
      </c>
      <c r="F27" s="124">
        <f t="shared" si="0"/>
        <v>3.1999999999996476E-2</v>
      </c>
      <c r="G27" s="77">
        <f t="shared" ref="G27:G90" si="1">F27*0.8598</f>
        <v>2.751359999999697E-2</v>
      </c>
      <c r="H27" s="77">
        <f t="shared" ref="H27:H90" si="2">C27/5338.7*$H$10</f>
        <v>5.7970051585592847E-3</v>
      </c>
      <c r="I27" s="77">
        <f t="shared" ref="I27:I90" si="3">G27+H27</f>
        <v>3.3310605158556258E-2</v>
      </c>
      <c r="K27" s="25"/>
      <c r="L27" s="167"/>
      <c r="M27" s="68"/>
      <c r="N27" s="25"/>
      <c r="O27" s="14"/>
      <c r="X27" s="21"/>
      <c r="Y27" s="21"/>
    </row>
    <row r="28" spans="1:25" s="1" customFormat="1" x14ac:dyDescent="0.25">
      <c r="A28" s="75">
        <v>3</v>
      </c>
      <c r="B28" s="16">
        <v>43242247</v>
      </c>
      <c r="C28" s="123">
        <v>50.5</v>
      </c>
      <c r="D28" s="8">
        <v>19.809000000000001</v>
      </c>
      <c r="E28" s="8">
        <v>19.817</v>
      </c>
      <c r="F28" s="124">
        <f t="shared" si="0"/>
        <v>7.9999999999991189E-3</v>
      </c>
      <c r="G28" s="77">
        <f t="shared" si="1"/>
        <v>6.8783999999992426E-3</v>
      </c>
      <c r="H28" s="77">
        <f t="shared" si="2"/>
        <v>4.9872020529343076E-3</v>
      </c>
      <c r="I28" s="77">
        <f t="shared" si="3"/>
        <v>1.1865602052933549E-2</v>
      </c>
      <c r="K28" s="25"/>
      <c r="L28" s="167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75">
        <v>4</v>
      </c>
      <c r="B29" s="16">
        <v>43441362</v>
      </c>
      <c r="C29" s="123">
        <v>51.8</v>
      </c>
      <c r="D29" s="8">
        <v>28.117000000000001</v>
      </c>
      <c r="E29" s="8">
        <v>28.119</v>
      </c>
      <c r="F29" s="124">
        <f t="shared" si="0"/>
        <v>1.9999999999988916E-3</v>
      </c>
      <c r="G29" s="77">
        <f t="shared" si="1"/>
        <v>1.7195999999990469E-3</v>
      </c>
      <c r="H29" s="77">
        <f t="shared" si="2"/>
        <v>5.1155854721187553E-3</v>
      </c>
      <c r="I29" s="77">
        <f t="shared" si="3"/>
        <v>6.835185472117802E-3</v>
      </c>
      <c r="K29" s="25"/>
      <c r="L29" s="16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123">
        <v>52.9</v>
      </c>
      <c r="D30" s="8">
        <v>21.256</v>
      </c>
      <c r="E30" s="8">
        <v>21.268000000000001</v>
      </c>
      <c r="F30" s="124">
        <f t="shared" si="0"/>
        <v>1.2000000000000455E-2</v>
      </c>
      <c r="G30" s="77">
        <f t="shared" si="1"/>
        <v>1.0317600000000392E-2</v>
      </c>
      <c r="H30" s="77">
        <f t="shared" si="2"/>
        <v>5.2242175960440567E-3</v>
      </c>
      <c r="I30" s="77">
        <f t="shared" si="3"/>
        <v>1.5541817596044449E-2</v>
      </c>
      <c r="K30" s="25"/>
      <c r="L30" s="167"/>
      <c r="M30" s="24"/>
      <c r="N30" s="24"/>
      <c r="O30" s="24"/>
      <c r="P30" s="24"/>
      <c r="X30" s="21"/>
      <c r="Y30" s="21"/>
    </row>
    <row r="31" spans="1:25" s="1" customFormat="1" x14ac:dyDescent="0.25">
      <c r="A31" s="75">
        <v>6</v>
      </c>
      <c r="B31" s="16">
        <v>43242242</v>
      </c>
      <c r="C31" s="123">
        <v>99.6</v>
      </c>
      <c r="D31" s="8">
        <v>40.957999999999998</v>
      </c>
      <c r="E31" s="8">
        <v>40.981999999999999</v>
      </c>
      <c r="F31" s="124">
        <f t="shared" si="0"/>
        <v>2.4000000000000909E-2</v>
      </c>
      <c r="G31" s="77">
        <f t="shared" si="1"/>
        <v>2.0635200000000783E-2</v>
      </c>
      <c r="H31" s="77">
        <f t="shared" si="2"/>
        <v>9.8361450390545939E-3</v>
      </c>
      <c r="I31" s="77">
        <f t="shared" si="3"/>
        <v>3.0471345039055377E-2</v>
      </c>
      <c r="K31" s="25"/>
      <c r="L31" s="167"/>
      <c r="M31" s="14"/>
      <c r="N31" s="14"/>
      <c r="O31" s="97"/>
      <c r="P31" s="21"/>
    </row>
    <row r="32" spans="1:25" s="1" customFormat="1" x14ac:dyDescent="0.25">
      <c r="A32" s="75">
        <v>7</v>
      </c>
      <c r="B32" s="16">
        <v>43441364</v>
      </c>
      <c r="C32" s="123">
        <v>112.6</v>
      </c>
      <c r="D32" s="8">
        <v>57.881999999999998</v>
      </c>
      <c r="E32" s="8">
        <v>57.978000000000002</v>
      </c>
      <c r="F32" s="124">
        <f t="shared" si="0"/>
        <v>9.6000000000003638E-2</v>
      </c>
      <c r="G32" s="77">
        <f t="shared" si="1"/>
        <v>8.2540800000003134E-2</v>
      </c>
      <c r="H32" s="77">
        <f t="shared" si="2"/>
        <v>1.1119979230899069E-2</v>
      </c>
      <c r="I32" s="77">
        <f t="shared" si="3"/>
        <v>9.36607792309022E-2</v>
      </c>
      <c r="K32" s="25"/>
      <c r="L32" s="16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123">
        <v>62.5</v>
      </c>
      <c r="D33" s="8">
        <v>14.93</v>
      </c>
      <c r="E33" s="8">
        <v>14.93</v>
      </c>
      <c r="F33" s="124">
        <f t="shared" si="0"/>
        <v>0</v>
      </c>
      <c r="G33" s="77">
        <f t="shared" si="1"/>
        <v>0</v>
      </c>
      <c r="H33" s="77">
        <f t="shared" si="2"/>
        <v>6.1722797684830542E-3</v>
      </c>
      <c r="I33" s="77">
        <f t="shared" si="3"/>
        <v>6.1722797684830542E-3</v>
      </c>
      <c r="K33" s="25"/>
      <c r="L33" s="167"/>
      <c r="M33" s="14"/>
      <c r="N33" s="15"/>
      <c r="O33" s="21"/>
      <c r="P33" s="21"/>
    </row>
    <row r="34" spans="1:16" s="1" customFormat="1" x14ac:dyDescent="0.25">
      <c r="A34" s="75">
        <v>9</v>
      </c>
      <c r="B34" s="16">
        <v>43441366</v>
      </c>
      <c r="C34" s="123">
        <v>50.5</v>
      </c>
      <c r="D34" s="8">
        <v>32.530999999999999</v>
      </c>
      <c r="E34" s="8">
        <v>32.567999999999998</v>
      </c>
      <c r="F34" s="124">
        <f t="shared" si="0"/>
        <v>3.6999999999999034E-2</v>
      </c>
      <c r="G34" s="77">
        <f t="shared" si="1"/>
        <v>3.1812599999999171E-2</v>
      </c>
      <c r="H34" s="77">
        <f t="shared" si="2"/>
        <v>4.9872020529343076E-3</v>
      </c>
      <c r="I34" s="77">
        <f t="shared" si="3"/>
        <v>3.6799802052933477E-2</v>
      </c>
      <c r="K34" s="25"/>
      <c r="L34" s="167"/>
      <c r="M34" s="7"/>
      <c r="N34" s="7"/>
      <c r="O34" s="21"/>
      <c r="P34" s="21"/>
    </row>
    <row r="35" spans="1:16" s="1" customFormat="1" x14ac:dyDescent="0.25">
      <c r="A35" s="75">
        <v>10</v>
      </c>
      <c r="B35" s="16">
        <v>43441367</v>
      </c>
      <c r="C35" s="123">
        <v>52.3</v>
      </c>
      <c r="D35" s="8">
        <v>10.566000000000001</v>
      </c>
      <c r="E35" s="8">
        <v>10.566000000000001</v>
      </c>
      <c r="F35" s="124">
        <f t="shared" si="0"/>
        <v>0</v>
      </c>
      <c r="G35" s="77">
        <f t="shared" si="1"/>
        <v>0</v>
      </c>
      <c r="H35" s="77">
        <f t="shared" si="2"/>
        <v>5.1649637102666188E-3</v>
      </c>
      <c r="I35" s="77">
        <f t="shared" si="3"/>
        <v>5.1649637102666188E-3</v>
      </c>
      <c r="K35" s="25"/>
      <c r="L35" s="167"/>
      <c r="M35" s="14"/>
      <c r="N35" s="7"/>
      <c r="O35" s="21"/>
      <c r="P35" s="21"/>
    </row>
    <row r="36" spans="1:16" s="1" customFormat="1" x14ac:dyDescent="0.25">
      <c r="A36" s="75">
        <v>11</v>
      </c>
      <c r="B36" s="16">
        <v>43441360</v>
      </c>
      <c r="C36" s="123">
        <v>53</v>
      </c>
      <c r="D36" s="8">
        <v>14.621</v>
      </c>
      <c r="E36" s="8">
        <v>14.663</v>
      </c>
      <c r="F36" s="124">
        <f t="shared" si="0"/>
        <v>4.1999999999999815E-2</v>
      </c>
      <c r="G36" s="77">
        <f t="shared" si="1"/>
        <v>3.6111599999999841E-2</v>
      </c>
      <c r="H36" s="77">
        <f t="shared" si="2"/>
        <v>5.2340932436736303E-3</v>
      </c>
      <c r="I36" s="77">
        <f t="shared" si="3"/>
        <v>4.1345693243673473E-2</v>
      </c>
      <c r="K36" s="25"/>
      <c r="L36" s="167"/>
      <c r="M36" s="7"/>
      <c r="N36" s="7"/>
      <c r="O36" s="21"/>
      <c r="P36" s="79"/>
    </row>
    <row r="37" spans="1:16" s="1" customFormat="1" x14ac:dyDescent="0.25">
      <c r="A37" s="75">
        <v>12</v>
      </c>
      <c r="B37" s="16">
        <v>43441365</v>
      </c>
      <c r="C37" s="123">
        <v>100.2</v>
      </c>
      <c r="D37" s="8">
        <v>38.793999999999997</v>
      </c>
      <c r="E37" s="8">
        <v>38.835000000000001</v>
      </c>
      <c r="F37" s="124">
        <f t="shared" si="0"/>
        <v>4.1000000000003922E-2</v>
      </c>
      <c r="G37" s="77">
        <f t="shared" si="1"/>
        <v>3.5251800000003372E-2</v>
      </c>
      <c r="H37" s="77">
        <f t="shared" si="2"/>
        <v>9.8953989248320318E-3</v>
      </c>
      <c r="I37" s="77">
        <f t="shared" si="3"/>
        <v>4.5147198924835402E-2</v>
      </c>
      <c r="K37" s="25"/>
      <c r="L37" s="167"/>
      <c r="M37" s="7"/>
      <c r="N37" s="7"/>
      <c r="O37" s="21"/>
      <c r="P37" s="79"/>
    </row>
    <row r="38" spans="1:16" s="5" customFormat="1" x14ac:dyDescent="0.25">
      <c r="A38" s="4">
        <v>13</v>
      </c>
      <c r="B38" s="17">
        <v>43441377</v>
      </c>
      <c r="C38" s="123">
        <v>112.4</v>
      </c>
      <c r="D38" s="8">
        <v>50.905999999999999</v>
      </c>
      <c r="E38" s="8">
        <v>50.976999999999997</v>
      </c>
      <c r="F38" s="124">
        <f t="shared" si="0"/>
        <v>7.0999999999997954E-2</v>
      </c>
      <c r="G38" s="77">
        <f t="shared" si="1"/>
        <v>6.1045799999998242E-2</v>
      </c>
      <c r="H38" s="77">
        <f t="shared" si="2"/>
        <v>1.1100227935639926E-2</v>
      </c>
      <c r="I38" s="77">
        <f t="shared" si="3"/>
        <v>7.2146027935638166E-2</v>
      </c>
      <c r="K38" s="25"/>
      <c r="L38" s="167"/>
      <c r="M38" s="14"/>
      <c r="N38" s="7"/>
      <c r="O38" s="21"/>
      <c r="P38" s="21"/>
    </row>
    <row r="39" spans="1:16" s="1" customFormat="1" x14ac:dyDescent="0.25">
      <c r="A39" s="75">
        <v>14</v>
      </c>
      <c r="B39" s="17">
        <v>43441370</v>
      </c>
      <c r="C39" s="123">
        <v>63.8</v>
      </c>
      <c r="D39" s="8">
        <v>53.734999999999999</v>
      </c>
      <c r="E39" s="8">
        <v>53.805999999999997</v>
      </c>
      <c r="F39" s="124">
        <f t="shared" si="0"/>
        <v>7.0999999999997954E-2</v>
      </c>
      <c r="G39" s="77">
        <f t="shared" si="1"/>
        <v>6.1045799999998242E-2</v>
      </c>
      <c r="H39" s="77">
        <f t="shared" si="2"/>
        <v>6.3006631876675019E-3</v>
      </c>
      <c r="I39" s="77">
        <f t="shared" si="3"/>
        <v>6.7346463187665739E-2</v>
      </c>
      <c r="K39" s="25"/>
      <c r="L39" s="167"/>
      <c r="M39" s="5"/>
      <c r="N39" s="5"/>
      <c r="O39" s="21"/>
      <c r="P39" s="21"/>
    </row>
    <row r="40" spans="1:16" s="1" customFormat="1" x14ac:dyDescent="0.25">
      <c r="A40" s="75">
        <v>15</v>
      </c>
      <c r="B40" s="16">
        <v>43441369</v>
      </c>
      <c r="C40" s="123">
        <v>50.9</v>
      </c>
      <c r="D40" s="8">
        <v>27.469000000000001</v>
      </c>
      <c r="E40" s="8">
        <v>27.501999999999999</v>
      </c>
      <c r="F40" s="124">
        <f t="shared" si="0"/>
        <v>3.2999999999997698E-2</v>
      </c>
      <c r="G40" s="77">
        <f t="shared" si="1"/>
        <v>2.8373399999998022E-2</v>
      </c>
      <c r="H40" s="77">
        <f t="shared" si="2"/>
        <v>5.0267046434525993E-3</v>
      </c>
      <c r="I40" s="77">
        <f t="shared" si="3"/>
        <v>3.3400104643450619E-2</v>
      </c>
      <c r="K40" s="25"/>
      <c r="L40" s="167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123">
        <v>52.4</v>
      </c>
      <c r="D41" s="8">
        <v>21.495999999999999</v>
      </c>
      <c r="E41" s="8">
        <v>21.495999999999999</v>
      </c>
      <c r="F41" s="124">
        <f t="shared" si="0"/>
        <v>0</v>
      </c>
      <c r="G41" s="77">
        <f t="shared" si="1"/>
        <v>0</v>
      </c>
      <c r="H41" s="77">
        <f t="shared" si="2"/>
        <v>5.1748393578961924E-3</v>
      </c>
      <c r="I41" s="77">
        <f t="shared" si="3"/>
        <v>5.1748393578961924E-3</v>
      </c>
      <c r="K41" s="25"/>
      <c r="L41" s="167"/>
      <c r="M41" s="14"/>
      <c r="O41" s="21"/>
      <c r="P41" s="21"/>
    </row>
    <row r="42" spans="1:16" s="1" customFormat="1" x14ac:dyDescent="0.25">
      <c r="A42" s="75">
        <v>17</v>
      </c>
      <c r="B42" s="16">
        <v>43441376</v>
      </c>
      <c r="C42" s="123">
        <v>53.3</v>
      </c>
      <c r="D42" s="8">
        <v>32.527999999999999</v>
      </c>
      <c r="E42" s="8">
        <v>32.540999999999997</v>
      </c>
      <c r="F42" s="124">
        <f t="shared" si="0"/>
        <v>1.2999999999998124E-2</v>
      </c>
      <c r="G42" s="77">
        <f t="shared" si="1"/>
        <v>1.1177399999998387E-2</v>
      </c>
      <c r="H42" s="77">
        <f t="shared" si="2"/>
        <v>5.2637201865623475E-3</v>
      </c>
      <c r="I42" s="77">
        <f t="shared" si="3"/>
        <v>1.6441120186560736E-2</v>
      </c>
      <c r="K42" s="25"/>
      <c r="L42" s="167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123">
        <v>100.6</v>
      </c>
      <c r="D43" s="8">
        <v>4.6040000000000001</v>
      </c>
      <c r="E43" s="8">
        <v>4.6040000000000001</v>
      </c>
      <c r="F43" s="124">
        <f t="shared" si="0"/>
        <v>0</v>
      </c>
      <c r="G43" s="77">
        <f t="shared" si="1"/>
        <v>0</v>
      </c>
      <c r="H43" s="77">
        <f t="shared" si="2"/>
        <v>9.9349015153503226E-3</v>
      </c>
      <c r="I43" s="77">
        <f t="shared" si="3"/>
        <v>9.9349015153503226E-3</v>
      </c>
      <c r="K43" s="25"/>
      <c r="L43" s="167"/>
      <c r="O43" s="21"/>
      <c r="P43" s="21"/>
    </row>
    <row r="44" spans="1:16" s="5" customFormat="1" x14ac:dyDescent="0.25">
      <c r="A44" s="4">
        <v>19</v>
      </c>
      <c r="B44" s="16">
        <v>43441266</v>
      </c>
      <c r="C44" s="123">
        <v>112.4</v>
      </c>
      <c r="D44" s="8">
        <v>27.411000000000001</v>
      </c>
      <c r="E44" s="8">
        <v>27.456</v>
      </c>
      <c r="F44" s="124">
        <f t="shared" si="0"/>
        <v>4.4999999999998153E-2</v>
      </c>
      <c r="G44" s="77">
        <f t="shared" si="1"/>
        <v>3.8690999999998414E-2</v>
      </c>
      <c r="H44" s="77">
        <f t="shared" si="2"/>
        <v>1.1100227935639926E-2</v>
      </c>
      <c r="I44" s="77">
        <f t="shared" si="3"/>
        <v>4.9791227935638338E-2</v>
      </c>
      <c r="K44" s="25"/>
      <c r="L44" s="167"/>
      <c r="M44" s="14"/>
      <c r="O44" s="21"/>
      <c r="P44" s="21"/>
    </row>
    <row r="45" spans="1:16" s="1" customFormat="1" x14ac:dyDescent="0.25">
      <c r="A45" s="75">
        <v>20</v>
      </c>
      <c r="B45" s="16">
        <v>43441271</v>
      </c>
      <c r="C45" s="123">
        <v>63</v>
      </c>
      <c r="D45" s="8">
        <v>17.247</v>
      </c>
      <c r="E45" s="8">
        <v>17.247</v>
      </c>
      <c r="F45" s="124">
        <f t="shared" si="0"/>
        <v>0</v>
      </c>
      <c r="G45" s="77">
        <f t="shared" si="1"/>
        <v>0</v>
      </c>
      <c r="H45" s="77">
        <f t="shared" si="2"/>
        <v>6.2216580066309186E-3</v>
      </c>
      <c r="I45" s="77">
        <f t="shared" si="3"/>
        <v>6.2216580066309186E-3</v>
      </c>
      <c r="J45" s="5"/>
      <c r="K45" s="25"/>
      <c r="L45" s="167"/>
      <c r="M45" s="5"/>
      <c r="N45" s="5"/>
      <c r="O45" s="21"/>
      <c r="P45" s="21"/>
    </row>
    <row r="46" spans="1:16" s="1" customFormat="1" x14ac:dyDescent="0.25">
      <c r="A46" s="75">
        <v>21</v>
      </c>
      <c r="B46" s="16">
        <v>43441274</v>
      </c>
      <c r="C46" s="123">
        <v>50.5</v>
      </c>
      <c r="D46" s="8">
        <v>21.138999999999999</v>
      </c>
      <c r="E46" s="8">
        <v>21.201000000000001</v>
      </c>
      <c r="F46" s="124">
        <f t="shared" si="0"/>
        <v>6.2000000000001165E-2</v>
      </c>
      <c r="G46" s="77">
        <f t="shared" si="1"/>
        <v>5.3307600000001003E-2</v>
      </c>
      <c r="H46" s="77">
        <f t="shared" si="2"/>
        <v>4.9872020529343076E-3</v>
      </c>
      <c r="I46" s="77">
        <f t="shared" si="3"/>
        <v>5.8294802052935309E-2</v>
      </c>
      <c r="J46" s="5"/>
      <c r="K46" s="25"/>
      <c r="L46" s="167"/>
      <c r="M46" s="5"/>
      <c r="N46" s="5"/>
      <c r="O46" s="21"/>
      <c r="P46" s="21"/>
    </row>
    <row r="47" spans="1:16" s="1" customFormat="1" x14ac:dyDescent="0.25">
      <c r="A47" s="75">
        <v>22</v>
      </c>
      <c r="B47" s="16">
        <v>43441273</v>
      </c>
      <c r="C47" s="123">
        <v>52.4</v>
      </c>
      <c r="D47" s="8">
        <v>23.82</v>
      </c>
      <c r="E47" s="8">
        <v>23.82</v>
      </c>
      <c r="F47" s="124">
        <f t="shared" si="0"/>
        <v>0</v>
      </c>
      <c r="G47" s="77">
        <f t="shared" si="1"/>
        <v>0</v>
      </c>
      <c r="H47" s="77">
        <f t="shared" si="2"/>
        <v>5.1748393578961924E-3</v>
      </c>
      <c r="I47" s="77">
        <f t="shared" si="3"/>
        <v>5.1748393578961924E-3</v>
      </c>
      <c r="J47" s="5"/>
      <c r="K47" s="25"/>
      <c r="L47" s="167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123">
        <v>53.1</v>
      </c>
      <c r="D48" s="8">
        <v>10.214</v>
      </c>
      <c r="E48" s="8">
        <v>10.214</v>
      </c>
      <c r="F48" s="124">
        <f t="shared" si="0"/>
        <v>0</v>
      </c>
      <c r="G48" s="77">
        <f t="shared" si="1"/>
        <v>0</v>
      </c>
      <c r="H48" s="77">
        <f t="shared" si="2"/>
        <v>5.243968891303203E-3</v>
      </c>
      <c r="I48" s="77">
        <f t="shared" si="3"/>
        <v>5.243968891303203E-3</v>
      </c>
      <c r="J48" s="5"/>
      <c r="K48" s="25"/>
      <c r="L48" s="167"/>
      <c r="M48" s="7"/>
      <c r="N48" s="7"/>
      <c r="O48" s="21"/>
      <c r="P48" s="21"/>
    </row>
    <row r="49" spans="1:16" s="1" customFormat="1" x14ac:dyDescent="0.25">
      <c r="A49" s="75">
        <v>24</v>
      </c>
      <c r="B49" s="16">
        <v>43441374</v>
      </c>
      <c r="C49" s="123">
        <v>100.7</v>
      </c>
      <c r="D49" s="8">
        <v>57.95</v>
      </c>
      <c r="E49" s="8">
        <v>58.021000000000001</v>
      </c>
      <c r="F49" s="124">
        <f t="shared" si="0"/>
        <v>7.0999999999997954E-2</v>
      </c>
      <c r="G49" s="77">
        <f t="shared" si="1"/>
        <v>6.1045799999998242E-2</v>
      </c>
      <c r="H49" s="77">
        <f t="shared" si="2"/>
        <v>9.9447771629798971E-3</v>
      </c>
      <c r="I49" s="77">
        <f t="shared" si="3"/>
        <v>7.0990577162978144E-2</v>
      </c>
      <c r="K49" s="25"/>
      <c r="L49" s="167"/>
      <c r="M49" s="7"/>
      <c r="N49" s="7"/>
      <c r="O49" s="21"/>
      <c r="P49" s="21"/>
    </row>
    <row r="50" spans="1:16" s="1" customFormat="1" x14ac:dyDescent="0.25">
      <c r="A50" s="75">
        <v>25</v>
      </c>
      <c r="B50" s="16">
        <v>43441275</v>
      </c>
      <c r="C50" s="123">
        <v>112.5</v>
      </c>
      <c r="D50" s="8">
        <v>45.566000000000003</v>
      </c>
      <c r="E50" s="8">
        <v>45.570999999999998</v>
      </c>
      <c r="F50" s="124">
        <f t="shared" si="0"/>
        <v>4.9999999999954525E-3</v>
      </c>
      <c r="G50" s="77">
        <f t="shared" si="1"/>
        <v>4.2989999999960898E-3</v>
      </c>
      <c r="H50" s="77">
        <f t="shared" si="2"/>
        <v>1.1110103583269497E-2</v>
      </c>
      <c r="I50" s="77">
        <f t="shared" si="3"/>
        <v>1.5409103583265586E-2</v>
      </c>
      <c r="K50" s="25"/>
      <c r="L50" s="167"/>
      <c r="M50" s="14"/>
      <c r="N50" s="7"/>
      <c r="O50" s="21"/>
      <c r="P50" s="21"/>
    </row>
    <row r="51" spans="1:16" s="1" customFormat="1" x14ac:dyDescent="0.25">
      <c r="A51" s="75">
        <v>26</v>
      </c>
      <c r="B51" s="16">
        <v>43441269</v>
      </c>
      <c r="C51" s="123">
        <v>62.5</v>
      </c>
      <c r="D51" s="8">
        <v>11.082000000000001</v>
      </c>
      <c r="E51" s="8">
        <v>11.082000000000001</v>
      </c>
      <c r="F51" s="124">
        <f t="shared" si="0"/>
        <v>0</v>
      </c>
      <c r="G51" s="77">
        <f t="shared" si="1"/>
        <v>0</v>
      </c>
      <c r="H51" s="77">
        <f t="shared" si="2"/>
        <v>6.1722797684830542E-3</v>
      </c>
      <c r="I51" s="77">
        <f t="shared" si="3"/>
        <v>6.1722797684830542E-3</v>
      </c>
      <c r="K51" s="25"/>
      <c r="L51" s="16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123">
        <v>51.2</v>
      </c>
      <c r="D52" s="8">
        <v>1.0940000000000001</v>
      </c>
      <c r="E52" s="8">
        <v>1.0940000000000001</v>
      </c>
      <c r="F52" s="124">
        <f t="shared" si="0"/>
        <v>0</v>
      </c>
      <c r="G52" s="77">
        <f t="shared" si="1"/>
        <v>0</v>
      </c>
      <c r="H52" s="77">
        <f t="shared" si="2"/>
        <v>5.0563315863413182E-3</v>
      </c>
      <c r="I52" s="77">
        <f t="shared" si="3"/>
        <v>5.0563315863413182E-3</v>
      </c>
      <c r="K52" s="25"/>
      <c r="L52" s="167"/>
      <c r="M52" s="7"/>
      <c r="N52" s="7"/>
      <c r="O52" s="21"/>
      <c r="P52" s="21"/>
    </row>
    <row r="53" spans="1:16" s="1" customFormat="1" x14ac:dyDescent="0.25">
      <c r="A53" s="75">
        <v>28</v>
      </c>
      <c r="B53" s="16">
        <v>43441264</v>
      </c>
      <c r="C53" s="123">
        <v>52.5</v>
      </c>
      <c r="D53" s="8">
        <v>13.928000000000001</v>
      </c>
      <c r="E53" s="8">
        <v>13.957000000000001</v>
      </c>
      <c r="F53" s="124">
        <f t="shared" si="0"/>
        <v>2.8999999999999915E-2</v>
      </c>
      <c r="G53" s="77">
        <f t="shared" si="1"/>
        <v>2.4934199999999927E-2</v>
      </c>
      <c r="H53" s="77">
        <f t="shared" si="2"/>
        <v>5.1847150055257651E-3</v>
      </c>
      <c r="I53" s="77">
        <f t="shared" si="3"/>
        <v>3.0118915005525694E-2</v>
      </c>
      <c r="K53" s="25"/>
      <c r="L53" s="16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123">
        <v>52.8</v>
      </c>
      <c r="D54" s="8">
        <v>16.72</v>
      </c>
      <c r="E54" s="8">
        <v>16.753</v>
      </c>
      <c r="F54" s="124">
        <f t="shared" si="0"/>
        <v>3.3000000000001251E-2</v>
      </c>
      <c r="G54" s="77">
        <f t="shared" si="1"/>
        <v>2.8373400000001076E-2</v>
      </c>
      <c r="H54" s="77">
        <f t="shared" si="2"/>
        <v>5.214341948414484E-3</v>
      </c>
      <c r="I54" s="77">
        <f t="shared" si="3"/>
        <v>3.3587741948415559E-2</v>
      </c>
      <c r="K54" s="25"/>
      <c r="L54" s="167"/>
      <c r="M54" s="7"/>
      <c r="N54" s="7"/>
      <c r="O54" s="21"/>
      <c r="P54" s="21"/>
    </row>
    <row r="55" spans="1:16" s="1" customFormat="1" x14ac:dyDescent="0.25">
      <c r="A55" s="75">
        <v>30</v>
      </c>
      <c r="B55" s="16">
        <v>43441265</v>
      </c>
      <c r="C55" s="123">
        <v>101.4</v>
      </c>
      <c r="D55" s="8">
        <v>28.952000000000002</v>
      </c>
      <c r="E55" s="8">
        <v>28.952000000000002</v>
      </c>
      <c r="F55" s="124">
        <f t="shared" si="0"/>
        <v>0</v>
      </c>
      <c r="G55" s="77">
        <f t="shared" si="1"/>
        <v>0</v>
      </c>
      <c r="H55" s="77">
        <f t="shared" si="2"/>
        <v>1.0013906696386908E-2</v>
      </c>
      <c r="I55" s="77">
        <f t="shared" si="3"/>
        <v>1.0013906696386908E-2</v>
      </c>
      <c r="K55" s="25"/>
      <c r="L55" s="167"/>
      <c r="M55" s="7"/>
      <c r="N55" s="7"/>
      <c r="O55" s="21"/>
      <c r="P55" s="21"/>
    </row>
    <row r="56" spans="1:16" s="1" customFormat="1" x14ac:dyDescent="0.25">
      <c r="A56" s="75">
        <v>31</v>
      </c>
      <c r="B56" s="16">
        <v>43441277</v>
      </c>
      <c r="C56" s="123">
        <v>112.5</v>
      </c>
      <c r="D56" s="8">
        <v>57.533999999999999</v>
      </c>
      <c r="E56" s="8">
        <v>57.609000000000002</v>
      </c>
      <c r="F56" s="124">
        <f t="shared" si="0"/>
        <v>7.5000000000002842E-2</v>
      </c>
      <c r="G56" s="77">
        <f t="shared" si="1"/>
        <v>6.4485000000002443E-2</v>
      </c>
      <c r="H56" s="77">
        <f t="shared" si="2"/>
        <v>1.1110103583269497E-2</v>
      </c>
      <c r="I56" s="77">
        <f t="shared" si="3"/>
        <v>7.5595103583271941E-2</v>
      </c>
      <c r="J56" s="5"/>
      <c r="K56" s="25"/>
      <c r="L56" s="167"/>
      <c r="M56" s="7"/>
      <c r="N56" s="7"/>
      <c r="O56" s="21"/>
      <c r="P56" s="21"/>
    </row>
    <row r="57" spans="1:16" s="1" customFormat="1" x14ac:dyDescent="0.25">
      <c r="A57" s="75">
        <v>32</v>
      </c>
      <c r="B57" s="16">
        <v>43441276</v>
      </c>
      <c r="C57" s="123">
        <v>63.1</v>
      </c>
      <c r="D57" s="8">
        <v>40.619999999999997</v>
      </c>
      <c r="E57" s="8">
        <v>40.659999999999997</v>
      </c>
      <c r="F57" s="124">
        <f t="shared" si="0"/>
        <v>3.9999999999999147E-2</v>
      </c>
      <c r="G57" s="77">
        <f t="shared" si="1"/>
        <v>3.439199999999927E-2</v>
      </c>
      <c r="H57" s="77">
        <f t="shared" si="2"/>
        <v>6.2315336542604922E-3</v>
      </c>
      <c r="I57" s="77">
        <f t="shared" si="3"/>
        <v>4.0623533654259761E-2</v>
      </c>
      <c r="K57" s="25"/>
      <c r="L57" s="167"/>
      <c r="M57" s="7"/>
      <c r="N57" s="7"/>
      <c r="O57" s="21"/>
      <c r="P57" s="21"/>
    </row>
    <row r="58" spans="1:16" s="1" customFormat="1" x14ac:dyDescent="0.25">
      <c r="A58" s="75">
        <v>33</v>
      </c>
      <c r="B58" s="16">
        <v>43441279</v>
      </c>
      <c r="C58" s="123">
        <v>50.9</v>
      </c>
      <c r="D58" s="8">
        <v>34.651000000000003</v>
      </c>
      <c r="E58" s="8">
        <v>34.686</v>
      </c>
      <c r="F58" s="124">
        <f t="shared" si="0"/>
        <v>3.4999999999996589E-2</v>
      </c>
      <c r="G58" s="77">
        <f t="shared" si="1"/>
        <v>3.0092999999997067E-2</v>
      </c>
      <c r="H58" s="77">
        <f t="shared" si="2"/>
        <v>5.0267046434525993E-3</v>
      </c>
      <c r="I58" s="77">
        <f t="shared" si="3"/>
        <v>3.5119704643449663E-2</v>
      </c>
      <c r="K58" s="25"/>
      <c r="L58" s="167"/>
      <c r="M58" s="7"/>
      <c r="N58" s="7"/>
      <c r="O58" s="21"/>
      <c r="P58" s="21"/>
    </row>
    <row r="59" spans="1:16" s="1" customFormat="1" x14ac:dyDescent="0.25">
      <c r="A59" s="75">
        <v>34</v>
      </c>
      <c r="B59" s="16">
        <v>43441281</v>
      </c>
      <c r="C59" s="123">
        <v>52.2</v>
      </c>
      <c r="D59" s="8">
        <v>31.443000000000001</v>
      </c>
      <c r="E59" s="8">
        <v>31.478999999999999</v>
      </c>
      <c r="F59" s="124">
        <f t="shared" si="0"/>
        <v>3.5999999999997812E-2</v>
      </c>
      <c r="G59" s="77">
        <f t="shared" si="1"/>
        <v>3.0952799999998119E-2</v>
      </c>
      <c r="H59" s="77">
        <f t="shared" si="2"/>
        <v>5.155088062637047E-3</v>
      </c>
      <c r="I59" s="77">
        <f t="shared" si="3"/>
        <v>3.6107888062635166E-2</v>
      </c>
      <c r="K59" s="25"/>
      <c r="L59" s="167"/>
      <c r="M59" s="7"/>
      <c r="N59" s="7"/>
      <c r="O59" s="21"/>
      <c r="P59" s="21"/>
    </row>
    <row r="60" spans="1:16" s="1" customFormat="1" x14ac:dyDescent="0.25">
      <c r="A60" s="75">
        <v>35</v>
      </c>
      <c r="B60" s="16">
        <v>43441282</v>
      </c>
      <c r="C60" s="123">
        <v>53</v>
      </c>
      <c r="D60" s="8">
        <v>27.738</v>
      </c>
      <c r="E60" s="8">
        <v>27.791</v>
      </c>
      <c r="F60" s="124">
        <f t="shared" si="0"/>
        <v>5.3000000000000824E-2</v>
      </c>
      <c r="G60" s="77">
        <f t="shared" si="1"/>
        <v>4.5569400000000711E-2</v>
      </c>
      <c r="H60" s="77">
        <f t="shared" si="2"/>
        <v>5.2340932436736303E-3</v>
      </c>
      <c r="I60" s="77">
        <f t="shared" si="3"/>
        <v>5.0803493243674343E-2</v>
      </c>
      <c r="K60" s="25"/>
      <c r="L60" s="167"/>
      <c r="M60" s="7"/>
      <c r="N60" s="7"/>
      <c r="O60" s="21"/>
      <c r="P60" s="21"/>
    </row>
    <row r="61" spans="1:16" s="1" customFormat="1" x14ac:dyDescent="0.25">
      <c r="A61" s="75">
        <v>36</v>
      </c>
      <c r="B61" s="16">
        <v>43441280</v>
      </c>
      <c r="C61" s="123">
        <v>103.1</v>
      </c>
      <c r="D61" s="8">
        <v>43.948999999999998</v>
      </c>
      <c r="E61" s="8">
        <v>43.991999999999997</v>
      </c>
      <c r="F61" s="124">
        <f t="shared" si="0"/>
        <v>4.2999999999999261E-2</v>
      </c>
      <c r="G61" s="77">
        <f t="shared" si="1"/>
        <v>3.6971399999999363E-2</v>
      </c>
      <c r="H61" s="77">
        <f t="shared" si="2"/>
        <v>1.0181792706089645E-2</v>
      </c>
      <c r="I61" s="77">
        <f t="shared" si="3"/>
        <v>4.715319270608901E-2</v>
      </c>
      <c r="K61" s="25"/>
      <c r="L61" s="16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123">
        <v>112.4</v>
      </c>
      <c r="D62" s="8">
        <v>31.603000000000002</v>
      </c>
      <c r="E62" s="8">
        <v>31.637</v>
      </c>
      <c r="F62" s="124">
        <f t="shared" si="0"/>
        <v>3.399999999999892E-2</v>
      </c>
      <c r="G62" s="77">
        <f t="shared" si="1"/>
        <v>2.9233199999999071E-2</v>
      </c>
      <c r="H62" s="77">
        <f t="shared" si="2"/>
        <v>1.1100227935639926E-2</v>
      </c>
      <c r="I62" s="77">
        <f t="shared" si="3"/>
        <v>4.0333427935638995E-2</v>
      </c>
      <c r="K62" s="25"/>
      <c r="L62" s="167"/>
      <c r="M62" s="7"/>
      <c r="N62" s="7"/>
      <c r="O62" s="21"/>
      <c r="P62" s="21"/>
    </row>
    <row r="63" spans="1:16" s="1" customFormat="1" x14ac:dyDescent="0.25">
      <c r="A63" s="75">
        <v>38</v>
      </c>
      <c r="B63" s="16">
        <v>43441344</v>
      </c>
      <c r="C63" s="123">
        <v>62.8</v>
      </c>
      <c r="D63" s="8">
        <v>19.709</v>
      </c>
      <c r="E63" s="8">
        <v>19.751999999999999</v>
      </c>
      <c r="F63" s="124">
        <f t="shared" si="0"/>
        <v>4.2999999999999261E-2</v>
      </c>
      <c r="G63" s="77">
        <f t="shared" si="1"/>
        <v>3.6971399999999363E-2</v>
      </c>
      <c r="H63" s="77">
        <f t="shared" si="2"/>
        <v>6.2019067113717732E-3</v>
      </c>
      <c r="I63" s="77">
        <f t="shared" si="3"/>
        <v>4.3173306711371137E-2</v>
      </c>
      <c r="K63" s="25"/>
      <c r="L63" s="167"/>
      <c r="M63" s="7"/>
      <c r="N63" s="7"/>
      <c r="O63" s="21"/>
      <c r="P63" s="21"/>
    </row>
    <row r="64" spans="1:16" s="1" customFormat="1" x14ac:dyDescent="0.25">
      <c r="A64" s="75">
        <v>39</v>
      </c>
      <c r="B64" s="16">
        <v>43441341</v>
      </c>
      <c r="C64" s="123">
        <v>50.5</v>
      </c>
      <c r="D64" s="8">
        <v>2.496</v>
      </c>
      <c r="E64" s="8">
        <v>2.496</v>
      </c>
      <c r="F64" s="124">
        <f t="shared" si="0"/>
        <v>0</v>
      </c>
      <c r="G64" s="77">
        <f t="shared" si="1"/>
        <v>0</v>
      </c>
      <c r="H64" s="77">
        <f t="shared" si="2"/>
        <v>4.9872020529343076E-3</v>
      </c>
      <c r="I64" s="77">
        <f t="shared" si="3"/>
        <v>4.9872020529343076E-3</v>
      </c>
      <c r="K64" s="25"/>
      <c r="L64" s="167"/>
      <c r="M64" s="7"/>
      <c r="N64" s="7"/>
      <c r="O64" s="21"/>
      <c r="P64" s="21"/>
    </row>
    <row r="65" spans="1:16" s="1" customFormat="1" x14ac:dyDescent="0.25">
      <c r="A65" s="75">
        <v>40</v>
      </c>
      <c r="B65" s="16">
        <v>43441347</v>
      </c>
      <c r="C65" s="123">
        <v>52.3</v>
      </c>
      <c r="D65" s="8">
        <v>7.7290000000000001</v>
      </c>
      <c r="E65" s="8">
        <v>7.7290000000000001</v>
      </c>
      <c r="F65" s="124">
        <f t="shared" si="0"/>
        <v>0</v>
      </c>
      <c r="G65" s="77">
        <f t="shared" si="1"/>
        <v>0</v>
      </c>
      <c r="H65" s="77">
        <f t="shared" si="2"/>
        <v>5.1649637102666188E-3</v>
      </c>
      <c r="I65" s="77">
        <f t="shared" si="3"/>
        <v>5.1649637102666188E-3</v>
      </c>
      <c r="K65" s="25"/>
      <c r="L65" s="167"/>
      <c r="M65" s="7"/>
      <c r="N65" s="7"/>
      <c r="O65" s="21"/>
      <c r="P65" s="21"/>
    </row>
    <row r="66" spans="1:16" s="1" customFormat="1" x14ac:dyDescent="0.25">
      <c r="A66" s="75">
        <v>41</v>
      </c>
      <c r="B66" s="16">
        <v>43441283</v>
      </c>
      <c r="C66" s="123">
        <v>53</v>
      </c>
      <c r="D66" s="8">
        <v>11.882</v>
      </c>
      <c r="E66" s="8">
        <v>11.882</v>
      </c>
      <c r="F66" s="124">
        <f t="shared" si="0"/>
        <v>0</v>
      </c>
      <c r="G66" s="77">
        <f t="shared" si="1"/>
        <v>0</v>
      </c>
      <c r="H66" s="77">
        <f t="shared" si="2"/>
        <v>5.2340932436736303E-3</v>
      </c>
      <c r="I66" s="77">
        <f t="shared" si="3"/>
        <v>5.2340932436736303E-3</v>
      </c>
      <c r="K66" s="25"/>
      <c r="L66" s="167"/>
      <c r="M66" s="7"/>
      <c r="N66" s="7"/>
      <c r="O66" s="21"/>
      <c r="P66" s="21"/>
    </row>
    <row r="67" spans="1:16" s="1" customFormat="1" x14ac:dyDescent="0.25">
      <c r="A67" s="75">
        <v>42</v>
      </c>
      <c r="B67" s="16">
        <v>43441284</v>
      </c>
      <c r="C67" s="123">
        <v>100.1</v>
      </c>
      <c r="D67" s="8">
        <v>44.933999999999997</v>
      </c>
      <c r="E67" s="8">
        <v>44.933999999999997</v>
      </c>
      <c r="F67" s="124">
        <f t="shared" si="0"/>
        <v>0</v>
      </c>
      <c r="G67" s="77">
        <f t="shared" si="1"/>
        <v>0</v>
      </c>
      <c r="H67" s="77">
        <f t="shared" si="2"/>
        <v>9.8855232772024591E-3</v>
      </c>
      <c r="I67" s="77">
        <f t="shared" si="3"/>
        <v>9.8855232772024591E-3</v>
      </c>
      <c r="K67" s="25"/>
      <c r="L67" s="16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123">
        <v>69.3</v>
      </c>
      <c r="D68" s="8">
        <v>7.0640000000000001</v>
      </c>
      <c r="E68" s="8">
        <v>7.0640000000000001</v>
      </c>
      <c r="F68" s="124">
        <f t="shared" si="0"/>
        <v>0</v>
      </c>
      <c r="G68" s="34">
        <f t="shared" si="1"/>
        <v>0</v>
      </c>
      <c r="H68" s="34">
        <f t="shared" si="2"/>
        <v>6.84382380729401E-3</v>
      </c>
      <c r="I68" s="34">
        <f t="shared" si="3"/>
        <v>6.84382380729401E-3</v>
      </c>
      <c r="K68" s="25"/>
      <c r="L68" s="167"/>
      <c r="M68" s="7"/>
      <c r="N68" s="7"/>
      <c r="O68" s="21"/>
      <c r="P68" s="21"/>
    </row>
    <row r="69" spans="1:16" s="1" customFormat="1" x14ac:dyDescent="0.25">
      <c r="A69" s="75">
        <v>44</v>
      </c>
      <c r="B69" s="16">
        <v>43441345</v>
      </c>
      <c r="C69" s="123">
        <v>53.3</v>
      </c>
      <c r="D69" s="8">
        <v>16.190999999999999</v>
      </c>
      <c r="E69" s="8">
        <v>16.190999999999999</v>
      </c>
      <c r="F69" s="124">
        <f t="shared" si="0"/>
        <v>0</v>
      </c>
      <c r="G69" s="77">
        <f t="shared" si="1"/>
        <v>0</v>
      </c>
      <c r="H69" s="77">
        <f t="shared" si="2"/>
        <v>5.2637201865623475E-3</v>
      </c>
      <c r="I69" s="77">
        <f>G69+H69</f>
        <v>5.2637201865623475E-3</v>
      </c>
      <c r="K69" s="25"/>
      <c r="L69" s="167"/>
      <c r="M69" s="7"/>
      <c r="N69" s="7"/>
      <c r="O69" s="21"/>
      <c r="P69" s="21"/>
    </row>
    <row r="70" spans="1:16" s="1" customFormat="1" x14ac:dyDescent="0.25">
      <c r="A70" s="75">
        <v>45</v>
      </c>
      <c r="B70" s="16">
        <v>43441348</v>
      </c>
      <c r="C70" s="123">
        <v>52.9</v>
      </c>
      <c r="D70" s="8">
        <v>43.728000000000002</v>
      </c>
      <c r="E70" s="8">
        <v>43.802</v>
      </c>
      <c r="F70" s="124">
        <f t="shared" si="0"/>
        <v>7.3999999999998067E-2</v>
      </c>
      <c r="G70" s="77">
        <f t="shared" si="1"/>
        <v>6.3625199999998341E-2</v>
      </c>
      <c r="H70" s="77">
        <f t="shared" si="2"/>
        <v>5.2242175960440567E-3</v>
      </c>
      <c r="I70" s="77">
        <f t="shared" si="3"/>
        <v>6.8849417596042392E-2</v>
      </c>
      <c r="K70" s="25"/>
      <c r="L70" s="167"/>
      <c r="M70" s="7"/>
      <c r="N70" s="7"/>
      <c r="O70" s="21"/>
      <c r="P70" s="21"/>
    </row>
    <row r="71" spans="1:16" s="1" customFormat="1" x14ac:dyDescent="0.25">
      <c r="A71" s="75">
        <v>46</v>
      </c>
      <c r="B71" s="16">
        <v>43441349</v>
      </c>
      <c r="C71" s="123">
        <v>100.9</v>
      </c>
      <c r="D71" s="8">
        <v>23.91</v>
      </c>
      <c r="E71" s="8">
        <v>23.91</v>
      </c>
      <c r="F71" s="124">
        <f t="shared" si="0"/>
        <v>0</v>
      </c>
      <c r="G71" s="34">
        <f t="shared" si="1"/>
        <v>0</v>
      </c>
      <c r="H71" s="77">
        <f t="shared" si="2"/>
        <v>9.9645284582390425E-3</v>
      </c>
      <c r="I71" s="77">
        <f t="shared" si="3"/>
        <v>9.9645284582390425E-3</v>
      </c>
      <c r="K71" s="25"/>
      <c r="L71" s="16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125">
        <v>85.4</v>
      </c>
      <c r="D72" s="8">
        <v>26.821999999999999</v>
      </c>
      <c r="E72" s="8">
        <v>26.821999999999999</v>
      </c>
      <c r="F72" s="124">
        <f>E72-D72</f>
        <v>0</v>
      </c>
      <c r="G72" s="34">
        <f>F72*0.8598</f>
        <v>0</v>
      </c>
      <c r="H72" s="77">
        <f t="shared" si="2"/>
        <v>8.4338030756552461E-3</v>
      </c>
      <c r="I72" s="77">
        <f t="shared" si="3"/>
        <v>8.4338030756552461E-3</v>
      </c>
      <c r="K72" s="25"/>
      <c r="L72" s="167"/>
      <c r="M72" s="24"/>
      <c r="N72" s="14"/>
      <c r="O72" s="24"/>
      <c r="P72" s="24"/>
    </row>
    <row r="73" spans="1:16" s="1" customFormat="1" x14ac:dyDescent="0.25">
      <c r="A73" s="78">
        <v>48</v>
      </c>
      <c r="B73" s="16">
        <v>43441356</v>
      </c>
      <c r="C73" s="123">
        <v>53.2</v>
      </c>
      <c r="D73" s="8">
        <v>26.997</v>
      </c>
      <c r="E73" s="8">
        <v>27.062000000000001</v>
      </c>
      <c r="F73" s="124">
        <f t="shared" si="0"/>
        <v>6.5000000000001279E-2</v>
      </c>
      <c r="G73" s="34">
        <f t="shared" si="1"/>
        <v>5.5887000000001102E-2</v>
      </c>
      <c r="H73" s="77">
        <f t="shared" si="2"/>
        <v>5.2538445389327757E-3</v>
      </c>
      <c r="I73" s="77">
        <f t="shared" si="3"/>
        <v>6.1140844538933876E-2</v>
      </c>
      <c r="K73" s="25"/>
      <c r="L73" s="167"/>
      <c r="M73" s="7"/>
      <c r="P73" s="21"/>
    </row>
    <row r="74" spans="1:16" s="1" customFormat="1" x14ac:dyDescent="0.25">
      <c r="A74" s="78">
        <v>49</v>
      </c>
      <c r="B74" s="16">
        <v>43441343</v>
      </c>
      <c r="C74" s="123">
        <v>53.3</v>
      </c>
      <c r="D74" s="8">
        <v>7.4649999999999999</v>
      </c>
      <c r="E74" s="8">
        <v>7.4649999999999999</v>
      </c>
      <c r="F74" s="124">
        <f t="shared" si="0"/>
        <v>0</v>
      </c>
      <c r="G74" s="77">
        <f t="shared" si="1"/>
        <v>0</v>
      </c>
      <c r="H74" s="77">
        <f t="shared" si="2"/>
        <v>5.2637201865623475E-3</v>
      </c>
      <c r="I74" s="77">
        <f t="shared" si="3"/>
        <v>5.2637201865623475E-3</v>
      </c>
      <c r="J74" s="66"/>
      <c r="K74" s="25"/>
      <c r="L74" s="16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125">
        <v>99.5</v>
      </c>
      <c r="D75" s="8">
        <v>63.393000000000001</v>
      </c>
      <c r="E75" s="8">
        <v>63.475000000000001</v>
      </c>
      <c r="F75" s="124">
        <f t="shared" si="0"/>
        <v>8.2000000000000739E-2</v>
      </c>
      <c r="G75" s="34">
        <f t="shared" si="1"/>
        <v>7.0503600000000638E-2</v>
      </c>
      <c r="H75" s="77">
        <f t="shared" si="2"/>
        <v>9.8262693914250229E-3</v>
      </c>
      <c r="I75" s="77">
        <f t="shared" si="3"/>
        <v>8.0329869391425668E-2</v>
      </c>
      <c r="J75" s="93"/>
      <c r="K75" s="25"/>
      <c r="L75" s="167"/>
      <c r="M75" s="7"/>
      <c r="N75" s="7"/>
    </row>
    <row r="76" spans="1:16" s="5" customFormat="1" x14ac:dyDescent="0.25">
      <c r="A76" s="4">
        <v>51</v>
      </c>
      <c r="B76" s="16">
        <v>43441357</v>
      </c>
      <c r="C76" s="125">
        <v>84.8</v>
      </c>
      <c r="D76" s="8">
        <v>79.05</v>
      </c>
      <c r="E76" s="8">
        <v>79.05</v>
      </c>
      <c r="F76" s="124">
        <f>E76-D76</f>
        <v>0</v>
      </c>
      <c r="G76" s="34">
        <f t="shared" si="1"/>
        <v>0</v>
      </c>
      <c r="H76" s="77">
        <f t="shared" si="2"/>
        <v>8.3745491898778082E-3</v>
      </c>
      <c r="I76" s="77">
        <f t="shared" si="3"/>
        <v>8.3745491898778082E-3</v>
      </c>
      <c r="J76" s="93"/>
      <c r="K76" s="25"/>
      <c r="L76" s="167"/>
      <c r="M76" s="102"/>
      <c r="N76" s="36"/>
    </row>
    <row r="77" spans="1:16" s="1" customFormat="1" x14ac:dyDescent="0.25">
      <c r="A77" s="78">
        <v>52</v>
      </c>
      <c r="B77" s="16">
        <v>43441355</v>
      </c>
      <c r="C77" s="123">
        <v>52.9</v>
      </c>
      <c r="D77" s="8">
        <v>35.534999999999997</v>
      </c>
      <c r="E77" s="8">
        <v>35.534999999999997</v>
      </c>
      <c r="F77" s="124">
        <f t="shared" si="0"/>
        <v>0</v>
      </c>
      <c r="G77" s="77">
        <f>F77*0.8598</f>
        <v>0</v>
      </c>
      <c r="H77" s="77">
        <f t="shared" si="2"/>
        <v>5.2242175960440567E-3</v>
      </c>
      <c r="I77" s="77">
        <f t="shared" si="3"/>
        <v>5.2242175960440567E-3</v>
      </c>
      <c r="J77" s="66"/>
      <c r="K77" s="25"/>
      <c r="L77" s="167"/>
      <c r="M77" s="14"/>
      <c r="N77" s="7"/>
      <c r="O77" s="21"/>
      <c r="P77" s="21"/>
    </row>
    <row r="78" spans="1:16" s="1" customFormat="1" x14ac:dyDescent="0.25">
      <c r="A78" s="78">
        <v>53</v>
      </c>
      <c r="B78" s="16">
        <v>43441054</v>
      </c>
      <c r="C78" s="123">
        <v>52.8</v>
      </c>
      <c r="D78" s="8">
        <v>18.077999999999999</v>
      </c>
      <c r="E78" s="8">
        <v>18.077999999999999</v>
      </c>
      <c r="F78" s="124">
        <f t="shared" si="0"/>
        <v>0</v>
      </c>
      <c r="G78" s="77">
        <f t="shared" si="1"/>
        <v>0</v>
      </c>
      <c r="H78" s="77">
        <f t="shared" si="2"/>
        <v>5.214341948414484E-3</v>
      </c>
      <c r="I78" s="77">
        <f t="shared" si="3"/>
        <v>5.214341948414484E-3</v>
      </c>
      <c r="J78" s="66"/>
      <c r="K78" s="25"/>
      <c r="L78" s="167"/>
      <c r="M78" s="14"/>
      <c r="N78" s="7"/>
      <c r="O78" s="21"/>
      <c r="P78" s="21"/>
    </row>
    <row r="79" spans="1:16" s="1" customFormat="1" x14ac:dyDescent="0.25">
      <c r="A79" s="75">
        <v>54</v>
      </c>
      <c r="B79" s="16">
        <v>43441359</v>
      </c>
      <c r="C79" s="149">
        <v>101</v>
      </c>
      <c r="D79" s="8">
        <v>32.845999999999997</v>
      </c>
      <c r="E79" s="8">
        <v>32.868000000000002</v>
      </c>
      <c r="F79" s="124">
        <f t="shared" si="0"/>
        <v>2.2000000000005571E-2</v>
      </c>
      <c r="G79" s="77">
        <f t="shared" si="1"/>
        <v>1.8915600000004789E-2</v>
      </c>
      <c r="H79" s="77">
        <f t="shared" si="2"/>
        <v>9.9744041058686152E-3</v>
      </c>
      <c r="I79" s="77">
        <f t="shared" si="3"/>
        <v>2.8890004105873404E-2</v>
      </c>
      <c r="J79" s="66"/>
      <c r="K79" s="25"/>
      <c r="L79" s="167"/>
      <c r="M79" s="14"/>
      <c r="N79" s="7"/>
      <c r="O79" s="21"/>
      <c r="P79" s="21"/>
    </row>
    <row r="80" spans="1:16" s="1" customFormat="1" x14ac:dyDescent="0.25">
      <c r="A80" s="75">
        <v>55</v>
      </c>
      <c r="B80" s="16">
        <v>43441053</v>
      </c>
      <c r="C80" s="123">
        <v>85.2</v>
      </c>
      <c r="D80" s="8">
        <f>37</f>
        <v>37</v>
      </c>
      <c r="E80" s="8">
        <f>37</f>
        <v>37</v>
      </c>
      <c r="F80" s="124">
        <f>E80-D80</f>
        <v>0</v>
      </c>
      <c r="G80" s="34">
        <f t="shared" si="1"/>
        <v>0</v>
      </c>
      <c r="H80" s="34">
        <f t="shared" si="2"/>
        <v>8.4140517803961007E-3</v>
      </c>
      <c r="I80" s="77">
        <f t="shared" si="3"/>
        <v>8.4140517803961007E-3</v>
      </c>
      <c r="J80" s="66"/>
      <c r="K80" s="25"/>
      <c r="L80" s="167"/>
      <c r="M80" s="24"/>
      <c r="O80" s="24"/>
      <c r="P80" s="24"/>
    </row>
    <row r="81" spans="1:16" s="1" customFormat="1" x14ac:dyDescent="0.25">
      <c r="A81" s="78">
        <v>56</v>
      </c>
      <c r="B81" s="16">
        <v>43441050</v>
      </c>
      <c r="C81" s="123">
        <v>52.5</v>
      </c>
      <c r="D81" s="8">
        <v>27.196999999999999</v>
      </c>
      <c r="E81" s="8">
        <v>27.228000000000002</v>
      </c>
      <c r="F81" s="124">
        <f t="shared" si="0"/>
        <v>3.1000000000002359E-2</v>
      </c>
      <c r="G81" s="77">
        <f t="shared" si="1"/>
        <v>2.6653800000002028E-2</v>
      </c>
      <c r="H81" s="77">
        <f t="shared" si="2"/>
        <v>5.1847150055257651E-3</v>
      </c>
      <c r="I81" s="77">
        <f t="shared" si="3"/>
        <v>3.1838515005527791E-2</v>
      </c>
      <c r="J81" s="66"/>
      <c r="K81" s="25"/>
      <c r="L81" s="167"/>
      <c r="M81" s="7"/>
      <c r="N81" s="7"/>
      <c r="O81" s="21"/>
      <c r="P81" s="21"/>
    </row>
    <row r="82" spans="1:16" s="1" customFormat="1" x14ac:dyDescent="0.25">
      <c r="A82" s="75">
        <v>57</v>
      </c>
      <c r="B82" s="16">
        <v>43441051</v>
      </c>
      <c r="C82" s="123">
        <v>52.4</v>
      </c>
      <c r="D82" s="8">
        <v>27.789000000000001</v>
      </c>
      <c r="E82" s="8">
        <v>27.867999999999999</v>
      </c>
      <c r="F82" s="124">
        <f t="shared" si="0"/>
        <v>7.8999999999997073E-2</v>
      </c>
      <c r="G82" s="77">
        <f t="shared" si="1"/>
        <v>6.7924199999997478E-2</v>
      </c>
      <c r="H82" s="77">
        <f t="shared" si="2"/>
        <v>5.1748393578961924E-3</v>
      </c>
      <c r="I82" s="77">
        <f t="shared" si="3"/>
        <v>7.3099039357893664E-2</v>
      </c>
      <c r="J82" s="66"/>
      <c r="K82" s="25"/>
      <c r="L82" s="167"/>
      <c r="M82" s="7"/>
      <c r="N82" s="7"/>
      <c r="O82" s="21"/>
      <c r="P82" s="21"/>
    </row>
    <row r="83" spans="1:16" s="1" customFormat="1" x14ac:dyDescent="0.25">
      <c r="A83" s="75">
        <v>58</v>
      </c>
      <c r="B83" s="16">
        <v>43441052</v>
      </c>
      <c r="C83" s="123">
        <v>101.3</v>
      </c>
      <c r="D83" s="8">
        <v>38.192</v>
      </c>
      <c r="E83" s="8">
        <v>38.238</v>
      </c>
      <c r="F83" s="124">
        <f t="shared" si="0"/>
        <v>4.5999999999999375E-2</v>
      </c>
      <c r="G83" s="77">
        <f t="shared" si="1"/>
        <v>3.9550799999999463E-2</v>
      </c>
      <c r="H83" s="77">
        <f t="shared" si="2"/>
        <v>1.0004031048757335E-2</v>
      </c>
      <c r="I83" s="77">
        <f t="shared" si="3"/>
        <v>4.9554831048756798E-2</v>
      </c>
      <c r="J83" s="66"/>
      <c r="K83" s="25"/>
      <c r="L83" s="167"/>
      <c r="M83" s="7"/>
      <c r="N83" s="7"/>
      <c r="O83" s="21"/>
      <c r="P83" s="21"/>
    </row>
    <row r="84" spans="1:16" s="1" customFormat="1" x14ac:dyDescent="0.25">
      <c r="A84" s="75">
        <v>59</v>
      </c>
      <c r="B84" s="16">
        <v>43441057</v>
      </c>
      <c r="C84" s="123">
        <v>85.3</v>
      </c>
      <c r="D84" s="8">
        <v>16.904</v>
      </c>
      <c r="E84" s="8">
        <v>16.904</v>
      </c>
      <c r="F84" s="124">
        <f t="shared" si="0"/>
        <v>0</v>
      </c>
      <c r="G84" s="77">
        <f t="shared" si="1"/>
        <v>0</v>
      </c>
      <c r="H84" s="77">
        <f t="shared" si="2"/>
        <v>8.4239274280256717E-3</v>
      </c>
      <c r="I84" s="77">
        <f t="shared" si="3"/>
        <v>8.4239274280256717E-3</v>
      </c>
      <c r="J84" s="66"/>
      <c r="K84" s="25"/>
      <c r="L84" s="167"/>
      <c r="M84" s="7"/>
      <c r="N84" s="7"/>
      <c r="O84" s="21"/>
      <c r="P84" s="21"/>
    </row>
    <row r="85" spans="1:16" s="1" customFormat="1" x14ac:dyDescent="0.25">
      <c r="A85" s="75">
        <v>60</v>
      </c>
      <c r="B85" s="16">
        <v>43441058</v>
      </c>
      <c r="C85" s="123">
        <v>52.5</v>
      </c>
      <c r="D85" s="8">
        <v>3.2509999999999999</v>
      </c>
      <c r="E85" s="8">
        <v>3.2509999999999999</v>
      </c>
      <c r="F85" s="124">
        <f t="shared" si="0"/>
        <v>0</v>
      </c>
      <c r="G85" s="77">
        <f t="shared" si="1"/>
        <v>0</v>
      </c>
      <c r="H85" s="77">
        <f t="shared" si="2"/>
        <v>5.1847150055257651E-3</v>
      </c>
      <c r="I85" s="77">
        <f t="shared" si="3"/>
        <v>5.1847150055257651E-3</v>
      </c>
      <c r="K85" s="25"/>
      <c r="L85" s="167"/>
      <c r="M85" s="7"/>
      <c r="N85" s="7"/>
      <c r="O85" s="21"/>
      <c r="P85" s="21"/>
    </row>
    <row r="86" spans="1:16" s="1" customFormat="1" x14ac:dyDescent="0.25">
      <c r="A86" s="75">
        <v>61</v>
      </c>
      <c r="B86" s="16">
        <v>43441358</v>
      </c>
      <c r="C86" s="123">
        <v>52.3</v>
      </c>
      <c r="D86" s="8">
        <v>10.599</v>
      </c>
      <c r="E86" s="8">
        <v>10.599</v>
      </c>
      <c r="F86" s="124">
        <f t="shared" si="0"/>
        <v>0</v>
      </c>
      <c r="G86" s="77">
        <f t="shared" si="1"/>
        <v>0</v>
      </c>
      <c r="H86" s="77">
        <f t="shared" si="2"/>
        <v>5.1649637102666188E-3</v>
      </c>
      <c r="I86" s="77">
        <f t="shared" si="3"/>
        <v>5.1649637102666188E-3</v>
      </c>
      <c r="K86" s="25"/>
      <c r="L86" s="167"/>
      <c r="M86" s="7"/>
      <c r="N86" s="7"/>
      <c r="O86" s="21"/>
      <c r="P86" s="21"/>
    </row>
    <row r="87" spans="1:16" s="1" customFormat="1" x14ac:dyDescent="0.25">
      <c r="A87" s="75">
        <v>62</v>
      </c>
      <c r="B87" s="16">
        <v>43441056</v>
      </c>
      <c r="C87" s="123">
        <v>100.5</v>
      </c>
      <c r="D87" s="8">
        <v>28.026</v>
      </c>
      <c r="E87" s="8">
        <v>28.026</v>
      </c>
      <c r="F87" s="124">
        <f t="shared" si="0"/>
        <v>0</v>
      </c>
      <c r="G87" s="77">
        <f t="shared" si="1"/>
        <v>0</v>
      </c>
      <c r="H87" s="77">
        <f t="shared" si="2"/>
        <v>9.9250258677207499E-3</v>
      </c>
      <c r="I87" s="77">
        <f t="shared" si="3"/>
        <v>9.9250258677207499E-3</v>
      </c>
      <c r="K87" s="25"/>
      <c r="L87" s="167"/>
      <c r="M87" s="7"/>
      <c r="N87" s="7"/>
      <c r="O87" s="21"/>
      <c r="P87" s="21"/>
    </row>
    <row r="88" spans="1:16" s="1" customFormat="1" x14ac:dyDescent="0.25">
      <c r="A88" s="75">
        <v>63</v>
      </c>
      <c r="B88" s="16">
        <v>43441064</v>
      </c>
      <c r="C88" s="123">
        <v>85.2</v>
      </c>
      <c r="D88" s="8">
        <v>19.731999999999999</v>
      </c>
      <c r="E88" s="8">
        <v>19.763000000000002</v>
      </c>
      <c r="F88" s="124">
        <f t="shared" si="0"/>
        <v>3.1000000000002359E-2</v>
      </c>
      <c r="G88" s="77">
        <f t="shared" si="1"/>
        <v>2.6653800000002028E-2</v>
      </c>
      <c r="H88" s="77">
        <f t="shared" si="2"/>
        <v>8.4140517803961007E-3</v>
      </c>
      <c r="I88" s="77">
        <f t="shared" si="3"/>
        <v>3.5067851780398132E-2</v>
      </c>
      <c r="K88" s="25"/>
      <c r="L88" s="16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123">
        <v>52.7</v>
      </c>
      <c r="D89" s="8">
        <v>20.218</v>
      </c>
      <c r="E89" s="8">
        <v>20.242000000000001</v>
      </c>
      <c r="F89" s="124">
        <f t="shared" si="0"/>
        <v>2.4000000000000909E-2</v>
      </c>
      <c r="G89" s="77">
        <f t="shared" si="1"/>
        <v>2.0635200000000783E-2</v>
      </c>
      <c r="H89" s="77">
        <f t="shared" si="2"/>
        <v>5.2044663007849113E-3</v>
      </c>
      <c r="I89" s="77">
        <f t="shared" si="3"/>
        <v>2.5839666300785696E-2</v>
      </c>
      <c r="K89" s="25"/>
      <c r="L89" s="167"/>
      <c r="M89" s="7"/>
      <c r="N89" s="7"/>
      <c r="O89" s="21"/>
      <c r="P89" s="21"/>
    </row>
    <row r="90" spans="1:16" s="1" customFormat="1" x14ac:dyDescent="0.25">
      <c r="A90" s="75">
        <v>65</v>
      </c>
      <c r="B90" s="16">
        <v>43441055</v>
      </c>
      <c r="C90" s="123">
        <v>53.1</v>
      </c>
      <c r="D90" s="8">
        <v>16.108000000000001</v>
      </c>
      <c r="E90" s="8">
        <v>16.108000000000001</v>
      </c>
      <c r="F90" s="124">
        <f t="shared" ref="F90:F153" si="4">E90-D90</f>
        <v>0</v>
      </c>
      <c r="G90" s="77">
        <f t="shared" si="1"/>
        <v>0</v>
      </c>
      <c r="H90" s="77">
        <f t="shared" si="2"/>
        <v>5.243968891303203E-3</v>
      </c>
      <c r="I90" s="77">
        <f t="shared" si="3"/>
        <v>5.243968891303203E-3</v>
      </c>
      <c r="K90" s="25"/>
      <c r="L90" s="16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123">
        <v>101.1</v>
      </c>
      <c r="D91" s="8">
        <v>7.6</v>
      </c>
      <c r="E91" s="8">
        <v>7.6</v>
      </c>
      <c r="F91" s="124">
        <f t="shared" si="4"/>
        <v>0</v>
      </c>
      <c r="G91" s="77">
        <f t="shared" ref="G91:G105" si="5">F91*0.8598</f>
        <v>0</v>
      </c>
      <c r="H91" s="77">
        <f t="shared" ref="H91:H99" si="6">C91/5338.7*$H$10</f>
        <v>9.9842797534981879E-3</v>
      </c>
      <c r="I91" s="77">
        <f t="shared" ref="I91:I154" si="7">G91+H91</f>
        <v>9.9842797534981879E-3</v>
      </c>
      <c r="K91" s="25"/>
      <c r="L91" s="167"/>
      <c r="M91" s="7"/>
      <c r="N91" s="7"/>
      <c r="O91" s="21"/>
      <c r="P91" s="21"/>
    </row>
    <row r="92" spans="1:16" s="1" customFormat="1" x14ac:dyDescent="0.25">
      <c r="A92" s="75">
        <v>67</v>
      </c>
      <c r="B92" s="16">
        <v>43441067</v>
      </c>
      <c r="C92" s="123">
        <v>84.7</v>
      </c>
      <c r="D92" s="8">
        <v>13.654999999999999</v>
      </c>
      <c r="E92" s="8">
        <v>13.654999999999999</v>
      </c>
      <c r="F92" s="124">
        <f t="shared" si="4"/>
        <v>0</v>
      </c>
      <c r="G92" s="77">
        <f t="shared" si="5"/>
        <v>0</v>
      </c>
      <c r="H92" s="77">
        <f t="shared" si="6"/>
        <v>8.3646735422482337E-3</v>
      </c>
      <c r="I92" s="77">
        <f t="shared" si="7"/>
        <v>8.3646735422482337E-3</v>
      </c>
      <c r="K92" s="25"/>
      <c r="L92" s="167"/>
      <c r="M92" s="7"/>
      <c r="N92" s="7"/>
      <c r="O92" s="21"/>
      <c r="P92" s="21"/>
    </row>
    <row r="93" spans="1:16" s="1" customFormat="1" x14ac:dyDescent="0.25">
      <c r="A93" s="75">
        <v>68</v>
      </c>
      <c r="B93" s="16">
        <v>43441065</v>
      </c>
      <c r="C93" s="123">
        <v>52.7</v>
      </c>
      <c r="D93" s="8">
        <v>20.332999999999998</v>
      </c>
      <c r="E93" s="8">
        <v>20.366</v>
      </c>
      <c r="F93" s="124">
        <f t="shared" si="4"/>
        <v>3.3000000000001251E-2</v>
      </c>
      <c r="G93" s="77">
        <f t="shared" si="5"/>
        <v>2.8373400000001076E-2</v>
      </c>
      <c r="H93" s="77">
        <f t="shared" si="6"/>
        <v>5.2044663007849113E-3</v>
      </c>
      <c r="I93" s="77">
        <f t="shared" si="7"/>
        <v>3.3577866300785984E-2</v>
      </c>
      <c r="J93" s="5"/>
      <c r="K93" s="25"/>
      <c r="L93" s="167"/>
      <c r="M93" s="24"/>
      <c r="N93" s="24"/>
      <c r="O93" s="24"/>
      <c r="P93" s="24"/>
    </row>
    <row r="94" spans="1:16" s="1" customFormat="1" x14ac:dyDescent="0.25">
      <c r="A94" s="75">
        <v>69</v>
      </c>
      <c r="B94" s="16">
        <v>43441060</v>
      </c>
      <c r="C94" s="123">
        <v>53.3</v>
      </c>
      <c r="D94" s="8">
        <v>19.292999999999999</v>
      </c>
      <c r="E94" s="8">
        <v>19.361000000000001</v>
      </c>
      <c r="F94" s="124">
        <f t="shared" si="4"/>
        <v>6.8000000000001393E-2</v>
      </c>
      <c r="G94" s="77">
        <f t="shared" si="5"/>
        <v>5.8466400000001195E-2</v>
      </c>
      <c r="H94" s="77">
        <f t="shared" si="6"/>
        <v>5.2637201865623475E-3</v>
      </c>
      <c r="I94" s="77">
        <f t="shared" si="7"/>
        <v>6.3730120186563544E-2</v>
      </c>
      <c r="K94" s="25"/>
      <c r="L94" s="167"/>
      <c r="M94" s="7"/>
      <c r="N94" s="7"/>
      <c r="O94" s="21"/>
      <c r="P94" s="21"/>
    </row>
    <row r="95" spans="1:16" s="1" customFormat="1" x14ac:dyDescent="0.25">
      <c r="A95" s="75">
        <v>70</v>
      </c>
      <c r="B95" s="16">
        <v>43441066</v>
      </c>
      <c r="C95" s="123">
        <v>101.3</v>
      </c>
      <c r="D95" s="8">
        <v>48.862000000000002</v>
      </c>
      <c r="E95" s="8">
        <v>48.901000000000003</v>
      </c>
      <c r="F95" s="124">
        <f t="shared" si="4"/>
        <v>3.9000000000001478E-2</v>
      </c>
      <c r="G95" s="77">
        <f t="shared" si="5"/>
        <v>3.3532200000001268E-2</v>
      </c>
      <c r="H95" s="77">
        <f t="shared" si="6"/>
        <v>1.0004031048757335E-2</v>
      </c>
      <c r="I95" s="77">
        <f t="shared" si="7"/>
        <v>4.3536231048758603E-2</v>
      </c>
      <c r="K95" s="25"/>
      <c r="L95" s="167"/>
      <c r="M95" s="24"/>
      <c r="N95" s="7"/>
      <c r="O95" s="5"/>
      <c r="P95" s="21"/>
    </row>
    <row r="96" spans="1:16" s="1" customFormat="1" x14ac:dyDescent="0.25">
      <c r="A96" s="75">
        <v>71</v>
      </c>
      <c r="B96" s="16">
        <v>43441350</v>
      </c>
      <c r="C96" s="123">
        <v>85.7</v>
      </c>
      <c r="D96" s="8">
        <v>59.95</v>
      </c>
      <c r="E96" s="8">
        <v>60.073</v>
      </c>
      <c r="F96" s="124">
        <f t="shared" si="4"/>
        <v>0.12299999999999756</v>
      </c>
      <c r="G96" s="77">
        <f t="shared" si="5"/>
        <v>0.1057553999999979</v>
      </c>
      <c r="H96" s="77">
        <f t="shared" si="6"/>
        <v>8.4634300185439642E-3</v>
      </c>
      <c r="I96" s="77">
        <f t="shared" si="7"/>
        <v>0.11421883001854187</v>
      </c>
      <c r="K96" s="25"/>
      <c r="L96" s="167"/>
      <c r="M96" s="14"/>
      <c r="N96" s="14"/>
      <c r="O96" s="97"/>
      <c r="P96" s="21"/>
    </row>
    <row r="97" spans="1:16" s="1" customFormat="1" x14ac:dyDescent="0.25">
      <c r="A97" s="75">
        <v>72</v>
      </c>
      <c r="B97" s="16">
        <v>43441353</v>
      </c>
      <c r="C97" s="123">
        <v>52.8</v>
      </c>
      <c r="D97" s="8">
        <v>20.151</v>
      </c>
      <c r="E97" s="8">
        <v>20.187999999999999</v>
      </c>
      <c r="F97" s="124">
        <f t="shared" si="4"/>
        <v>3.6999999999999034E-2</v>
      </c>
      <c r="G97" s="77">
        <f t="shared" si="5"/>
        <v>3.1812599999999171E-2</v>
      </c>
      <c r="H97" s="77">
        <f t="shared" si="6"/>
        <v>5.214341948414484E-3</v>
      </c>
      <c r="I97" s="77">
        <f t="shared" si="7"/>
        <v>3.7026941948413654E-2</v>
      </c>
      <c r="K97" s="25"/>
      <c r="L97" s="167"/>
      <c r="M97" s="7"/>
      <c r="N97" s="7"/>
      <c r="O97" s="21"/>
      <c r="P97" s="21"/>
    </row>
    <row r="98" spans="1:16" s="1" customFormat="1" x14ac:dyDescent="0.25">
      <c r="A98" s="75">
        <v>73</v>
      </c>
      <c r="B98" s="16">
        <v>43441062</v>
      </c>
      <c r="C98" s="123">
        <v>52.8</v>
      </c>
      <c r="D98" s="8">
        <v>8.0790000000000006</v>
      </c>
      <c r="E98" s="8">
        <v>8.0790000000000006</v>
      </c>
      <c r="F98" s="124">
        <f t="shared" si="4"/>
        <v>0</v>
      </c>
      <c r="G98" s="77">
        <f t="shared" si="5"/>
        <v>0</v>
      </c>
      <c r="H98" s="77">
        <f t="shared" si="6"/>
        <v>5.214341948414484E-3</v>
      </c>
      <c r="I98" s="77">
        <f t="shared" si="7"/>
        <v>5.214341948414484E-3</v>
      </c>
      <c r="K98" s="25"/>
      <c r="L98" s="16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150">
        <v>100.6</v>
      </c>
      <c r="D99" s="12">
        <v>32.152000000000001</v>
      </c>
      <c r="E99" s="12">
        <v>32.152000000000001</v>
      </c>
      <c r="F99" s="152">
        <f t="shared" si="4"/>
        <v>0</v>
      </c>
      <c r="G99" s="82">
        <f t="shared" si="5"/>
        <v>0</v>
      </c>
      <c r="H99" s="82">
        <f t="shared" si="6"/>
        <v>9.9349015153503226E-3</v>
      </c>
      <c r="I99" s="82">
        <f t="shared" si="7"/>
        <v>9.9349015153503226E-3</v>
      </c>
      <c r="K99" s="25"/>
      <c r="L99" s="167"/>
      <c r="M99" s="7"/>
      <c r="N99" s="7"/>
      <c r="O99" s="21"/>
      <c r="P99" s="21"/>
    </row>
    <row r="100" spans="1:16" s="1" customFormat="1" x14ac:dyDescent="0.25">
      <c r="A100" s="83">
        <v>75</v>
      </c>
      <c r="B100" s="19">
        <v>43441332</v>
      </c>
      <c r="C100" s="126">
        <v>85</v>
      </c>
      <c r="D100" s="9">
        <v>54.335000000000001</v>
      </c>
      <c r="E100" s="9">
        <v>54.354999999999997</v>
      </c>
      <c r="F100" s="127">
        <f t="shared" si="4"/>
        <v>1.9999999999996021E-2</v>
      </c>
      <c r="G100" s="85">
        <f t="shared" si="5"/>
        <v>1.7195999999996579E-2</v>
      </c>
      <c r="H100" s="85">
        <f t="shared" ref="H100:H155" si="8">C100/3919*$H$13</f>
        <v>-1.3222820362337103E-2</v>
      </c>
      <c r="I100" s="85">
        <f t="shared" si="7"/>
        <v>3.9731796376594759E-3</v>
      </c>
      <c r="K100" s="25"/>
      <c r="L100" s="167"/>
      <c r="M100" s="7"/>
      <c r="N100" s="7"/>
      <c r="O100" s="21"/>
      <c r="P100" s="21"/>
    </row>
    <row r="101" spans="1:16" s="1" customFormat="1" x14ac:dyDescent="0.25">
      <c r="A101" s="75">
        <v>76</v>
      </c>
      <c r="B101" s="16">
        <v>43441335</v>
      </c>
      <c r="C101" s="123">
        <v>58.3</v>
      </c>
      <c r="D101" s="8">
        <v>29.407</v>
      </c>
      <c r="E101" s="8">
        <v>29.420999999999999</v>
      </c>
      <c r="F101" s="124">
        <f t="shared" si="4"/>
        <v>1.3999999999999346E-2</v>
      </c>
      <c r="G101" s="77">
        <f t="shared" si="5"/>
        <v>1.2037199999999438E-2</v>
      </c>
      <c r="H101" s="85">
        <f t="shared" si="8"/>
        <v>-9.0692991426382721E-3</v>
      </c>
      <c r="I101" s="77">
        <f t="shared" si="7"/>
        <v>2.9679008573611654E-3</v>
      </c>
      <c r="K101" s="25"/>
      <c r="L101" s="16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123">
        <v>58.5</v>
      </c>
      <c r="D102" s="8">
        <v>41.847999999999999</v>
      </c>
      <c r="E102" s="8">
        <v>41.863</v>
      </c>
      <c r="F102" s="124">
        <f t="shared" si="4"/>
        <v>1.5000000000000568E-2</v>
      </c>
      <c r="G102" s="34">
        <f t="shared" si="5"/>
        <v>1.289700000000049E-2</v>
      </c>
      <c r="H102" s="39">
        <f t="shared" si="8"/>
        <v>-9.1004116611378884E-3</v>
      </c>
      <c r="I102" s="34">
        <f t="shared" si="7"/>
        <v>3.7965883388626012E-3</v>
      </c>
      <c r="K102" s="25"/>
      <c r="L102" s="16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123">
        <v>76.599999999999994</v>
      </c>
      <c r="D103" s="8">
        <v>38.639000000000003</v>
      </c>
      <c r="E103" s="8">
        <v>38.655000000000001</v>
      </c>
      <c r="F103" s="124">
        <f t="shared" si="4"/>
        <v>1.5999999999998238E-2</v>
      </c>
      <c r="G103" s="77">
        <f t="shared" si="5"/>
        <v>1.3756799999998485E-2</v>
      </c>
      <c r="H103" s="85">
        <f t="shared" si="8"/>
        <v>-1.19160945853532E-2</v>
      </c>
      <c r="I103" s="77">
        <f t="shared" si="7"/>
        <v>1.8407054146452849E-3</v>
      </c>
      <c r="K103" s="25"/>
      <c r="L103" s="167"/>
      <c r="M103" s="7"/>
      <c r="N103" s="7"/>
      <c r="O103" s="21"/>
      <c r="P103" s="21"/>
    </row>
    <row r="104" spans="1:16" s="1" customFormat="1" x14ac:dyDescent="0.25">
      <c r="A104" s="75">
        <v>79</v>
      </c>
      <c r="B104" s="16">
        <v>43441336</v>
      </c>
      <c r="C104" s="123">
        <v>85.7</v>
      </c>
      <c r="D104" s="8">
        <v>16.367999999999999</v>
      </c>
      <c r="E104" s="8">
        <v>16.367999999999999</v>
      </c>
      <c r="F104" s="124">
        <f t="shared" si="4"/>
        <v>0</v>
      </c>
      <c r="G104" s="77">
        <f t="shared" si="5"/>
        <v>0</v>
      </c>
      <c r="H104" s="85">
        <f t="shared" si="8"/>
        <v>-1.3331714177085761E-2</v>
      </c>
      <c r="I104" s="77">
        <f t="shared" si="7"/>
        <v>-1.3331714177085761E-2</v>
      </c>
      <c r="J104" s="5"/>
      <c r="K104" s="25"/>
      <c r="L104" s="167"/>
      <c r="M104" s="7"/>
      <c r="N104" s="7"/>
      <c r="O104" s="21"/>
      <c r="P104" s="21"/>
    </row>
    <row r="105" spans="1:16" s="1" customFormat="1" x14ac:dyDescent="0.25">
      <c r="A105" s="75">
        <v>80</v>
      </c>
      <c r="B105" s="16">
        <v>43441339</v>
      </c>
      <c r="C105" s="123">
        <v>58.3</v>
      </c>
      <c r="D105" s="8">
        <v>30.954000000000001</v>
      </c>
      <c r="E105" s="8">
        <v>30.966999999999999</v>
      </c>
      <c r="F105" s="124">
        <f t="shared" si="4"/>
        <v>1.2999999999998124E-2</v>
      </c>
      <c r="G105" s="77">
        <f t="shared" si="5"/>
        <v>1.1177399999998387E-2</v>
      </c>
      <c r="H105" s="85">
        <f t="shared" si="8"/>
        <v>-9.0692991426382721E-3</v>
      </c>
      <c r="I105" s="77">
        <f t="shared" si="7"/>
        <v>2.1081008573601151E-3</v>
      </c>
      <c r="J105" s="5"/>
      <c r="K105" s="25"/>
      <c r="L105" s="167"/>
      <c r="M105" s="7"/>
      <c r="N105" s="7"/>
      <c r="O105" s="21"/>
      <c r="P105" s="21"/>
    </row>
    <row r="106" spans="1:16" s="1" customFormat="1" x14ac:dyDescent="0.25">
      <c r="A106" s="75">
        <v>81</v>
      </c>
      <c r="B106" s="16">
        <v>43441337</v>
      </c>
      <c r="C106" s="123">
        <v>58.4</v>
      </c>
      <c r="D106" s="8">
        <v>18.805</v>
      </c>
      <c r="E106" s="8">
        <v>18.805</v>
      </c>
      <c r="F106" s="124">
        <f t="shared" si="4"/>
        <v>0</v>
      </c>
      <c r="G106" s="77">
        <f>F106*0.8598</f>
        <v>0</v>
      </c>
      <c r="H106" s="85">
        <f t="shared" si="8"/>
        <v>-9.0848554018880794E-3</v>
      </c>
      <c r="I106" s="77">
        <f t="shared" si="7"/>
        <v>-9.0848554018880794E-3</v>
      </c>
      <c r="J106" s="5"/>
      <c r="K106" s="25"/>
      <c r="L106" s="167"/>
      <c r="M106" s="7"/>
      <c r="N106" s="7"/>
      <c r="O106" s="21"/>
      <c r="P106" s="21"/>
    </row>
    <row r="107" spans="1:16" s="1" customFormat="1" x14ac:dyDescent="0.25">
      <c r="A107" s="75">
        <v>82</v>
      </c>
      <c r="B107" s="16">
        <v>43441334</v>
      </c>
      <c r="C107" s="123">
        <v>76.400000000000006</v>
      </c>
      <c r="D107" s="8">
        <v>7.8440000000000003</v>
      </c>
      <c r="E107" s="8">
        <v>7.8440000000000003</v>
      </c>
      <c r="F107" s="124">
        <f t="shared" si="4"/>
        <v>0</v>
      </c>
      <c r="G107" s="77">
        <f t="shared" ref="G107:G135" si="9">F107*0.8598</f>
        <v>0</v>
      </c>
      <c r="H107" s="85">
        <f t="shared" si="8"/>
        <v>-1.1884982066853584E-2</v>
      </c>
      <c r="I107" s="77">
        <f t="shared" si="7"/>
        <v>-1.1884982066853584E-2</v>
      </c>
      <c r="J107" s="5"/>
      <c r="K107" s="25"/>
      <c r="L107" s="167"/>
      <c r="M107" s="7"/>
      <c r="N107" s="7"/>
      <c r="O107" s="21"/>
      <c r="P107" s="21"/>
    </row>
    <row r="108" spans="1:16" s="1" customFormat="1" x14ac:dyDescent="0.25">
      <c r="A108" s="75">
        <v>83</v>
      </c>
      <c r="B108" s="16">
        <v>43441340</v>
      </c>
      <c r="C108" s="123">
        <v>85.5</v>
      </c>
      <c r="D108" s="8">
        <v>41.18</v>
      </c>
      <c r="E108" s="8">
        <v>41.188000000000002</v>
      </c>
      <c r="F108" s="124">
        <f t="shared" si="4"/>
        <v>8.0000000000026716E-3</v>
      </c>
      <c r="G108" s="77">
        <f t="shared" si="9"/>
        <v>6.8784000000022974E-3</v>
      </c>
      <c r="H108" s="85">
        <f t="shared" si="8"/>
        <v>-1.3300601658586144E-2</v>
      </c>
      <c r="I108" s="77">
        <f t="shared" si="7"/>
        <v>-6.422201658583847E-3</v>
      </c>
      <c r="J108" s="5"/>
      <c r="K108" s="25"/>
      <c r="L108" s="167"/>
      <c r="M108" s="7"/>
      <c r="N108" s="7"/>
      <c r="O108" s="21"/>
      <c r="P108" s="21"/>
    </row>
    <row r="109" spans="1:16" s="1" customFormat="1" x14ac:dyDescent="0.25">
      <c r="A109" s="75">
        <v>84</v>
      </c>
      <c r="B109" s="16">
        <v>43441326</v>
      </c>
      <c r="C109" s="123">
        <v>58.6</v>
      </c>
      <c r="D109" s="8">
        <v>6.22</v>
      </c>
      <c r="E109" s="8">
        <v>6.22</v>
      </c>
      <c r="F109" s="124">
        <f t="shared" si="4"/>
        <v>0</v>
      </c>
      <c r="G109" s="77">
        <f t="shared" si="9"/>
        <v>0</v>
      </c>
      <c r="H109" s="85">
        <f t="shared" si="8"/>
        <v>-9.1159679203876957E-3</v>
      </c>
      <c r="I109" s="77">
        <f t="shared" si="7"/>
        <v>-9.1159679203876957E-3</v>
      </c>
      <c r="K109" s="25"/>
      <c r="L109" s="16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123">
        <v>59.6</v>
      </c>
      <c r="D110" s="8">
        <v>17.231999999999999</v>
      </c>
      <c r="E110" s="8">
        <v>17.231999999999999</v>
      </c>
      <c r="F110" s="124">
        <f t="shared" si="4"/>
        <v>0</v>
      </c>
      <c r="G110" s="77">
        <f t="shared" si="9"/>
        <v>0</v>
      </c>
      <c r="H110" s="85">
        <f t="shared" si="8"/>
        <v>-9.2715305128857808E-3</v>
      </c>
      <c r="I110" s="77">
        <f t="shared" si="7"/>
        <v>-9.2715305128857808E-3</v>
      </c>
      <c r="K110" s="25"/>
      <c r="L110" s="167"/>
      <c r="M110" s="7"/>
      <c r="N110" s="7"/>
      <c r="O110" s="21"/>
      <c r="P110" s="21"/>
    </row>
    <row r="111" spans="1:16" s="1" customFormat="1" x14ac:dyDescent="0.25">
      <c r="A111" s="75">
        <v>86</v>
      </c>
      <c r="B111" s="16">
        <v>43441329</v>
      </c>
      <c r="C111" s="123">
        <v>76.5</v>
      </c>
      <c r="D111" s="8">
        <v>7.4379999999999997</v>
      </c>
      <c r="E111" s="8">
        <v>7.4379999999999997</v>
      </c>
      <c r="F111" s="124">
        <f t="shared" si="4"/>
        <v>0</v>
      </c>
      <c r="G111" s="77">
        <f t="shared" si="9"/>
        <v>0</v>
      </c>
      <c r="H111" s="85">
        <f>C111/3919*$H$13</f>
        <v>-1.1900538326103393E-2</v>
      </c>
      <c r="I111" s="77">
        <f t="shared" si="7"/>
        <v>-1.1900538326103393E-2</v>
      </c>
      <c r="J111" s="5"/>
      <c r="K111" s="25"/>
      <c r="L111" s="167"/>
      <c r="M111" s="7"/>
      <c r="N111" s="7"/>
      <c r="O111" s="21"/>
      <c r="P111" s="21"/>
    </row>
    <row r="112" spans="1:16" s="1" customFormat="1" x14ac:dyDescent="0.25">
      <c r="A112" s="75">
        <v>87</v>
      </c>
      <c r="B112" s="16">
        <v>43441330</v>
      </c>
      <c r="C112" s="123">
        <v>85.1</v>
      </c>
      <c r="D112" s="8">
        <v>38.405000000000001</v>
      </c>
      <c r="E112" s="8">
        <v>38.405000000000001</v>
      </c>
      <c r="F112" s="124">
        <f t="shared" si="4"/>
        <v>0</v>
      </c>
      <c r="G112" s="77">
        <f t="shared" si="9"/>
        <v>0</v>
      </c>
      <c r="H112" s="85">
        <f t="shared" si="8"/>
        <v>-1.3238376621586912E-2</v>
      </c>
      <c r="I112" s="77">
        <f t="shared" si="7"/>
        <v>-1.3238376621586912E-2</v>
      </c>
      <c r="J112" s="5"/>
      <c r="K112" s="25"/>
      <c r="L112" s="167"/>
      <c r="M112" s="7"/>
      <c r="N112" s="7"/>
      <c r="O112" s="21"/>
      <c r="P112" s="21"/>
    </row>
    <row r="113" spans="1:25" s="1" customFormat="1" x14ac:dyDescent="0.25">
      <c r="A113" s="75">
        <v>88</v>
      </c>
      <c r="B113" s="16">
        <v>43441327</v>
      </c>
      <c r="C113" s="123">
        <v>58.4</v>
      </c>
      <c r="D113" s="8">
        <v>20.462</v>
      </c>
      <c r="E113" s="8">
        <v>20.462</v>
      </c>
      <c r="F113" s="124">
        <f t="shared" si="4"/>
        <v>0</v>
      </c>
      <c r="G113" s="77">
        <f t="shared" si="9"/>
        <v>0</v>
      </c>
      <c r="H113" s="85">
        <f t="shared" si="8"/>
        <v>-9.0848554018880794E-3</v>
      </c>
      <c r="I113" s="77">
        <f t="shared" si="7"/>
        <v>-9.0848554018880794E-3</v>
      </c>
      <c r="J113" s="5"/>
      <c r="K113" s="25"/>
      <c r="L113" s="167"/>
      <c r="M113" s="7"/>
      <c r="N113" s="7"/>
      <c r="O113" s="21"/>
      <c r="P113" s="21"/>
    </row>
    <row r="114" spans="1:25" s="1" customFormat="1" x14ac:dyDescent="0.25">
      <c r="A114" s="75">
        <v>89</v>
      </c>
      <c r="B114" s="16">
        <v>43441324</v>
      </c>
      <c r="C114" s="123">
        <v>58.7</v>
      </c>
      <c r="D114" s="8">
        <v>19.152000000000001</v>
      </c>
      <c r="E114" s="8">
        <v>19.152000000000001</v>
      </c>
      <c r="F114" s="124">
        <f t="shared" si="4"/>
        <v>0</v>
      </c>
      <c r="G114" s="77">
        <f t="shared" si="9"/>
        <v>0</v>
      </c>
      <c r="H114" s="85">
        <f t="shared" si="8"/>
        <v>-9.1315241796375065E-3</v>
      </c>
      <c r="I114" s="77">
        <f t="shared" si="7"/>
        <v>-9.1315241796375065E-3</v>
      </c>
      <c r="K114" s="25"/>
      <c r="L114" s="16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75">
        <v>90</v>
      </c>
      <c r="B115" s="16">
        <v>43441325</v>
      </c>
      <c r="C115" s="123">
        <v>77.7</v>
      </c>
      <c r="D115" s="8">
        <v>29.035</v>
      </c>
      <c r="E115" s="8">
        <v>29.042000000000002</v>
      </c>
      <c r="F115" s="124">
        <f t="shared" si="4"/>
        <v>7.0000000000014495E-3</v>
      </c>
      <c r="G115" s="77">
        <f t="shared" si="9"/>
        <v>6.0186000000012462E-3</v>
      </c>
      <c r="H115" s="85">
        <f t="shared" si="8"/>
        <v>-1.2087213437101094E-2</v>
      </c>
      <c r="I115" s="77">
        <f t="shared" si="7"/>
        <v>-6.0686134370998481E-3</v>
      </c>
      <c r="K115" s="25"/>
      <c r="L115" s="16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123">
        <v>85.3</v>
      </c>
      <c r="D116" s="8">
        <v>14.286</v>
      </c>
      <c r="E116" s="8">
        <v>14.286</v>
      </c>
      <c r="F116" s="124">
        <f t="shared" si="4"/>
        <v>0</v>
      </c>
      <c r="G116" s="34">
        <f t="shared" si="9"/>
        <v>0</v>
      </c>
      <c r="H116" s="39">
        <f t="shared" si="8"/>
        <v>-1.3269489140086528E-2</v>
      </c>
      <c r="I116" s="34">
        <f t="shared" si="7"/>
        <v>-1.3269489140086528E-2</v>
      </c>
      <c r="K116" s="25"/>
      <c r="L116" s="167"/>
      <c r="M116" s="7"/>
      <c r="N116" s="7"/>
      <c r="X116" s="21"/>
      <c r="Y116" s="21"/>
    </row>
    <row r="117" spans="1:25" s="1" customFormat="1" x14ac:dyDescent="0.25">
      <c r="A117" s="75">
        <v>92</v>
      </c>
      <c r="B117" s="16">
        <v>43441331</v>
      </c>
      <c r="C117" s="123">
        <v>58.5</v>
      </c>
      <c r="D117" s="8">
        <v>30.706</v>
      </c>
      <c r="E117" s="8">
        <v>30.713999999999999</v>
      </c>
      <c r="F117" s="124">
        <f t="shared" si="4"/>
        <v>7.9999999999991189E-3</v>
      </c>
      <c r="G117" s="77">
        <f t="shared" si="9"/>
        <v>6.8783999999992426E-3</v>
      </c>
      <c r="H117" s="85">
        <f t="shared" si="8"/>
        <v>-9.1004116611378884E-3</v>
      </c>
      <c r="I117" s="77">
        <f t="shared" si="7"/>
        <v>-2.2220116611386459E-3</v>
      </c>
      <c r="K117" s="25"/>
      <c r="L117" s="16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123">
        <v>59.3</v>
      </c>
      <c r="D118" s="8">
        <v>18.241</v>
      </c>
      <c r="E118" s="8">
        <v>18.248000000000001</v>
      </c>
      <c r="F118" s="124">
        <f t="shared" si="4"/>
        <v>7.0000000000014495E-3</v>
      </c>
      <c r="G118" s="77">
        <f t="shared" si="9"/>
        <v>6.0186000000012462E-3</v>
      </c>
      <c r="H118" s="85">
        <f t="shared" si="8"/>
        <v>-9.2248617351363554E-3</v>
      </c>
      <c r="I118" s="77">
        <f t="shared" si="7"/>
        <v>-3.2062617351351092E-3</v>
      </c>
      <c r="K118" s="25"/>
      <c r="L118" s="167"/>
      <c r="M118" s="7"/>
      <c r="N118" s="7"/>
      <c r="X118" s="21"/>
      <c r="Y118" s="21"/>
    </row>
    <row r="119" spans="1:25" s="1" customFormat="1" x14ac:dyDescent="0.25">
      <c r="A119" s="75">
        <v>94</v>
      </c>
      <c r="B119" s="16">
        <v>34242158</v>
      </c>
      <c r="C119" s="123">
        <v>76.8</v>
      </c>
      <c r="D119" s="8">
        <v>25.215</v>
      </c>
      <c r="E119" s="8">
        <v>25.219000000000001</v>
      </c>
      <c r="F119" s="124">
        <f t="shared" si="4"/>
        <v>4.0000000000013358E-3</v>
      </c>
      <c r="G119" s="77">
        <f t="shared" si="9"/>
        <v>3.4392000000011487E-3</v>
      </c>
      <c r="H119" s="85">
        <f t="shared" si="8"/>
        <v>-1.1947207103852817E-2</v>
      </c>
      <c r="I119" s="77">
        <f t="shared" si="7"/>
        <v>-8.5080071038516683E-3</v>
      </c>
      <c r="K119" s="25"/>
      <c r="L119" s="16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75">
        <v>95</v>
      </c>
      <c r="B120" s="16">
        <v>34242124</v>
      </c>
      <c r="C120" s="123">
        <v>85.2</v>
      </c>
      <c r="D120" s="8">
        <v>36.622999999999998</v>
      </c>
      <c r="E120" s="8">
        <v>36.631999999999998</v>
      </c>
      <c r="F120" s="124">
        <f t="shared" si="4"/>
        <v>9.0000000000003411E-3</v>
      </c>
      <c r="G120" s="77">
        <f t="shared" si="9"/>
        <v>7.7382000000002929E-3</v>
      </c>
      <c r="H120" s="85">
        <f t="shared" si="8"/>
        <v>-1.3253932880836719E-2</v>
      </c>
      <c r="I120" s="77">
        <f t="shared" si="7"/>
        <v>-5.5157328808364261E-3</v>
      </c>
      <c r="J120" s="5"/>
      <c r="K120" s="25"/>
      <c r="L120" s="16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123">
        <v>58.1</v>
      </c>
      <c r="D121" s="8">
        <v>8.4290000000000003</v>
      </c>
      <c r="E121" s="8">
        <v>8.4290000000000003</v>
      </c>
      <c r="F121" s="124">
        <f t="shared" si="4"/>
        <v>0</v>
      </c>
      <c r="G121" s="34">
        <f t="shared" si="9"/>
        <v>0</v>
      </c>
      <c r="H121" s="39">
        <f t="shared" si="8"/>
        <v>-9.0381866241386541E-3</v>
      </c>
      <c r="I121" s="34">
        <f t="shared" si="7"/>
        <v>-9.0381866241386541E-3</v>
      </c>
      <c r="K121" s="25"/>
      <c r="L121" s="16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123">
        <v>57.5</v>
      </c>
      <c r="D122" s="8">
        <v>32.368000000000002</v>
      </c>
      <c r="E122" s="8">
        <v>32.375999999999998</v>
      </c>
      <c r="F122" s="124">
        <f t="shared" si="4"/>
        <v>7.9999999999955662E-3</v>
      </c>
      <c r="G122" s="77">
        <f t="shared" si="9"/>
        <v>6.8783999999961877E-3</v>
      </c>
      <c r="H122" s="85">
        <f t="shared" si="8"/>
        <v>-8.9448490686398052E-3</v>
      </c>
      <c r="I122" s="77">
        <f t="shared" si="7"/>
        <v>-2.0664490686436174E-3</v>
      </c>
      <c r="K122" s="25"/>
      <c r="L122" s="167"/>
      <c r="M122" s="7"/>
      <c r="N122" s="7"/>
      <c r="X122" s="21"/>
      <c r="Y122" s="21"/>
    </row>
    <row r="123" spans="1:25" s="1" customFormat="1" x14ac:dyDescent="0.25">
      <c r="A123" s="75">
        <v>98</v>
      </c>
      <c r="B123" s="16">
        <v>34242159</v>
      </c>
      <c r="C123" s="123">
        <v>77</v>
      </c>
      <c r="D123" s="8">
        <v>30.927</v>
      </c>
      <c r="E123" s="8">
        <v>30.936</v>
      </c>
      <c r="F123" s="124">
        <f t="shared" si="4"/>
        <v>9.0000000000003411E-3</v>
      </c>
      <c r="G123" s="77">
        <f t="shared" si="9"/>
        <v>7.7382000000002929E-3</v>
      </c>
      <c r="H123" s="85">
        <f t="shared" si="8"/>
        <v>-1.1978319622352435E-2</v>
      </c>
      <c r="I123" s="77">
        <f t="shared" si="7"/>
        <v>-4.2401196223521417E-3</v>
      </c>
      <c r="K123" s="25"/>
      <c r="L123" s="16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123">
        <v>85.4</v>
      </c>
      <c r="D124" s="8">
        <v>13.285</v>
      </c>
      <c r="E124" s="8">
        <v>13.285</v>
      </c>
      <c r="F124" s="124">
        <f t="shared" si="4"/>
        <v>0</v>
      </c>
      <c r="G124" s="77">
        <f t="shared" si="9"/>
        <v>0</v>
      </c>
      <c r="H124" s="85">
        <f t="shared" si="8"/>
        <v>-1.3285045399336335E-2</v>
      </c>
      <c r="I124" s="77">
        <f t="shared" si="7"/>
        <v>-1.3285045399336335E-2</v>
      </c>
      <c r="K124" s="25"/>
      <c r="L124" s="16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125">
        <v>58.2</v>
      </c>
      <c r="D125" s="8">
        <v>21.254000000000001</v>
      </c>
      <c r="E125" s="8">
        <v>21.254000000000001</v>
      </c>
      <c r="F125" s="124">
        <f t="shared" si="4"/>
        <v>0</v>
      </c>
      <c r="G125" s="34">
        <f t="shared" si="9"/>
        <v>0</v>
      </c>
      <c r="H125" s="39">
        <f t="shared" si="8"/>
        <v>-9.0537428833884631E-3</v>
      </c>
      <c r="I125" s="34">
        <f t="shared" si="7"/>
        <v>-9.0537428833884631E-3</v>
      </c>
      <c r="K125" s="25"/>
      <c r="L125" s="16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123">
        <v>59</v>
      </c>
      <c r="D126" s="8">
        <v>17.285</v>
      </c>
      <c r="E126" s="8">
        <v>17.285</v>
      </c>
      <c r="F126" s="124">
        <f t="shared" si="4"/>
        <v>0</v>
      </c>
      <c r="G126" s="77">
        <f t="shared" si="9"/>
        <v>0</v>
      </c>
      <c r="H126" s="85">
        <f t="shared" si="8"/>
        <v>-9.1781929573869301E-3</v>
      </c>
      <c r="I126" s="77">
        <f t="shared" si="7"/>
        <v>-9.1781929573869301E-3</v>
      </c>
      <c r="K126" s="25"/>
      <c r="L126" s="167"/>
      <c r="M126" s="7"/>
      <c r="N126" s="7"/>
      <c r="X126" s="21"/>
      <c r="Y126" s="21"/>
    </row>
    <row r="127" spans="1:25" s="1" customFormat="1" x14ac:dyDescent="0.25">
      <c r="A127" s="75">
        <v>102</v>
      </c>
      <c r="B127" s="16">
        <v>34242123</v>
      </c>
      <c r="C127" s="123">
        <v>77.599999999999994</v>
      </c>
      <c r="D127" s="8">
        <v>14.116</v>
      </c>
      <c r="E127" s="8">
        <v>14.116</v>
      </c>
      <c r="F127" s="124">
        <f t="shared" si="4"/>
        <v>0</v>
      </c>
      <c r="G127" s="77">
        <f t="shared" si="9"/>
        <v>0</v>
      </c>
      <c r="H127" s="85">
        <f t="shared" si="8"/>
        <v>-1.2071657177851284E-2</v>
      </c>
      <c r="I127" s="77">
        <f t="shared" si="7"/>
        <v>-1.2071657177851284E-2</v>
      </c>
      <c r="K127" s="25"/>
      <c r="L127" s="16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79" customFormat="1" x14ac:dyDescent="0.25">
      <c r="A128" s="4">
        <v>103</v>
      </c>
      <c r="B128" s="16">
        <v>34242126</v>
      </c>
      <c r="C128" s="125">
        <v>85.4</v>
      </c>
      <c r="D128" s="8">
        <v>40.453000000000003</v>
      </c>
      <c r="E128" s="8">
        <v>40.453000000000003</v>
      </c>
      <c r="F128" s="124">
        <f t="shared" si="4"/>
        <v>0</v>
      </c>
      <c r="G128" s="34">
        <f t="shared" si="9"/>
        <v>0</v>
      </c>
      <c r="H128" s="39">
        <f t="shared" si="8"/>
        <v>-1.3285045399336335E-2</v>
      </c>
      <c r="I128" s="34">
        <f t="shared" si="7"/>
        <v>-1.3285045399336335E-2</v>
      </c>
      <c r="J128" s="5"/>
      <c r="K128" s="25"/>
      <c r="L128" s="167"/>
      <c r="M128" s="24"/>
      <c r="N128" s="24"/>
      <c r="O128" s="24"/>
      <c r="P128" s="24"/>
    </row>
    <row r="129" spans="1:25" s="79" customFormat="1" x14ac:dyDescent="0.25">
      <c r="A129" s="4">
        <v>104</v>
      </c>
      <c r="B129" s="18">
        <v>34242116</v>
      </c>
      <c r="C129" s="151">
        <v>58.8</v>
      </c>
      <c r="D129" s="8">
        <f>48.438+0.866</f>
        <v>49.304000000000002</v>
      </c>
      <c r="E129" s="8">
        <v>49.304000000000002</v>
      </c>
      <c r="F129" s="124">
        <f t="shared" si="4"/>
        <v>0</v>
      </c>
      <c r="G129" s="34">
        <f t="shared" si="9"/>
        <v>0</v>
      </c>
      <c r="H129" s="39">
        <f t="shared" si="8"/>
        <v>-9.1470804388873138E-3</v>
      </c>
      <c r="I129" s="34">
        <f t="shared" si="7"/>
        <v>-9.1470804388873138E-3</v>
      </c>
      <c r="J129" s="5"/>
      <c r="K129" s="25"/>
      <c r="L129" s="167"/>
      <c r="M129" s="24"/>
      <c r="N129" s="97"/>
    </row>
    <row r="130" spans="1:25" s="1" customFormat="1" x14ac:dyDescent="0.25">
      <c r="A130" s="4">
        <v>105</v>
      </c>
      <c r="B130" s="16">
        <v>34242113</v>
      </c>
      <c r="C130" s="125">
        <v>59.2</v>
      </c>
      <c r="D130" s="8">
        <v>25.263999999999999</v>
      </c>
      <c r="E130" s="8">
        <v>25.263999999999999</v>
      </c>
      <c r="F130" s="124">
        <f t="shared" si="4"/>
        <v>0</v>
      </c>
      <c r="G130" s="34">
        <f t="shared" si="9"/>
        <v>0</v>
      </c>
      <c r="H130" s="39">
        <f t="shared" si="8"/>
        <v>-9.2093054758865481E-3</v>
      </c>
      <c r="I130" s="34">
        <f t="shared" si="7"/>
        <v>-9.2093054758865481E-3</v>
      </c>
      <c r="J130" s="5"/>
      <c r="K130" s="25"/>
      <c r="L130" s="167"/>
      <c r="M130" s="24"/>
      <c r="N130" s="97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125">
        <v>76.8</v>
      </c>
      <c r="D131" s="8">
        <v>38.682000000000002</v>
      </c>
      <c r="E131" s="8">
        <v>38.732999999999997</v>
      </c>
      <c r="F131" s="124">
        <f t="shared" si="4"/>
        <v>5.0999999999994827E-2</v>
      </c>
      <c r="G131" s="34">
        <f t="shared" si="9"/>
        <v>4.3849799999995553E-2</v>
      </c>
      <c r="H131" s="39">
        <f t="shared" si="8"/>
        <v>-1.1947207103852817E-2</v>
      </c>
      <c r="I131" s="34">
        <f t="shared" si="7"/>
        <v>3.1902592896142737E-2</v>
      </c>
      <c r="J131" s="93"/>
      <c r="K131" s="25"/>
      <c r="L131" s="167"/>
      <c r="M131" s="24"/>
      <c r="N131" s="24"/>
      <c r="O131" s="24"/>
      <c r="P131" s="24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125">
        <v>85.1</v>
      </c>
      <c r="D132" s="8">
        <v>31.265999999999998</v>
      </c>
      <c r="E132" s="8">
        <v>31.280999999999999</v>
      </c>
      <c r="F132" s="124">
        <f t="shared" si="4"/>
        <v>1.5000000000000568E-2</v>
      </c>
      <c r="G132" s="77">
        <f t="shared" si="9"/>
        <v>1.289700000000049E-2</v>
      </c>
      <c r="H132" s="85">
        <f t="shared" si="8"/>
        <v>-1.3238376621586912E-2</v>
      </c>
      <c r="I132" s="77">
        <f t="shared" si="7"/>
        <v>-3.413766215864221E-4</v>
      </c>
      <c r="K132" s="25"/>
      <c r="L132" s="167"/>
      <c r="X132" s="21"/>
      <c r="Y132" s="21"/>
    </row>
    <row r="133" spans="1:25" s="1" customFormat="1" x14ac:dyDescent="0.25">
      <c r="A133" s="75">
        <v>108</v>
      </c>
      <c r="B133" s="16">
        <v>34242115</v>
      </c>
      <c r="C133" s="125">
        <v>58.5</v>
      </c>
      <c r="D133" s="8">
        <v>14.206</v>
      </c>
      <c r="E133" s="8">
        <v>14.206</v>
      </c>
      <c r="F133" s="124">
        <f t="shared" si="4"/>
        <v>0</v>
      </c>
      <c r="G133" s="77">
        <f t="shared" si="9"/>
        <v>0</v>
      </c>
      <c r="H133" s="85">
        <f t="shared" si="8"/>
        <v>-9.1004116611378884E-3</v>
      </c>
      <c r="I133" s="77">
        <f t="shared" si="7"/>
        <v>-9.1004116611378884E-3</v>
      </c>
      <c r="J133" s="66"/>
      <c r="K133" s="25"/>
      <c r="L133" s="16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ht="15.75" x14ac:dyDescent="0.25">
      <c r="A134" s="4">
        <v>109</v>
      </c>
      <c r="B134" s="16">
        <v>34242118</v>
      </c>
      <c r="C134" s="123">
        <v>59.1</v>
      </c>
      <c r="D134" s="8">
        <f>30.691+0.846</f>
        <v>31.536999999999999</v>
      </c>
      <c r="E134" s="8">
        <v>31.465</v>
      </c>
      <c r="F134" s="124">
        <f t="shared" si="4"/>
        <v>-7.1999999999999176E-2</v>
      </c>
      <c r="G134" s="77">
        <f t="shared" si="9"/>
        <v>-6.190559999999929E-2</v>
      </c>
      <c r="H134" s="85">
        <f t="shared" si="8"/>
        <v>-9.1937492166367391E-3</v>
      </c>
      <c r="I134" s="77">
        <f t="shared" si="7"/>
        <v>-7.1099349216636035E-2</v>
      </c>
      <c r="K134" s="25"/>
      <c r="L134" s="167"/>
      <c r="M134" s="114"/>
      <c r="N134" s="7"/>
      <c r="X134" s="21"/>
      <c r="Y134" s="21"/>
    </row>
    <row r="135" spans="1:25" s="5" customFormat="1" ht="15.75" x14ac:dyDescent="0.25">
      <c r="A135" s="4">
        <v>110</v>
      </c>
      <c r="B135" s="16">
        <v>34242111</v>
      </c>
      <c r="C135" s="125">
        <v>77.099999999999994</v>
      </c>
      <c r="D135" s="8">
        <f>17.155+0.403</f>
        <v>17.558</v>
      </c>
      <c r="E135" s="8">
        <v>18.277999999999999</v>
      </c>
      <c r="F135" s="124">
        <f t="shared" si="4"/>
        <v>0.71999999999999886</v>
      </c>
      <c r="G135" s="77">
        <f t="shared" si="9"/>
        <v>0.61905599999999905</v>
      </c>
      <c r="H135" s="85">
        <f t="shared" si="8"/>
        <v>-1.1993875881602242E-2</v>
      </c>
      <c r="I135" s="77">
        <f t="shared" si="7"/>
        <v>0.60706212411839677</v>
      </c>
      <c r="K135" s="25"/>
      <c r="L135" s="167"/>
      <c r="M135" s="114"/>
      <c r="N135" s="7"/>
      <c r="X135" s="21"/>
      <c r="Y135" s="21"/>
    </row>
    <row r="136" spans="1:25" s="1" customFormat="1" x14ac:dyDescent="0.25">
      <c r="A136" s="75">
        <v>111</v>
      </c>
      <c r="B136" s="16">
        <v>34242114</v>
      </c>
      <c r="C136" s="123">
        <v>85.1</v>
      </c>
      <c r="D136" s="8">
        <v>30.934999999999999</v>
      </c>
      <c r="E136" s="8">
        <v>30.934999999999999</v>
      </c>
      <c r="F136" s="124">
        <f t="shared" si="4"/>
        <v>0</v>
      </c>
      <c r="G136" s="77">
        <f>F136*0.8598</f>
        <v>0</v>
      </c>
      <c r="H136" s="85">
        <f t="shared" si="8"/>
        <v>-1.3238376621586912E-2</v>
      </c>
      <c r="I136" s="77">
        <f t="shared" si="7"/>
        <v>-1.3238376621586912E-2</v>
      </c>
      <c r="J136" s="5"/>
      <c r="K136" s="25"/>
      <c r="L136" s="16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75">
        <v>112</v>
      </c>
      <c r="B137" s="16">
        <v>34242117</v>
      </c>
      <c r="C137" s="123">
        <v>57.5</v>
      </c>
      <c r="D137" s="8">
        <v>12.893000000000001</v>
      </c>
      <c r="E137" s="8">
        <v>12.893000000000001</v>
      </c>
      <c r="F137" s="124">
        <f t="shared" si="4"/>
        <v>0</v>
      </c>
      <c r="G137" s="77">
        <f t="shared" ref="G137:G165" si="10">F137*0.8598</f>
        <v>0</v>
      </c>
      <c r="H137" s="85">
        <f t="shared" si="8"/>
        <v>-8.9448490686398052E-3</v>
      </c>
      <c r="I137" s="77">
        <f t="shared" si="7"/>
        <v>-8.9448490686398052E-3</v>
      </c>
      <c r="J137" s="5"/>
      <c r="K137" s="25"/>
      <c r="L137" s="16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75">
        <v>113</v>
      </c>
      <c r="B138" s="16">
        <v>34242125</v>
      </c>
      <c r="C138" s="123">
        <v>58.9</v>
      </c>
      <c r="D138" s="8">
        <v>17.863</v>
      </c>
      <c r="E138" s="8">
        <v>17.863</v>
      </c>
      <c r="F138" s="124">
        <f t="shared" si="4"/>
        <v>0</v>
      </c>
      <c r="G138" s="77">
        <f t="shared" si="10"/>
        <v>0</v>
      </c>
      <c r="H138" s="85">
        <f t="shared" si="8"/>
        <v>-9.1626366981371211E-3</v>
      </c>
      <c r="I138" s="77">
        <f t="shared" si="7"/>
        <v>-9.1626366981371211E-3</v>
      </c>
      <c r="J138" s="5"/>
      <c r="K138" s="25"/>
      <c r="L138" s="16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123">
        <v>77.099999999999994</v>
      </c>
      <c r="D139" s="8">
        <v>6.423</v>
      </c>
      <c r="E139" s="8">
        <v>6.423</v>
      </c>
      <c r="F139" s="124">
        <f t="shared" si="4"/>
        <v>0</v>
      </c>
      <c r="G139" s="77">
        <f t="shared" si="10"/>
        <v>0</v>
      </c>
      <c r="H139" s="85">
        <f t="shared" si="8"/>
        <v>-1.1993875881602242E-2</v>
      </c>
      <c r="I139" s="77">
        <f t="shared" si="7"/>
        <v>-1.1993875881602242E-2</v>
      </c>
      <c r="K139" s="25"/>
      <c r="L139" s="16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123">
        <v>85.3</v>
      </c>
      <c r="D140" s="8">
        <v>25.457999999999998</v>
      </c>
      <c r="E140" s="8">
        <v>25.477</v>
      </c>
      <c r="F140" s="124">
        <f t="shared" si="4"/>
        <v>1.9000000000001904E-2</v>
      </c>
      <c r="G140" s="77">
        <f t="shared" si="10"/>
        <v>1.6336200000001636E-2</v>
      </c>
      <c r="H140" s="85">
        <f t="shared" si="8"/>
        <v>-1.3269489140086528E-2</v>
      </c>
      <c r="I140" s="77">
        <f t="shared" si="7"/>
        <v>3.0667108599151081E-3</v>
      </c>
      <c r="K140" s="25"/>
      <c r="L140" s="167"/>
      <c r="M140" s="7"/>
      <c r="N140" s="7"/>
      <c r="X140" s="21"/>
      <c r="Y140" s="21"/>
    </row>
    <row r="141" spans="1:25" s="1" customFormat="1" x14ac:dyDescent="0.25">
      <c r="A141" s="75">
        <v>116</v>
      </c>
      <c r="B141" s="16">
        <v>34242157</v>
      </c>
      <c r="C141" s="123">
        <v>59.6</v>
      </c>
      <c r="D141" s="8">
        <v>20.736999999999998</v>
      </c>
      <c r="E141" s="8">
        <v>20.736999999999998</v>
      </c>
      <c r="F141" s="124">
        <f t="shared" si="4"/>
        <v>0</v>
      </c>
      <c r="G141" s="77">
        <f t="shared" si="10"/>
        <v>0</v>
      </c>
      <c r="H141" s="85">
        <f t="shared" si="8"/>
        <v>-9.2715305128857808E-3</v>
      </c>
      <c r="I141" s="77">
        <f t="shared" si="7"/>
        <v>-9.2715305128857808E-3</v>
      </c>
      <c r="J141" s="5"/>
      <c r="K141" s="25"/>
      <c r="L141" s="16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75">
        <v>117</v>
      </c>
      <c r="B142" s="16">
        <v>41341239</v>
      </c>
      <c r="C142" s="123">
        <v>59</v>
      </c>
      <c r="D142" s="8">
        <v>8.8140000000000001</v>
      </c>
      <c r="E142" s="8">
        <v>8.8140000000000001</v>
      </c>
      <c r="F142" s="124">
        <f t="shared" si="4"/>
        <v>0</v>
      </c>
      <c r="G142" s="77">
        <f t="shared" si="10"/>
        <v>0</v>
      </c>
      <c r="H142" s="85">
        <f t="shared" si="8"/>
        <v>-9.1781929573869301E-3</v>
      </c>
      <c r="I142" s="77">
        <f t="shared" si="7"/>
        <v>-9.1781929573869301E-3</v>
      </c>
      <c r="K142" s="25"/>
      <c r="L142" s="16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75">
        <v>118</v>
      </c>
      <c r="B143" s="16">
        <v>34242156</v>
      </c>
      <c r="C143" s="123">
        <v>78</v>
      </c>
      <c r="D143" s="8">
        <v>8.718</v>
      </c>
      <c r="E143" s="8">
        <v>8.718</v>
      </c>
      <c r="F143" s="124">
        <f t="shared" si="4"/>
        <v>0</v>
      </c>
      <c r="G143" s="34">
        <f t="shared" si="10"/>
        <v>0</v>
      </c>
      <c r="H143" s="39">
        <f t="shared" si="8"/>
        <v>-1.2133882214850516E-2</v>
      </c>
      <c r="I143" s="34">
        <f t="shared" si="7"/>
        <v>-1.2133882214850516E-2</v>
      </c>
      <c r="J143" s="5"/>
      <c r="K143" s="25"/>
      <c r="L143" s="16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75">
        <v>119</v>
      </c>
      <c r="B144" s="16">
        <v>34242162</v>
      </c>
      <c r="C144" s="123">
        <v>85.5</v>
      </c>
      <c r="D144" s="8">
        <v>27.344000000000001</v>
      </c>
      <c r="E144" s="8">
        <v>27.344000000000001</v>
      </c>
      <c r="F144" s="124">
        <f t="shared" si="4"/>
        <v>0</v>
      </c>
      <c r="G144" s="77">
        <f t="shared" si="10"/>
        <v>0</v>
      </c>
      <c r="H144" s="85">
        <f t="shared" si="8"/>
        <v>-1.3300601658586144E-2</v>
      </c>
      <c r="I144" s="77">
        <f t="shared" si="7"/>
        <v>-1.3300601658586144E-2</v>
      </c>
      <c r="K144" s="25"/>
      <c r="L144" s="16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123">
        <v>58.9</v>
      </c>
      <c r="D145" s="8">
        <v>24.491</v>
      </c>
      <c r="E145" s="8">
        <v>24.491</v>
      </c>
      <c r="F145" s="124">
        <f t="shared" si="4"/>
        <v>0</v>
      </c>
      <c r="G145" s="77">
        <f t="shared" si="10"/>
        <v>0</v>
      </c>
      <c r="H145" s="85">
        <f t="shared" si="8"/>
        <v>-9.1626366981371211E-3</v>
      </c>
      <c r="I145" s="77">
        <f t="shared" si="7"/>
        <v>-9.1626366981371211E-3</v>
      </c>
      <c r="K145" s="25"/>
      <c r="L145" s="167"/>
      <c r="M145" s="7"/>
      <c r="N145" s="7"/>
      <c r="X145" s="21"/>
      <c r="Y145" s="21"/>
    </row>
    <row r="146" spans="1:25" s="1" customFormat="1" x14ac:dyDescent="0.25">
      <c r="A146" s="75">
        <v>121</v>
      </c>
      <c r="B146" s="16">
        <v>34242161</v>
      </c>
      <c r="C146" s="123">
        <v>59.2</v>
      </c>
      <c r="D146" s="8">
        <v>26.282</v>
      </c>
      <c r="E146" s="8">
        <v>26.282</v>
      </c>
      <c r="F146" s="124">
        <f t="shared" si="4"/>
        <v>0</v>
      </c>
      <c r="G146" s="77">
        <f t="shared" si="10"/>
        <v>0</v>
      </c>
      <c r="H146" s="85">
        <f t="shared" si="8"/>
        <v>-9.2093054758865481E-3</v>
      </c>
      <c r="I146" s="77">
        <f t="shared" si="7"/>
        <v>-9.2093054758865481E-3</v>
      </c>
      <c r="K146" s="25"/>
      <c r="L146" s="16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75">
        <v>122</v>
      </c>
      <c r="B147" s="16">
        <v>34242151</v>
      </c>
      <c r="C147" s="123">
        <v>78.099999999999994</v>
      </c>
      <c r="D147" s="8">
        <v>19.565000000000001</v>
      </c>
      <c r="E147" s="8">
        <v>19.582999999999998</v>
      </c>
      <c r="F147" s="124">
        <f t="shared" si="4"/>
        <v>1.7999999999997129E-2</v>
      </c>
      <c r="G147" s="77">
        <f t="shared" si="10"/>
        <v>1.5476399999997533E-2</v>
      </c>
      <c r="H147" s="85">
        <f t="shared" si="8"/>
        <v>-1.2149438474100325E-2</v>
      </c>
      <c r="I147" s="77">
        <f t="shared" si="7"/>
        <v>3.3269615258972075E-3</v>
      </c>
      <c r="J147" s="5"/>
      <c r="K147" s="25"/>
      <c r="L147" s="16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123">
        <v>85.2</v>
      </c>
      <c r="D148" s="8">
        <v>11.958</v>
      </c>
      <c r="E148" s="8">
        <v>11.958</v>
      </c>
      <c r="F148" s="124">
        <f>E148-D148</f>
        <v>0</v>
      </c>
      <c r="G148" s="77">
        <f t="shared" si="10"/>
        <v>0</v>
      </c>
      <c r="H148" s="85">
        <f>C148/3919*$H$13</f>
        <v>-1.3253932880836719E-2</v>
      </c>
      <c r="I148" s="77">
        <f t="shared" si="7"/>
        <v>-1.3253932880836719E-2</v>
      </c>
      <c r="K148" s="25"/>
      <c r="L148" s="167"/>
      <c r="M148" s="7"/>
      <c r="N148" s="7"/>
      <c r="X148" s="21"/>
      <c r="Y148" s="21"/>
    </row>
    <row r="149" spans="1:25" s="1" customFormat="1" x14ac:dyDescent="0.25">
      <c r="A149" s="75">
        <v>124</v>
      </c>
      <c r="B149" s="16">
        <v>34242163</v>
      </c>
      <c r="C149" s="123">
        <v>59.3</v>
      </c>
      <c r="D149" s="8">
        <v>27.655999999999999</v>
      </c>
      <c r="E149" s="8">
        <v>27.716999999999999</v>
      </c>
      <c r="F149" s="124">
        <f>E149-D149</f>
        <v>6.0999999999999943E-2</v>
      </c>
      <c r="G149" s="77">
        <f t="shared" si="10"/>
        <v>5.2447799999999954E-2</v>
      </c>
      <c r="H149" s="85">
        <f t="shared" si="8"/>
        <v>-9.2248617351363554E-3</v>
      </c>
      <c r="I149" s="77">
        <f t="shared" si="7"/>
        <v>4.3222938264863599E-2</v>
      </c>
      <c r="K149" s="25"/>
      <c r="L149" s="16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75">
        <v>125</v>
      </c>
      <c r="B150" s="16">
        <v>34242153</v>
      </c>
      <c r="C150" s="123">
        <v>59.2</v>
      </c>
      <c r="D150" s="8">
        <v>31.782</v>
      </c>
      <c r="E150" s="8">
        <v>31.847999999999999</v>
      </c>
      <c r="F150" s="124">
        <f>E150-D150</f>
        <v>6.5999999999998948E-2</v>
      </c>
      <c r="G150" s="34">
        <f t="shared" si="10"/>
        <v>5.6746799999999098E-2</v>
      </c>
      <c r="H150" s="39">
        <f>C150/3919*$H$13</f>
        <v>-9.2093054758865481E-3</v>
      </c>
      <c r="I150" s="34">
        <f t="shared" si="7"/>
        <v>4.7537494524112552E-2</v>
      </c>
      <c r="K150" s="25"/>
      <c r="L150" s="167"/>
      <c r="M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75">
        <v>126</v>
      </c>
      <c r="B151" s="16">
        <v>20140213</v>
      </c>
      <c r="C151" s="123">
        <v>77.599999999999994</v>
      </c>
      <c r="D151" s="8">
        <v>6.8150000000000004</v>
      </c>
      <c r="E151" s="8">
        <v>6.8150000000000004</v>
      </c>
      <c r="F151" s="124">
        <f>E151-D151</f>
        <v>0</v>
      </c>
      <c r="G151" s="77">
        <f t="shared" si="10"/>
        <v>0</v>
      </c>
      <c r="H151" s="85">
        <f t="shared" si="8"/>
        <v>-1.2071657177851284E-2</v>
      </c>
      <c r="I151" s="77">
        <f t="shared" si="7"/>
        <v>-1.2071657177851284E-2</v>
      </c>
      <c r="K151" s="25"/>
      <c r="L151" s="16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123">
        <v>85.2</v>
      </c>
      <c r="D152" s="8">
        <v>61.161000000000001</v>
      </c>
      <c r="E152" s="8">
        <v>61.18</v>
      </c>
      <c r="F152" s="124">
        <f t="shared" si="4"/>
        <v>1.8999999999998352E-2</v>
      </c>
      <c r="G152" s="77">
        <f t="shared" si="10"/>
        <v>1.6336199999998583E-2</v>
      </c>
      <c r="H152" s="85">
        <f t="shared" si="8"/>
        <v>-1.3253932880836719E-2</v>
      </c>
      <c r="I152" s="77">
        <f t="shared" si="7"/>
        <v>3.082267119161864E-3</v>
      </c>
      <c r="K152" s="25"/>
      <c r="L152" s="16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123">
        <v>58.9</v>
      </c>
      <c r="D153" s="8">
        <v>19.038</v>
      </c>
      <c r="E153" s="8">
        <v>19.038</v>
      </c>
      <c r="F153" s="124">
        <f t="shared" si="4"/>
        <v>0</v>
      </c>
      <c r="G153" s="77">
        <f t="shared" si="10"/>
        <v>0</v>
      </c>
      <c r="H153" s="85">
        <f t="shared" si="8"/>
        <v>-9.1626366981371211E-3</v>
      </c>
      <c r="I153" s="77">
        <f t="shared" si="7"/>
        <v>-9.1626366981371211E-3</v>
      </c>
      <c r="K153" s="25"/>
      <c r="L153" s="167"/>
      <c r="M153" s="14"/>
      <c r="N153" s="7"/>
      <c r="X153" s="21"/>
      <c r="Y153" s="21"/>
    </row>
    <row r="154" spans="1:25" s="1" customFormat="1" x14ac:dyDescent="0.25">
      <c r="A154" s="75">
        <v>129</v>
      </c>
      <c r="B154" s="16">
        <v>34242155</v>
      </c>
      <c r="C154" s="123">
        <v>58.6</v>
      </c>
      <c r="D154" s="8">
        <v>28.667999999999999</v>
      </c>
      <c r="E154" s="8">
        <v>28.684000000000001</v>
      </c>
      <c r="F154" s="124">
        <f t="shared" ref="F154:F217" si="11">E154-D154</f>
        <v>1.6000000000001791E-2</v>
      </c>
      <c r="G154" s="77">
        <f t="shared" si="10"/>
        <v>1.375680000000154E-2</v>
      </c>
      <c r="H154" s="85">
        <f t="shared" si="8"/>
        <v>-9.1159679203876957E-3</v>
      </c>
      <c r="I154" s="77">
        <f t="shared" si="7"/>
        <v>4.6408320796138443E-3</v>
      </c>
      <c r="K154" s="25"/>
      <c r="L154" s="16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86">
        <v>130</v>
      </c>
      <c r="B155" s="20">
        <v>34242150</v>
      </c>
      <c r="C155" s="150">
        <v>77.599999999999994</v>
      </c>
      <c r="D155" s="12">
        <v>6.7809999999999997</v>
      </c>
      <c r="E155" s="12">
        <v>6.7809999999999997</v>
      </c>
      <c r="F155" s="152">
        <f t="shared" si="11"/>
        <v>0</v>
      </c>
      <c r="G155" s="82">
        <f t="shared" si="10"/>
        <v>0</v>
      </c>
      <c r="H155" s="82">
        <f t="shared" si="8"/>
        <v>-1.2071657177851284E-2</v>
      </c>
      <c r="I155" s="82">
        <f t="shared" ref="I155:I218" si="12">G155+H155</f>
        <v>-1.2071657177851284E-2</v>
      </c>
      <c r="K155" s="25"/>
      <c r="L155" s="167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83">
        <v>131</v>
      </c>
      <c r="B156" s="19">
        <v>20442446</v>
      </c>
      <c r="C156" s="126">
        <v>84.1</v>
      </c>
      <c r="D156" s="9">
        <v>50.317</v>
      </c>
      <c r="E156" s="9">
        <v>50.372</v>
      </c>
      <c r="F156" s="127">
        <f t="shared" si="11"/>
        <v>5.4999999999999716E-2</v>
      </c>
      <c r="G156" s="85">
        <f>F156*0.8598</f>
        <v>4.7288999999999755E-2</v>
      </c>
      <c r="H156" s="85">
        <f t="shared" ref="H156:H207" si="13">C156/3672.6*$H$16</f>
        <v>1.1166403490714976E-2</v>
      </c>
      <c r="I156" s="85">
        <f t="shared" si="12"/>
        <v>5.8455403490714729E-2</v>
      </c>
      <c r="K156" s="25"/>
      <c r="L156" s="16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75">
        <v>132</v>
      </c>
      <c r="B157" s="16">
        <v>43242256</v>
      </c>
      <c r="C157" s="123">
        <v>56.3</v>
      </c>
      <c r="D157" s="8">
        <v>25.526</v>
      </c>
      <c r="E157" s="8">
        <v>25.56</v>
      </c>
      <c r="F157" s="124">
        <f t="shared" si="11"/>
        <v>3.399999999999892E-2</v>
      </c>
      <c r="G157" s="77">
        <f t="shared" si="10"/>
        <v>2.9233199999999071E-2</v>
      </c>
      <c r="H157" s="85">
        <f t="shared" si="13"/>
        <v>7.4752498992539003E-3</v>
      </c>
      <c r="I157" s="77">
        <f t="shared" si="12"/>
        <v>3.6708449899252968E-2</v>
      </c>
      <c r="K157" s="25"/>
      <c r="L157" s="16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75">
        <v>133</v>
      </c>
      <c r="B158" s="16">
        <v>43242235</v>
      </c>
      <c r="C158" s="123">
        <v>56.1</v>
      </c>
      <c r="D158" s="8">
        <v>13.569000000000001</v>
      </c>
      <c r="E158" s="8">
        <v>13.569000000000001</v>
      </c>
      <c r="F158" s="124">
        <f t="shared" si="11"/>
        <v>0</v>
      </c>
      <c r="G158" s="77">
        <f t="shared" si="10"/>
        <v>0</v>
      </c>
      <c r="H158" s="85">
        <f t="shared" si="13"/>
        <v>7.4486948374448284E-3</v>
      </c>
      <c r="I158" s="77">
        <f t="shared" si="12"/>
        <v>7.4486948374448284E-3</v>
      </c>
      <c r="K158" s="25"/>
      <c r="L158" s="16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75">
        <v>134</v>
      </c>
      <c r="B159" s="16">
        <v>43242250</v>
      </c>
      <c r="C159" s="123">
        <v>85.2</v>
      </c>
      <c r="D159" s="8">
        <v>26.492999999999999</v>
      </c>
      <c r="E159" s="8">
        <v>26.52</v>
      </c>
      <c r="F159" s="124">
        <f t="shared" si="11"/>
        <v>2.7000000000001023E-2</v>
      </c>
      <c r="G159" s="77">
        <f t="shared" si="10"/>
        <v>2.321460000000088E-2</v>
      </c>
      <c r="H159" s="85">
        <f t="shared" si="13"/>
        <v>1.1312456330664874E-2</v>
      </c>
      <c r="I159" s="77">
        <f t="shared" si="12"/>
        <v>3.4527056330665752E-2</v>
      </c>
      <c r="K159" s="25"/>
      <c r="L159" s="16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123">
        <v>84.4</v>
      </c>
      <c r="D160" s="8">
        <v>46.66</v>
      </c>
      <c r="E160" s="8">
        <v>46.731000000000002</v>
      </c>
      <c r="F160" s="124">
        <f t="shared" si="11"/>
        <v>7.1000000000005059E-2</v>
      </c>
      <c r="G160" s="77">
        <f t="shared" si="10"/>
        <v>6.1045800000004348E-2</v>
      </c>
      <c r="H160" s="85">
        <f t="shared" si="13"/>
        <v>1.1206236083428583E-2</v>
      </c>
      <c r="I160" s="77">
        <f t="shared" si="12"/>
        <v>7.2252036083432933E-2</v>
      </c>
      <c r="K160" s="25"/>
      <c r="L160" s="167"/>
      <c r="M160" s="7"/>
      <c r="N160" s="7"/>
      <c r="X160" s="21"/>
      <c r="Y160" s="21"/>
    </row>
    <row r="161" spans="1:25" s="1" customFormat="1" x14ac:dyDescent="0.25">
      <c r="A161" s="75">
        <v>136</v>
      </c>
      <c r="B161" s="16">
        <v>43242379</v>
      </c>
      <c r="C161" s="123">
        <v>56.2</v>
      </c>
      <c r="D161" s="8">
        <v>31.295999999999999</v>
      </c>
      <c r="E161" s="8">
        <v>31.331</v>
      </c>
      <c r="F161" s="124">
        <f t="shared" si="11"/>
        <v>3.5000000000000142E-2</v>
      </c>
      <c r="G161" s="77">
        <f t="shared" si="10"/>
        <v>3.0093000000000123E-2</v>
      </c>
      <c r="H161" s="85">
        <f t="shared" si="13"/>
        <v>7.4619723683493648E-3</v>
      </c>
      <c r="I161" s="77">
        <f t="shared" si="12"/>
        <v>3.7554972368349489E-2</v>
      </c>
      <c r="K161" s="25"/>
      <c r="L161" s="16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75">
        <v>137</v>
      </c>
      <c r="B162" s="16">
        <v>43242240</v>
      </c>
      <c r="C162" s="123">
        <v>55.7</v>
      </c>
      <c r="D162" s="8">
        <v>21.370999999999999</v>
      </c>
      <c r="E162" s="8">
        <v>21.388000000000002</v>
      </c>
      <c r="F162" s="124">
        <f t="shared" si="11"/>
        <v>1.7000000000003013E-2</v>
      </c>
      <c r="G162" s="77">
        <f t="shared" si="10"/>
        <v>1.461660000000259E-2</v>
      </c>
      <c r="H162" s="85">
        <f t="shared" si="13"/>
        <v>7.3955847138266846E-3</v>
      </c>
      <c r="I162" s="77">
        <f t="shared" si="12"/>
        <v>2.2012184713829274E-2</v>
      </c>
      <c r="K162" s="25"/>
      <c r="L162" s="16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75">
        <v>138</v>
      </c>
      <c r="B163" s="16">
        <v>43242241</v>
      </c>
      <c r="C163" s="123">
        <v>84.3</v>
      </c>
      <c r="D163" s="8">
        <v>45.003999999999998</v>
      </c>
      <c r="E163" s="8">
        <v>45.073999999999998</v>
      </c>
      <c r="F163" s="124">
        <f t="shared" si="11"/>
        <v>7.0000000000000284E-2</v>
      </c>
      <c r="G163" s="77">
        <f t="shared" si="10"/>
        <v>6.0186000000000246E-2</v>
      </c>
      <c r="H163" s="85">
        <f t="shared" si="13"/>
        <v>1.1192958552524047E-2</v>
      </c>
      <c r="I163" s="77">
        <f t="shared" si="12"/>
        <v>7.1378958552524296E-2</v>
      </c>
      <c r="K163" s="25"/>
      <c r="L163" s="16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123">
        <v>84</v>
      </c>
      <c r="D164" s="8">
        <v>10.585000000000001</v>
      </c>
      <c r="E164" s="8">
        <v>10.585000000000001</v>
      </c>
      <c r="F164" s="124">
        <f t="shared" si="11"/>
        <v>0</v>
      </c>
      <c r="G164" s="77">
        <f t="shared" si="10"/>
        <v>0</v>
      </c>
      <c r="H164" s="85">
        <f t="shared" si="13"/>
        <v>1.1153125959810439E-2</v>
      </c>
      <c r="I164" s="77">
        <f t="shared" si="12"/>
        <v>1.1153125959810439E-2</v>
      </c>
      <c r="K164" s="25"/>
      <c r="L164" s="16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75">
        <v>140</v>
      </c>
      <c r="B165" s="16">
        <v>34242381</v>
      </c>
      <c r="C165" s="123">
        <v>55.6</v>
      </c>
      <c r="D165" s="8">
        <v>24.855</v>
      </c>
      <c r="E165" s="8">
        <v>24.9</v>
      </c>
      <c r="F165" s="124">
        <f t="shared" si="11"/>
        <v>4.4999999999998153E-2</v>
      </c>
      <c r="G165" s="77">
        <f t="shared" si="10"/>
        <v>3.8690999999998414E-2</v>
      </c>
      <c r="H165" s="85">
        <f t="shared" si="13"/>
        <v>7.3823071829221482E-3</v>
      </c>
      <c r="I165" s="77">
        <f t="shared" si="12"/>
        <v>4.6073307182920561E-2</v>
      </c>
      <c r="K165" s="25"/>
      <c r="L165" s="16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75">
        <v>141</v>
      </c>
      <c r="B166" s="16">
        <v>34242390</v>
      </c>
      <c r="C166" s="123">
        <v>56.4</v>
      </c>
      <c r="D166" s="8">
        <v>14.542999999999999</v>
      </c>
      <c r="E166" s="8">
        <v>14.566000000000001</v>
      </c>
      <c r="F166" s="124">
        <f t="shared" si="11"/>
        <v>2.3000000000001464E-2</v>
      </c>
      <c r="G166" s="77">
        <f>F166*0.8598</f>
        <v>1.9775400000001258E-2</v>
      </c>
      <c r="H166" s="85">
        <f t="shared" si="13"/>
        <v>7.4885274301584367E-3</v>
      </c>
      <c r="I166" s="77">
        <f t="shared" si="12"/>
        <v>2.7263927430159693E-2</v>
      </c>
      <c r="K166" s="25"/>
      <c r="L166" s="16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75">
        <v>142</v>
      </c>
      <c r="B167" s="16">
        <v>34242387</v>
      </c>
      <c r="C167" s="123">
        <v>84.1</v>
      </c>
      <c r="D167" s="8">
        <v>29.149000000000001</v>
      </c>
      <c r="E167" s="8">
        <v>29.193000000000001</v>
      </c>
      <c r="F167" s="124">
        <f t="shared" si="11"/>
        <v>4.4000000000000483E-2</v>
      </c>
      <c r="G167" s="77">
        <f t="shared" ref="G167:G196" si="14">F167*0.8598</f>
        <v>3.7831200000000419E-2</v>
      </c>
      <c r="H167" s="85">
        <f t="shared" si="13"/>
        <v>1.1166403490714976E-2</v>
      </c>
      <c r="I167" s="77">
        <f t="shared" si="12"/>
        <v>4.8997603490715393E-2</v>
      </c>
      <c r="K167" s="25"/>
      <c r="L167" s="16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123">
        <v>83.5</v>
      </c>
      <c r="D168" s="8">
        <v>23.481999999999999</v>
      </c>
      <c r="E168" s="8">
        <v>23.481999999999999</v>
      </c>
      <c r="F168" s="124">
        <f t="shared" si="11"/>
        <v>0</v>
      </c>
      <c r="G168" s="77">
        <f t="shared" si="14"/>
        <v>0</v>
      </c>
      <c r="H168" s="85">
        <f t="shared" si="13"/>
        <v>1.1086738305287757E-2</v>
      </c>
      <c r="I168" s="77">
        <f t="shared" si="12"/>
        <v>1.1086738305287757E-2</v>
      </c>
      <c r="K168" s="25"/>
      <c r="L168" s="16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123">
        <v>56.3</v>
      </c>
      <c r="D169" s="8">
        <v>14.952</v>
      </c>
      <c r="E169" s="8">
        <v>14.991</v>
      </c>
      <c r="F169" s="124">
        <f t="shared" si="11"/>
        <v>3.8999999999999702E-2</v>
      </c>
      <c r="G169" s="77">
        <f t="shared" si="14"/>
        <v>3.3532199999999741E-2</v>
      </c>
      <c r="H169" s="85">
        <f t="shared" si="13"/>
        <v>7.4752498992539003E-3</v>
      </c>
      <c r="I169" s="77">
        <f t="shared" si="12"/>
        <v>4.1007449899253645E-2</v>
      </c>
      <c r="K169" s="25"/>
      <c r="L169" s="16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75">
        <v>145</v>
      </c>
      <c r="B170" s="16">
        <v>34242386</v>
      </c>
      <c r="C170" s="123">
        <v>56.6</v>
      </c>
      <c r="D170" s="8">
        <v>13.009</v>
      </c>
      <c r="E170" s="8">
        <v>13.009</v>
      </c>
      <c r="F170" s="124">
        <f t="shared" si="11"/>
        <v>0</v>
      </c>
      <c r="G170" s="77">
        <f t="shared" si="14"/>
        <v>0</v>
      </c>
      <c r="H170" s="85">
        <f t="shared" si="13"/>
        <v>7.5150824919675103E-3</v>
      </c>
      <c r="I170" s="77">
        <f t="shared" si="12"/>
        <v>7.5150824919675103E-3</v>
      </c>
      <c r="K170" s="25"/>
      <c r="L170" s="16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75">
        <v>146</v>
      </c>
      <c r="B171" s="16">
        <v>34242384</v>
      </c>
      <c r="C171" s="123">
        <v>84.3</v>
      </c>
      <c r="D171" s="8">
        <v>14.147</v>
      </c>
      <c r="E171" s="8">
        <v>14.147</v>
      </c>
      <c r="F171" s="124">
        <f t="shared" si="11"/>
        <v>0</v>
      </c>
      <c r="G171" s="77">
        <f t="shared" si="14"/>
        <v>0</v>
      </c>
      <c r="H171" s="85">
        <f t="shared" si="13"/>
        <v>1.1192958552524047E-2</v>
      </c>
      <c r="I171" s="77">
        <f t="shared" si="12"/>
        <v>1.1192958552524047E-2</v>
      </c>
      <c r="K171" s="25"/>
      <c r="L171" s="16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123">
        <v>84.7</v>
      </c>
      <c r="D172" s="8">
        <v>23.308</v>
      </c>
      <c r="E172" s="8">
        <v>23.352</v>
      </c>
      <c r="F172" s="124">
        <f t="shared" si="11"/>
        <v>4.4000000000000483E-2</v>
      </c>
      <c r="G172" s="77">
        <f t="shared" si="14"/>
        <v>3.7831200000000419E-2</v>
      </c>
      <c r="H172" s="85">
        <f t="shared" si="13"/>
        <v>1.1246068676142192E-2</v>
      </c>
      <c r="I172" s="77">
        <f t="shared" si="12"/>
        <v>4.9077268676142607E-2</v>
      </c>
      <c r="K172" s="25"/>
      <c r="L172" s="16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75">
        <v>148</v>
      </c>
      <c r="B173" s="16">
        <v>34242298</v>
      </c>
      <c r="C173" s="123">
        <v>56.4</v>
      </c>
      <c r="D173" s="8">
        <v>14.643000000000001</v>
      </c>
      <c r="E173" s="8">
        <v>14.643000000000001</v>
      </c>
      <c r="F173" s="124">
        <f t="shared" si="11"/>
        <v>0</v>
      </c>
      <c r="G173" s="77">
        <f t="shared" si="14"/>
        <v>0</v>
      </c>
      <c r="H173" s="85">
        <f t="shared" si="13"/>
        <v>7.4885274301584367E-3</v>
      </c>
      <c r="I173" s="77">
        <f t="shared" si="12"/>
        <v>7.4885274301584367E-3</v>
      </c>
      <c r="K173" s="25"/>
      <c r="L173" s="16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75">
        <v>149</v>
      </c>
      <c r="B174" s="16">
        <v>34242302</v>
      </c>
      <c r="C174" s="123">
        <v>56.7</v>
      </c>
      <c r="D174" s="8">
        <v>20.129000000000001</v>
      </c>
      <c r="E174" s="8">
        <v>20.129000000000001</v>
      </c>
      <c r="F174" s="124">
        <f t="shared" si="11"/>
        <v>0</v>
      </c>
      <c r="G174" s="77">
        <f t="shared" si="14"/>
        <v>0</v>
      </c>
      <c r="H174" s="85">
        <f t="shared" si="13"/>
        <v>7.5283600228720467E-3</v>
      </c>
      <c r="I174" s="77">
        <f t="shared" si="12"/>
        <v>7.5283600228720467E-3</v>
      </c>
      <c r="K174" s="25"/>
      <c r="L174" s="16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75">
        <v>150</v>
      </c>
      <c r="B175" s="16">
        <v>34242299</v>
      </c>
      <c r="C175" s="123">
        <v>84.6</v>
      </c>
      <c r="D175" s="8">
        <v>17.640999999999998</v>
      </c>
      <c r="E175" s="8">
        <v>17.640999999999998</v>
      </c>
      <c r="F175" s="124">
        <f t="shared" si="11"/>
        <v>0</v>
      </c>
      <c r="G175" s="77">
        <f t="shared" si="14"/>
        <v>0</v>
      </c>
      <c r="H175" s="85">
        <f t="shared" si="13"/>
        <v>1.1232791145237654E-2</v>
      </c>
      <c r="I175" s="77">
        <f t="shared" si="12"/>
        <v>1.1232791145237654E-2</v>
      </c>
      <c r="K175" s="25"/>
      <c r="L175" s="16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125">
        <v>84.6</v>
      </c>
      <c r="D176" s="8">
        <v>28.538</v>
      </c>
      <c r="E176" s="8">
        <v>28.538</v>
      </c>
      <c r="F176" s="124">
        <f t="shared" si="11"/>
        <v>0</v>
      </c>
      <c r="G176" s="34">
        <f t="shared" si="14"/>
        <v>0</v>
      </c>
      <c r="H176" s="39">
        <f t="shared" si="13"/>
        <v>1.1232791145237654E-2</v>
      </c>
      <c r="I176" s="34">
        <f t="shared" si="12"/>
        <v>1.1232791145237654E-2</v>
      </c>
      <c r="K176" s="25"/>
      <c r="L176" s="16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75">
        <v>152</v>
      </c>
      <c r="B177" s="16">
        <v>34242303</v>
      </c>
      <c r="C177" s="123">
        <v>56.3</v>
      </c>
      <c r="D177" s="8">
        <v>4.2380000000000004</v>
      </c>
      <c r="E177" s="8">
        <v>4.2380000000000004</v>
      </c>
      <c r="F177" s="124">
        <f t="shared" si="11"/>
        <v>0</v>
      </c>
      <c r="G177" s="77">
        <f t="shared" si="14"/>
        <v>0</v>
      </c>
      <c r="H177" s="85">
        <f t="shared" si="13"/>
        <v>7.4752498992539003E-3</v>
      </c>
      <c r="I177" s="77">
        <f t="shared" si="12"/>
        <v>7.4752498992539003E-3</v>
      </c>
      <c r="K177" s="25"/>
      <c r="L177" s="16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75">
        <v>153</v>
      </c>
      <c r="B178" s="16">
        <v>34242306</v>
      </c>
      <c r="C178" s="123">
        <v>56.9</v>
      </c>
      <c r="D178" s="8">
        <v>18.286999999999999</v>
      </c>
      <c r="E178" s="8">
        <v>18.306999999999999</v>
      </c>
      <c r="F178" s="124">
        <f t="shared" si="11"/>
        <v>1.9999999999999574E-2</v>
      </c>
      <c r="G178" s="77">
        <f t="shared" si="14"/>
        <v>1.7195999999999635E-2</v>
      </c>
      <c r="H178" s="85">
        <f t="shared" si="13"/>
        <v>7.5549150846811186E-3</v>
      </c>
      <c r="I178" s="77">
        <f t="shared" si="12"/>
        <v>2.4750915084680754E-2</v>
      </c>
      <c r="K178" s="25"/>
      <c r="L178" s="16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75">
        <v>154</v>
      </c>
      <c r="B179" s="16">
        <v>34242305</v>
      </c>
      <c r="C179" s="123">
        <v>85.7</v>
      </c>
      <c r="D179" s="8">
        <v>28.282</v>
      </c>
      <c r="E179" s="8">
        <v>28.283000000000001</v>
      </c>
      <c r="F179" s="124">
        <f t="shared" si="11"/>
        <v>1.0000000000012221E-3</v>
      </c>
      <c r="G179" s="77">
        <f t="shared" si="14"/>
        <v>8.5980000000105078E-4</v>
      </c>
      <c r="H179" s="85">
        <f t="shared" si="13"/>
        <v>1.1378843985187554E-2</v>
      </c>
      <c r="I179" s="77">
        <f t="shared" si="12"/>
        <v>1.2238643985188605E-2</v>
      </c>
      <c r="K179" s="25"/>
      <c r="L179" s="16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23">
        <v>84.9</v>
      </c>
      <c r="D180" s="8">
        <v>44.579000000000001</v>
      </c>
      <c r="E180" s="8">
        <v>44.671999999999997</v>
      </c>
      <c r="F180" s="124">
        <f t="shared" si="11"/>
        <v>9.2999999999996419E-2</v>
      </c>
      <c r="G180" s="77">
        <f t="shared" si="14"/>
        <v>7.9961399999996921E-2</v>
      </c>
      <c r="H180" s="85">
        <f t="shared" si="13"/>
        <v>1.1272623737951265E-2</v>
      </c>
      <c r="I180" s="77">
        <f t="shared" si="12"/>
        <v>9.1234023737948186E-2</v>
      </c>
      <c r="K180" s="25"/>
      <c r="L180" s="167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75">
        <v>156</v>
      </c>
      <c r="B181" s="16">
        <v>34242320</v>
      </c>
      <c r="C181" s="123">
        <v>56.8</v>
      </c>
      <c r="D181" s="8">
        <v>31.757999999999999</v>
      </c>
      <c r="E181" s="8">
        <v>31.763999999999999</v>
      </c>
      <c r="F181" s="124">
        <f t="shared" si="11"/>
        <v>6.0000000000002274E-3</v>
      </c>
      <c r="G181" s="77">
        <f t="shared" si="14"/>
        <v>5.1588000000001959E-3</v>
      </c>
      <c r="H181" s="85">
        <f t="shared" si="13"/>
        <v>7.5416375537765822E-3</v>
      </c>
      <c r="I181" s="77">
        <f t="shared" si="12"/>
        <v>1.2700437553776778E-2</v>
      </c>
      <c r="K181" s="25"/>
      <c r="L181" s="167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75">
        <v>157</v>
      </c>
      <c r="B182" s="16">
        <v>34242321</v>
      </c>
      <c r="C182" s="123">
        <v>57.1</v>
      </c>
      <c r="D182" s="8">
        <v>26.887</v>
      </c>
      <c r="E182" s="8">
        <v>26.951000000000001</v>
      </c>
      <c r="F182" s="124">
        <f t="shared" si="11"/>
        <v>6.4000000000000057E-2</v>
      </c>
      <c r="G182" s="77">
        <f t="shared" si="14"/>
        <v>5.5027200000000047E-2</v>
      </c>
      <c r="H182" s="85">
        <f t="shared" si="13"/>
        <v>7.5814701464901914E-3</v>
      </c>
      <c r="I182" s="77">
        <f t="shared" si="12"/>
        <v>6.2608670146490242E-2</v>
      </c>
      <c r="K182" s="25"/>
      <c r="L182" s="167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75">
        <v>158</v>
      </c>
      <c r="B183" s="16">
        <v>34242304</v>
      </c>
      <c r="C183" s="123">
        <v>85.5</v>
      </c>
      <c r="D183" s="8">
        <v>33.817</v>
      </c>
      <c r="E183" s="8">
        <v>33.881999999999998</v>
      </c>
      <c r="F183" s="124">
        <f t="shared" si="11"/>
        <v>6.4999999999997726E-2</v>
      </c>
      <c r="G183" s="77">
        <f t="shared" si="14"/>
        <v>5.5886999999998042E-2</v>
      </c>
      <c r="H183" s="85">
        <f t="shared" si="13"/>
        <v>1.1352288923378482E-2</v>
      </c>
      <c r="I183" s="77">
        <f t="shared" si="12"/>
        <v>6.7239288923376522E-2</v>
      </c>
      <c r="K183" s="25"/>
      <c r="L183" s="167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123">
        <v>84.6</v>
      </c>
      <c r="D184" s="153">
        <v>35.183999999999997</v>
      </c>
      <c r="E184" s="153">
        <v>35.183999999999997</v>
      </c>
      <c r="F184" s="124">
        <f t="shared" si="11"/>
        <v>0</v>
      </c>
      <c r="G184" s="77">
        <f t="shared" si="14"/>
        <v>0</v>
      </c>
      <c r="H184" s="85">
        <f t="shared" si="13"/>
        <v>1.1232791145237654E-2</v>
      </c>
      <c r="I184" s="87">
        <f>G184+H184</f>
        <v>1.1232791145237654E-2</v>
      </c>
      <c r="K184" s="25"/>
      <c r="L184" s="167"/>
      <c r="M184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123">
        <v>56.3</v>
      </c>
      <c r="D185" s="8">
        <v>0.502</v>
      </c>
      <c r="E185" s="8">
        <v>0.502</v>
      </c>
      <c r="F185" s="124">
        <f t="shared" si="11"/>
        <v>0</v>
      </c>
      <c r="G185" s="77">
        <f t="shared" si="14"/>
        <v>0</v>
      </c>
      <c r="H185" s="85">
        <f t="shared" si="13"/>
        <v>7.4752498992539003E-3</v>
      </c>
      <c r="I185" s="96">
        <f>G185+H185</f>
        <v>7.4752498992539003E-3</v>
      </c>
      <c r="K185" s="25"/>
      <c r="L185" s="167"/>
      <c r="M18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75">
        <v>161</v>
      </c>
      <c r="B186" s="16">
        <v>34242312</v>
      </c>
      <c r="C186" s="123">
        <v>56.8</v>
      </c>
      <c r="D186" s="8">
        <v>8.2029999999999994</v>
      </c>
      <c r="E186" s="8">
        <v>8.2029999999999994</v>
      </c>
      <c r="F186" s="124">
        <f t="shared" si="11"/>
        <v>0</v>
      </c>
      <c r="G186" s="77">
        <f t="shared" si="14"/>
        <v>0</v>
      </c>
      <c r="H186" s="85">
        <f t="shared" si="13"/>
        <v>7.5416375537765822E-3</v>
      </c>
      <c r="I186" s="77">
        <f t="shared" si="12"/>
        <v>7.5416375537765822E-3</v>
      </c>
      <c r="K186" s="25"/>
      <c r="L186" s="167"/>
      <c r="M186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75">
        <v>162</v>
      </c>
      <c r="B187" s="16">
        <v>34242309</v>
      </c>
      <c r="C187" s="123">
        <v>85.2</v>
      </c>
      <c r="D187" s="8">
        <v>26.143999999999998</v>
      </c>
      <c r="E187" s="8">
        <v>26.155999999999999</v>
      </c>
      <c r="F187" s="124">
        <f t="shared" si="11"/>
        <v>1.2000000000000455E-2</v>
      </c>
      <c r="G187" s="77">
        <f t="shared" si="14"/>
        <v>1.0317600000000392E-2</v>
      </c>
      <c r="H187" s="85">
        <f>C187/3672.6*$H$16</f>
        <v>1.1312456330664874E-2</v>
      </c>
      <c r="I187" s="77">
        <f t="shared" si="12"/>
        <v>2.1630056330665268E-2</v>
      </c>
      <c r="K187" s="25"/>
      <c r="L187" s="167"/>
      <c r="M18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123">
        <v>84.4</v>
      </c>
      <c r="D188" s="8">
        <v>5.8150000000000004</v>
      </c>
      <c r="E188" s="8">
        <v>5.8150000000000004</v>
      </c>
      <c r="F188" s="124">
        <f t="shared" si="11"/>
        <v>0</v>
      </c>
      <c r="G188" s="77">
        <f>F188*0.8598</f>
        <v>0</v>
      </c>
      <c r="H188" s="85">
        <f t="shared" si="13"/>
        <v>1.1206236083428583E-2</v>
      </c>
      <c r="I188" s="77">
        <f>G188+H188</f>
        <v>1.1206236083428583E-2</v>
      </c>
      <c r="K188" s="25"/>
      <c r="L188" s="167"/>
      <c r="M188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75">
        <v>164</v>
      </c>
      <c r="B189" s="16">
        <v>34242185</v>
      </c>
      <c r="C189" s="123">
        <v>55.9</v>
      </c>
      <c r="D189" s="8">
        <v>13.678000000000001</v>
      </c>
      <c r="E189" s="8">
        <v>13.712999999999999</v>
      </c>
      <c r="F189" s="124">
        <f t="shared" si="11"/>
        <v>3.4999999999998366E-2</v>
      </c>
      <c r="G189" s="77">
        <f>F189*0.8598</f>
        <v>3.0092999999998597E-2</v>
      </c>
      <c r="H189" s="85">
        <f t="shared" si="13"/>
        <v>7.4221397756357565E-3</v>
      </c>
      <c r="I189" s="77">
        <f t="shared" si="12"/>
        <v>3.7515139775634351E-2</v>
      </c>
      <c r="K189" s="25"/>
      <c r="L189" s="167"/>
      <c r="M189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75">
        <v>165</v>
      </c>
      <c r="B190" s="16">
        <v>43441088</v>
      </c>
      <c r="C190" s="123">
        <v>56.7</v>
      </c>
      <c r="D190" s="8">
        <v>13.726000000000001</v>
      </c>
      <c r="E190" s="8">
        <v>13.726000000000001</v>
      </c>
      <c r="F190" s="124">
        <f t="shared" si="11"/>
        <v>0</v>
      </c>
      <c r="G190" s="77">
        <f t="shared" si="14"/>
        <v>0</v>
      </c>
      <c r="H190" s="85">
        <f t="shared" si="13"/>
        <v>7.5283600228720467E-3</v>
      </c>
      <c r="I190" s="77">
        <f t="shared" si="12"/>
        <v>7.5283600228720467E-3</v>
      </c>
      <c r="K190" s="25"/>
      <c r="L190" s="167"/>
      <c r="M190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75">
        <v>166</v>
      </c>
      <c r="B191" s="16">
        <v>34242310</v>
      </c>
      <c r="C191" s="123">
        <v>85.2</v>
      </c>
      <c r="D191" s="8">
        <v>27.99</v>
      </c>
      <c r="E191" s="8">
        <v>28.001999999999999</v>
      </c>
      <c r="F191" s="124">
        <f t="shared" si="11"/>
        <v>1.2000000000000455E-2</v>
      </c>
      <c r="G191" s="77">
        <f t="shared" si="14"/>
        <v>1.0317600000000392E-2</v>
      </c>
      <c r="H191" s="85">
        <f t="shared" si="13"/>
        <v>1.1312456330664874E-2</v>
      </c>
      <c r="I191" s="77">
        <f t="shared" si="12"/>
        <v>2.1630056330665268E-2</v>
      </c>
      <c r="K191" s="25"/>
      <c r="L191" s="167"/>
      <c r="M191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123">
        <v>84.9</v>
      </c>
      <c r="D192" s="8">
        <v>33.353999999999999</v>
      </c>
      <c r="E192" s="8">
        <v>33.381999999999998</v>
      </c>
      <c r="F192" s="124">
        <f t="shared" si="11"/>
        <v>2.7999999999998693E-2</v>
      </c>
      <c r="G192" s="77">
        <f t="shared" si="14"/>
        <v>2.4074399999998875E-2</v>
      </c>
      <c r="H192" s="85">
        <f t="shared" si="13"/>
        <v>1.1272623737951265E-2</v>
      </c>
      <c r="I192" s="77">
        <f t="shared" si="12"/>
        <v>3.5347023737950137E-2</v>
      </c>
      <c r="K192" s="25"/>
      <c r="L192" s="167"/>
      <c r="M192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75">
        <v>168</v>
      </c>
      <c r="B193" s="16">
        <v>34242189</v>
      </c>
      <c r="C193" s="123">
        <v>56.4</v>
      </c>
      <c r="D193" s="8">
        <v>5.01</v>
      </c>
      <c r="E193" s="8">
        <v>5.01</v>
      </c>
      <c r="F193" s="124">
        <f t="shared" si="11"/>
        <v>0</v>
      </c>
      <c r="G193" s="77">
        <f t="shared" si="14"/>
        <v>0</v>
      </c>
      <c r="H193" s="85">
        <f t="shared" si="13"/>
        <v>7.4885274301584367E-3</v>
      </c>
      <c r="I193" s="77">
        <f t="shared" si="12"/>
        <v>7.4885274301584367E-3</v>
      </c>
      <c r="K193" s="25"/>
      <c r="L193" s="167"/>
      <c r="M193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75">
        <v>169</v>
      </c>
      <c r="B194" s="16">
        <v>34242191</v>
      </c>
      <c r="C194" s="123">
        <v>57</v>
      </c>
      <c r="D194" s="8">
        <v>21.468</v>
      </c>
      <c r="E194" s="8">
        <v>21.468</v>
      </c>
      <c r="F194" s="124">
        <f t="shared" si="11"/>
        <v>0</v>
      </c>
      <c r="G194" s="77">
        <f t="shared" si="14"/>
        <v>0</v>
      </c>
      <c r="H194" s="85">
        <f t="shared" si="13"/>
        <v>7.568192615585655E-3</v>
      </c>
      <c r="I194" s="77">
        <f t="shared" si="12"/>
        <v>7.568192615585655E-3</v>
      </c>
      <c r="K194" s="25"/>
      <c r="L194" s="167"/>
      <c r="M194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75">
        <v>170</v>
      </c>
      <c r="B195" s="16">
        <v>34242190</v>
      </c>
      <c r="C195" s="123">
        <v>85.3</v>
      </c>
      <c r="D195" s="8">
        <v>30.878</v>
      </c>
      <c r="E195" s="8">
        <v>30.913</v>
      </c>
      <c r="F195" s="124">
        <f t="shared" si="11"/>
        <v>3.5000000000000142E-2</v>
      </c>
      <c r="G195" s="77">
        <f t="shared" si="14"/>
        <v>3.0093000000000123E-2</v>
      </c>
      <c r="H195" s="85">
        <f t="shared" si="13"/>
        <v>1.1325733861569409E-2</v>
      </c>
      <c r="I195" s="77">
        <f t="shared" si="12"/>
        <v>4.141873386156953E-2</v>
      </c>
      <c r="K195" s="25"/>
      <c r="L195" s="167"/>
      <c r="M195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123">
        <v>84.3</v>
      </c>
      <c r="D196" s="8">
        <v>7.93</v>
      </c>
      <c r="E196" s="8">
        <v>7.93</v>
      </c>
      <c r="F196" s="124">
        <f t="shared" si="11"/>
        <v>0</v>
      </c>
      <c r="G196" s="77">
        <f t="shared" si="14"/>
        <v>0</v>
      </c>
      <c r="H196" s="85">
        <f t="shared" si="13"/>
        <v>1.1192958552524047E-2</v>
      </c>
      <c r="I196" s="77">
        <f t="shared" si="12"/>
        <v>1.1192958552524047E-2</v>
      </c>
      <c r="K196" s="25"/>
      <c r="L196" s="167"/>
      <c r="M196" s="157"/>
      <c r="N196" s="107"/>
      <c r="O196" s="108"/>
      <c r="P196" s="108"/>
      <c r="Q196" s="108"/>
      <c r="R196" s="93"/>
      <c r="S196" s="93"/>
      <c r="T196" s="5"/>
      <c r="U196" s="5"/>
      <c r="V196" s="5"/>
      <c r="W196" s="5"/>
      <c r="X196" s="21"/>
      <c r="Y196" s="21"/>
    </row>
    <row r="197" spans="1:25" s="1" customFormat="1" x14ac:dyDescent="0.25">
      <c r="A197" s="75">
        <v>172</v>
      </c>
      <c r="B197" s="16">
        <v>34242195</v>
      </c>
      <c r="C197" s="123">
        <v>56.4</v>
      </c>
      <c r="D197" s="8">
        <v>10.962</v>
      </c>
      <c r="E197" s="8">
        <v>10.962</v>
      </c>
      <c r="F197" s="124">
        <f t="shared" si="11"/>
        <v>0</v>
      </c>
      <c r="G197" s="77">
        <f>F197*0.8598</f>
        <v>0</v>
      </c>
      <c r="H197" s="85">
        <f t="shared" si="13"/>
        <v>7.4885274301584367E-3</v>
      </c>
      <c r="I197" s="77">
        <f t="shared" si="12"/>
        <v>7.4885274301584367E-3</v>
      </c>
      <c r="K197" s="25"/>
      <c r="L197" s="167"/>
      <c r="M197" s="157"/>
      <c r="N197" s="107"/>
      <c r="O197" s="108"/>
      <c r="P197" s="108"/>
      <c r="Q197" s="108"/>
      <c r="R197" s="93"/>
      <c r="S197" s="93"/>
      <c r="T197" s="5"/>
      <c r="U197" s="5"/>
      <c r="V197" s="5"/>
      <c r="W197" s="5"/>
      <c r="X197" s="21"/>
      <c r="Y197" s="21"/>
    </row>
    <row r="198" spans="1:25" s="1" customFormat="1" x14ac:dyDescent="0.25">
      <c r="A198" s="75">
        <v>173</v>
      </c>
      <c r="B198" s="16">
        <v>34242186</v>
      </c>
      <c r="C198" s="123">
        <v>56.9</v>
      </c>
      <c r="D198" s="8">
        <v>17.641999999999999</v>
      </c>
      <c r="E198" s="8">
        <v>17.655000000000001</v>
      </c>
      <c r="F198" s="124">
        <f t="shared" si="11"/>
        <v>1.3000000000001677E-2</v>
      </c>
      <c r="G198" s="77">
        <f t="shared" ref="G198:G219" si="15">F198*0.8598</f>
        <v>1.1177400000001442E-2</v>
      </c>
      <c r="H198" s="85">
        <f t="shared" si="13"/>
        <v>7.5549150846811186E-3</v>
      </c>
      <c r="I198" s="77">
        <f t="shared" si="12"/>
        <v>1.8732315084682559E-2</v>
      </c>
      <c r="K198" s="25"/>
      <c r="L198" s="167"/>
      <c r="M198" s="109"/>
      <c r="N198" s="107"/>
      <c r="O198" s="108"/>
      <c r="P198" s="108"/>
      <c r="Q198" s="108"/>
      <c r="R198" s="93"/>
      <c r="S198" s="93"/>
      <c r="T198" s="5"/>
      <c r="U198" s="5"/>
      <c r="V198" s="5"/>
      <c r="W198" s="5"/>
      <c r="X198" s="21"/>
      <c r="Y198" s="21"/>
    </row>
    <row r="199" spans="1:25" s="1" customFormat="1" x14ac:dyDescent="0.25">
      <c r="A199" s="75">
        <v>174</v>
      </c>
      <c r="B199" s="16">
        <v>34242183</v>
      </c>
      <c r="C199" s="123">
        <v>85.9</v>
      </c>
      <c r="D199" s="8">
        <v>31.411000000000001</v>
      </c>
      <c r="E199" s="8">
        <v>31.486000000000001</v>
      </c>
      <c r="F199" s="124">
        <f t="shared" si="11"/>
        <v>7.4999999999999289E-2</v>
      </c>
      <c r="G199" s="77">
        <f t="shared" si="15"/>
        <v>6.448499999999939E-2</v>
      </c>
      <c r="H199" s="85">
        <f t="shared" si="13"/>
        <v>1.1405399046996627E-2</v>
      </c>
      <c r="I199" s="77">
        <f t="shared" si="12"/>
        <v>7.5890399046996015E-2</v>
      </c>
      <c r="K199" s="25"/>
      <c r="L199" s="167"/>
      <c r="M199" s="109"/>
      <c r="N199" s="107"/>
      <c r="O199" s="108"/>
      <c r="P199" s="108"/>
      <c r="Q199" s="108"/>
      <c r="R199" s="93"/>
      <c r="S199" s="93"/>
      <c r="T199" s="93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123">
        <v>84.5</v>
      </c>
      <c r="D200" s="8">
        <v>29.949000000000002</v>
      </c>
      <c r="E200" s="8">
        <v>29.949000000000002</v>
      </c>
      <c r="F200" s="124">
        <f t="shared" si="11"/>
        <v>0</v>
      </c>
      <c r="G200" s="34">
        <f t="shared" si="15"/>
        <v>0</v>
      </c>
      <c r="H200" s="39">
        <f t="shared" si="13"/>
        <v>1.1219513614333119E-2</v>
      </c>
      <c r="I200" s="34">
        <f t="shared" si="12"/>
        <v>1.1219513614333119E-2</v>
      </c>
      <c r="K200" s="25"/>
      <c r="L200" s="167"/>
      <c r="M200" s="110"/>
      <c r="N200" s="24"/>
      <c r="O200" s="24"/>
      <c r="P200" s="24"/>
      <c r="Q200" s="106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75">
        <v>176</v>
      </c>
      <c r="B201" s="16">
        <v>34242199</v>
      </c>
      <c r="C201" s="123">
        <v>56.5</v>
      </c>
      <c r="D201" s="8">
        <v>16.331</v>
      </c>
      <c r="E201" s="8">
        <v>16.331</v>
      </c>
      <c r="F201" s="124">
        <f t="shared" si="11"/>
        <v>0</v>
      </c>
      <c r="G201" s="34">
        <f t="shared" si="15"/>
        <v>0</v>
      </c>
      <c r="H201" s="39">
        <f t="shared" si="13"/>
        <v>7.5018049610629731E-3</v>
      </c>
      <c r="I201" s="34">
        <f t="shared" si="12"/>
        <v>7.5018049610629731E-3</v>
      </c>
      <c r="K201" s="25"/>
      <c r="L201" s="167"/>
      <c r="M201" s="110"/>
      <c r="N201" s="24"/>
      <c r="O201" s="24"/>
      <c r="P201" s="24"/>
      <c r="Q201" s="106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75">
        <v>177</v>
      </c>
      <c r="B202" s="16">
        <v>34242192</v>
      </c>
      <c r="C202" s="123">
        <v>57</v>
      </c>
      <c r="D202" s="8">
        <v>18</v>
      </c>
      <c r="E202" s="8">
        <v>18</v>
      </c>
      <c r="F202" s="124">
        <f t="shared" si="11"/>
        <v>0</v>
      </c>
      <c r="G202" s="34">
        <f t="shared" si="15"/>
        <v>0</v>
      </c>
      <c r="H202" s="39">
        <f t="shared" si="13"/>
        <v>7.568192615585655E-3</v>
      </c>
      <c r="I202" s="34">
        <f>G202+H202</f>
        <v>7.568192615585655E-3</v>
      </c>
      <c r="K202" s="25"/>
      <c r="L202" s="167"/>
      <c r="M202" s="110"/>
      <c r="N202" s="24"/>
      <c r="O202" s="24"/>
      <c r="P202" s="24"/>
      <c r="Q202" s="106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75">
        <v>178</v>
      </c>
      <c r="B203" s="16">
        <v>34242198</v>
      </c>
      <c r="C203" s="123">
        <v>85.8</v>
      </c>
      <c r="D203" s="8">
        <v>24.385000000000002</v>
      </c>
      <c r="E203" s="8">
        <v>24.385000000000002</v>
      </c>
      <c r="F203" s="124">
        <f>E203-D203</f>
        <v>0</v>
      </c>
      <c r="G203" s="77">
        <f t="shared" si="15"/>
        <v>0</v>
      </c>
      <c r="H203" s="85">
        <f t="shared" si="13"/>
        <v>1.1392121516092091E-2</v>
      </c>
      <c r="I203" s="77">
        <f t="shared" si="12"/>
        <v>1.1392121516092091E-2</v>
      </c>
      <c r="K203" s="25"/>
      <c r="L203" s="167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123">
        <v>84.7</v>
      </c>
      <c r="D204" s="8">
        <v>46.642000000000003</v>
      </c>
      <c r="E204" s="8">
        <v>46.715000000000003</v>
      </c>
      <c r="F204" s="124">
        <f t="shared" si="11"/>
        <v>7.3000000000000398E-2</v>
      </c>
      <c r="G204" s="77">
        <f t="shared" si="15"/>
        <v>6.2765400000000346E-2</v>
      </c>
      <c r="H204" s="85">
        <f t="shared" si="13"/>
        <v>1.1246068676142192E-2</v>
      </c>
      <c r="I204" s="77">
        <f t="shared" si="12"/>
        <v>7.4011468676142542E-2</v>
      </c>
      <c r="K204" s="25"/>
      <c r="L204" s="16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123">
        <v>55.8</v>
      </c>
      <c r="D205" s="8">
        <v>19.431999999999999</v>
      </c>
      <c r="E205" s="8">
        <v>19.431999999999999</v>
      </c>
      <c r="F205" s="124">
        <f t="shared" si="11"/>
        <v>0</v>
      </c>
      <c r="G205" s="34">
        <f t="shared" si="15"/>
        <v>0</v>
      </c>
      <c r="H205" s="39">
        <f t="shared" si="13"/>
        <v>7.4088622447312201E-3</v>
      </c>
      <c r="I205" s="34">
        <f t="shared" si="12"/>
        <v>7.4088622447312201E-3</v>
      </c>
      <c r="K205" s="25"/>
      <c r="L205" s="16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75">
        <v>181</v>
      </c>
      <c r="B206" s="16">
        <v>34242193</v>
      </c>
      <c r="C206" s="123">
        <v>57</v>
      </c>
      <c r="D206" s="8">
        <v>8.8940000000000001</v>
      </c>
      <c r="E206" s="8">
        <v>8.9109999999999996</v>
      </c>
      <c r="F206" s="124">
        <f t="shared" si="11"/>
        <v>1.699999999999946E-2</v>
      </c>
      <c r="G206" s="77">
        <f t="shared" si="15"/>
        <v>1.4616599999999536E-2</v>
      </c>
      <c r="H206" s="85">
        <f t="shared" si="13"/>
        <v>7.568192615585655E-3</v>
      </c>
      <c r="I206" s="77">
        <f t="shared" si="12"/>
        <v>2.2184792615585189E-2</v>
      </c>
      <c r="K206" s="25"/>
      <c r="L206" s="167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86">
        <v>182</v>
      </c>
      <c r="B207" s="20">
        <v>34242194</v>
      </c>
      <c r="C207" s="150">
        <v>85.8</v>
      </c>
      <c r="D207" s="12">
        <v>25.876999999999999</v>
      </c>
      <c r="E207" s="12">
        <v>25.876999999999999</v>
      </c>
      <c r="F207" s="152">
        <f t="shared" si="11"/>
        <v>0</v>
      </c>
      <c r="G207" s="82">
        <f t="shared" si="15"/>
        <v>0</v>
      </c>
      <c r="H207" s="82">
        <f t="shared" si="13"/>
        <v>1.1392121516092091E-2</v>
      </c>
      <c r="I207" s="82">
        <f t="shared" si="12"/>
        <v>1.1392121516092091E-2</v>
      </c>
      <c r="K207" s="25"/>
      <c r="L207" s="167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126">
        <v>117.2</v>
      </c>
      <c r="D208" s="9">
        <v>47.140999999999998</v>
      </c>
      <c r="E208" s="9">
        <v>47.140999999999998</v>
      </c>
      <c r="F208" s="127">
        <f t="shared" si="11"/>
        <v>0</v>
      </c>
      <c r="G208" s="85">
        <f t="shared" si="15"/>
        <v>0</v>
      </c>
      <c r="H208" s="85">
        <f>C208/4660.1*$H$19</f>
        <v>1.948577194480746E-2</v>
      </c>
      <c r="I208" s="85">
        <f t="shared" si="12"/>
        <v>1.948577194480746E-2</v>
      </c>
      <c r="K208" s="25"/>
      <c r="L208" s="167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75">
        <v>184</v>
      </c>
      <c r="B209" s="16">
        <v>34242341</v>
      </c>
      <c r="C209" s="123">
        <v>58.1</v>
      </c>
      <c r="D209" s="8">
        <v>24.097999999999999</v>
      </c>
      <c r="E209" s="8">
        <v>24.097999999999999</v>
      </c>
      <c r="F209" s="124">
        <f t="shared" si="11"/>
        <v>0</v>
      </c>
      <c r="G209" s="77">
        <f t="shared" si="15"/>
        <v>0</v>
      </c>
      <c r="H209" s="85">
        <f t="shared" ref="H209:H272" si="16">C209/4660.1*$H$19</f>
        <v>9.6597555460180319E-3</v>
      </c>
      <c r="I209" s="77">
        <f t="shared" si="12"/>
        <v>9.6597555460180319E-3</v>
      </c>
      <c r="K209" s="25"/>
      <c r="L209" s="167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75">
        <v>185</v>
      </c>
      <c r="B210" s="16">
        <v>34242160</v>
      </c>
      <c r="C210" s="123">
        <v>58.4</v>
      </c>
      <c r="D210" s="8">
        <v>11.266</v>
      </c>
      <c r="E210" s="8">
        <v>11.266</v>
      </c>
      <c r="F210" s="124">
        <f t="shared" si="11"/>
        <v>0</v>
      </c>
      <c r="G210" s="34">
        <f t="shared" si="15"/>
        <v>0</v>
      </c>
      <c r="H210" s="39">
        <f t="shared" si="16"/>
        <v>9.7096338018494502E-3</v>
      </c>
      <c r="I210" s="34">
        <f t="shared" si="12"/>
        <v>9.7096338018494502E-3</v>
      </c>
      <c r="K210" s="25"/>
      <c r="L210" s="167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75">
        <v>186</v>
      </c>
      <c r="B211" s="16">
        <v>43441091</v>
      </c>
      <c r="C211" s="123">
        <v>46.7</v>
      </c>
      <c r="D211" s="8">
        <v>26.187000000000001</v>
      </c>
      <c r="E211" s="8">
        <v>26.227</v>
      </c>
      <c r="F211" s="124">
        <f t="shared" si="11"/>
        <v>3.9999999999999147E-2</v>
      </c>
      <c r="G211" s="77">
        <f t="shared" si="15"/>
        <v>3.439199999999927E-2</v>
      </c>
      <c r="H211" s="85">
        <f t="shared" si="16"/>
        <v>7.764381824424133E-3</v>
      </c>
      <c r="I211" s="77">
        <f t="shared" si="12"/>
        <v>4.2156381824423404E-2</v>
      </c>
      <c r="K211" s="25"/>
      <c r="L211" s="16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125">
        <v>77.400000000000006</v>
      </c>
      <c r="D212" s="8">
        <v>39.76</v>
      </c>
      <c r="E212" s="8">
        <v>39.78</v>
      </c>
      <c r="F212" s="124">
        <f t="shared" si="11"/>
        <v>2.0000000000003126E-2</v>
      </c>
      <c r="G212" s="77">
        <f t="shared" si="15"/>
        <v>1.7196000000002688E-2</v>
      </c>
      <c r="H212" s="85">
        <f t="shared" si="16"/>
        <v>1.2868590004505952E-2</v>
      </c>
      <c r="I212" s="77">
        <f t="shared" si="12"/>
        <v>3.0064590004508639E-2</v>
      </c>
      <c r="K212" s="25"/>
      <c r="L212" s="16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75">
        <v>188</v>
      </c>
      <c r="B213" s="16">
        <v>34242334</v>
      </c>
      <c r="C213" s="123">
        <v>117.2</v>
      </c>
      <c r="D213" s="8">
        <v>26.983000000000001</v>
      </c>
      <c r="E213" s="8">
        <v>27.071999999999999</v>
      </c>
      <c r="F213" s="124">
        <f t="shared" si="11"/>
        <v>8.8999999999998636E-2</v>
      </c>
      <c r="G213" s="77">
        <f t="shared" si="15"/>
        <v>7.6522199999998833E-2</v>
      </c>
      <c r="H213" s="85">
        <f t="shared" si="16"/>
        <v>1.948577194480746E-2</v>
      </c>
      <c r="I213" s="77">
        <f t="shared" si="12"/>
        <v>9.6007971944806286E-2</v>
      </c>
      <c r="K213" s="25"/>
      <c r="L213" s="16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75">
        <v>189</v>
      </c>
      <c r="B214" s="16">
        <v>34242338</v>
      </c>
      <c r="C214" s="123">
        <v>58.7</v>
      </c>
      <c r="D214" s="8">
        <v>26.279</v>
      </c>
      <c r="E214" s="8">
        <v>26.312000000000001</v>
      </c>
      <c r="F214" s="124">
        <f t="shared" si="11"/>
        <v>3.3000000000001251E-2</v>
      </c>
      <c r="G214" s="77">
        <f t="shared" si="15"/>
        <v>2.8373400000001076E-2</v>
      </c>
      <c r="H214" s="85">
        <f t="shared" si="16"/>
        <v>9.7595120576808702E-3</v>
      </c>
      <c r="I214" s="77">
        <f t="shared" si="12"/>
        <v>3.8132912057681947E-2</v>
      </c>
      <c r="K214" s="25"/>
      <c r="L214" s="16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75">
        <v>190</v>
      </c>
      <c r="B215" s="16">
        <v>34242340</v>
      </c>
      <c r="C215" s="123">
        <v>58.2</v>
      </c>
      <c r="D215" s="8">
        <v>26.713000000000001</v>
      </c>
      <c r="E215" s="8">
        <v>26.753</v>
      </c>
      <c r="F215" s="124">
        <f t="shared" si="11"/>
        <v>3.9999999999999147E-2</v>
      </c>
      <c r="G215" s="77">
        <f t="shared" si="15"/>
        <v>3.439199999999927E-2</v>
      </c>
      <c r="H215" s="85">
        <f t="shared" si="16"/>
        <v>9.6763816312951719E-3</v>
      </c>
      <c r="I215" s="77">
        <f t="shared" si="12"/>
        <v>4.4068381631294444E-2</v>
      </c>
      <c r="K215" s="25"/>
      <c r="L215" s="16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123">
        <v>46.6</v>
      </c>
      <c r="D216" s="8">
        <v>3.92</v>
      </c>
      <c r="E216" s="8">
        <v>3.92</v>
      </c>
      <c r="F216" s="124">
        <f t="shared" si="11"/>
        <v>0</v>
      </c>
      <c r="G216" s="77">
        <f t="shared" si="15"/>
        <v>0</v>
      </c>
      <c r="H216" s="85">
        <f t="shared" si="16"/>
        <v>7.747755739146993E-3</v>
      </c>
      <c r="I216" s="77">
        <f t="shared" si="12"/>
        <v>7.747755739146993E-3</v>
      </c>
      <c r="K216" s="25"/>
      <c r="L216" s="16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75">
        <v>192</v>
      </c>
      <c r="B217" s="16" t="s">
        <v>68</v>
      </c>
      <c r="C217" s="123">
        <v>77.3</v>
      </c>
      <c r="D217" s="8">
        <v>0.56699999999999995</v>
      </c>
      <c r="E217" s="8">
        <v>0.56699999999999995</v>
      </c>
      <c r="F217" s="124">
        <f t="shared" si="11"/>
        <v>0</v>
      </c>
      <c r="G217" s="77">
        <f t="shared" si="15"/>
        <v>0</v>
      </c>
      <c r="H217" s="85">
        <f t="shared" si="16"/>
        <v>1.2851963919228809E-2</v>
      </c>
      <c r="I217" s="77">
        <f t="shared" si="12"/>
        <v>1.2851963919228809E-2</v>
      </c>
      <c r="K217" s="25"/>
      <c r="L217" s="167"/>
      <c r="M217" s="24"/>
      <c r="N217" s="7"/>
      <c r="O217" s="5"/>
      <c r="P217" s="5"/>
      <c r="Q217" s="5"/>
      <c r="R217" s="5"/>
      <c r="Y217" s="21"/>
    </row>
    <row r="218" spans="1:25" s="1" customFormat="1" x14ac:dyDescent="0.25">
      <c r="A218" s="75">
        <v>193</v>
      </c>
      <c r="B218" s="16">
        <v>34242324</v>
      </c>
      <c r="C218" s="123">
        <v>116.7</v>
      </c>
      <c r="D218" s="8">
        <v>11.035</v>
      </c>
      <c r="E218" s="8">
        <v>11.039</v>
      </c>
      <c r="F218" s="124">
        <f t="shared" ref="F218:F273" si="17">E218-D218</f>
        <v>3.9999999999995595E-3</v>
      </c>
      <c r="G218" s="77">
        <f t="shared" si="15"/>
        <v>3.4391999999996213E-3</v>
      </c>
      <c r="H218" s="85">
        <f t="shared" si="16"/>
        <v>1.9402641518421762E-2</v>
      </c>
      <c r="I218" s="77">
        <f t="shared" si="12"/>
        <v>2.2841841518421384E-2</v>
      </c>
      <c r="K218" s="25"/>
      <c r="L218" s="16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88">
        <v>194</v>
      </c>
      <c r="B219" s="18">
        <v>34242331</v>
      </c>
      <c r="C219" s="128">
        <v>58</v>
      </c>
      <c r="D219" s="8">
        <v>4.4480000000000004</v>
      </c>
      <c r="E219" s="8">
        <v>4.4480000000000004</v>
      </c>
      <c r="F219" s="124">
        <f t="shared" si="17"/>
        <v>0</v>
      </c>
      <c r="G219" s="77">
        <f t="shared" si="15"/>
        <v>0</v>
      </c>
      <c r="H219" s="85">
        <f t="shared" si="16"/>
        <v>9.6431294607408936E-3</v>
      </c>
      <c r="I219" s="77">
        <f t="shared" ref="I219:I272" si="18">G219+H219</f>
        <v>9.6431294607408936E-3</v>
      </c>
      <c r="K219" s="25"/>
      <c r="L219" s="16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123">
        <v>58.1</v>
      </c>
      <c r="D220" s="8">
        <v>15.843999999999999</v>
      </c>
      <c r="E220" s="8">
        <v>15.896000000000001</v>
      </c>
      <c r="F220" s="124">
        <f t="shared" si="17"/>
        <v>5.2000000000001378E-2</v>
      </c>
      <c r="G220" s="77">
        <f>F220*0.8598</f>
        <v>4.4709600000001189E-2</v>
      </c>
      <c r="H220" s="85">
        <f t="shared" si="16"/>
        <v>9.6597555460180319E-3</v>
      </c>
      <c r="I220" s="77">
        <f t="shared" si="18"/>
        <v>5.4369355546019224E-2</v>
      </c>
      <c r="K220" s="25"/>
      <c r="L220" s="16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78">
        <v>196</v>
      </c>
      <c r="B221" s="16">
        <v>34242332</v>
      </c>
      <c r="C221" s="123">
        <v>46.7</v>
      </c>
      <c r="D221" s="8">
        <v>16.986999999999998</v>
      </c>
      <c r="E221" s="8">
        <v>16.995999999999999</v>
      </c>
      <c r="F221" s="124">
        <f t="shared" si="17"/>
        <v>9.0000000000003411E-3</v>
      </c>
      <c r="G221" s="77">
        <f t="shared" ref="G221:G244" si="19">F221*0.8598</f>
        <v>7.7382000000002929E-3</v>
      </c>
      <c r="H221" s="85">
        <f t="shared" si="16"/>
        <v>7.764381824424133E-3</v>
      </c>
      <c r="I221" s="77">
        <f t="shared" si="18"/>
        <v>1.5502581824424426E-2</v>
      </c>
      <c r="J221" s="66"/>
      <c r="K221" s="25"/>
      <c r="L221" s="16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83">
        <v>197</v>
      </c>
      <c r="B222" s="19">
        <v>34242328</v>
      </c>
      <c r="C222" s="126">
        <v>77.5</v>
      </c>
      <c r="D222" s="8">
        <v>35.171999999999997</v>
      </c>
      <c r="E222" s="8">
        <v>35.238999999999997</v>
      </c>
      <c r="F222" s="124">
        <f t="shared" si="17"/>
        <v>6.7000000000000171E-2</v>
      </c>
      <c r="G222" s="77">
        <f t="shared" si="19"/>
        <v>5.7606600000000147E-2</v>
      </c>
      <c r="H222" s="85">
        <f t="shared" si="16"/>
        <v>1.2885216089783089E-2</v>
      </c>
      <c r="I222" s="77">
        <f t="shared" si="18"/>
        <v>7.0491816089783235E-2</v>
      </c>
      <c r="J222" s="66"/>
      <c r="K222" s="25"/>
      <c r="L222" s="16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75">
        <v>198</v>
      </c>
      <c r="B223" s="16">
        <v>34242333</v>
      </c>
      <c r="C223" s="123">
        <v>116.5</v>
      </c>
      <c r="D223" s="8">
        <v>24.468</v>
      </c>
      <c r="E223" s="8">
        <v>24.469000000000001</v>
      </c>
      <c r="F223" s="124">
        <f t="shared" si="17"/>
        <v>1.0000000000012221E-3</v>
      </c>
      <c r="G223" s="77">
        <f t="shared" si="19"/>
        <v>8.5980000000105078E-4</v>
      </c>
      <c r="H223" s="85">
        <f>C223/4660.1*$H$19</f>
        <v>1.9369389347867486E-2</v>
      </c>
      <c r="I223" s="77">
        <f t="shared" si="18"/>
        <v>2.0229189347868538E-2</v>
      </c>
      <c r="J223" s="66"/>
      <c r="K223" s="25"/>
      <c r="L223" s="16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123">
        <v>58.8</v>
      </c>
      <c r="D224" s="8">
        <v>32.688000000000002</v>
      </c>
      <c r="E224" s="8">
        <v>32.749000000000002</v>
      </c>
      <c r="F224" s="124">
        <f t="shared" si="17"/>
        <v>6.0999999999999943E-2</v>
      </c>
      <c r="G224" s="77">
        <f t="shared" si="19"/>
        <v>5.2447799999999954E-2</v>
      </c>
      <c r="H224" s="85">
        <f t="shared" si="16"/>
        <v>9.7761381429580085E-3</v>
      </c>
      <c r="I224" s="77">
        <f t="shared" si="18"/>
        <v>6.2223938142957964E-2</v>
      </c>
      <c r="K224" s="25"/>
      <c r="L224" s="16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123">
        <v>58.6</v>
      </c>
      <c r="D225" s="8">
        <v>3.226</v>
      </c>
      <c r="E225" s="8">
        <v>3.226</v>
      </c>
      <c r="F225" s="124">
        <f t="shared" si="17"/>
        <v>0</v>
      </c>
      <c r="G225" s="77">
        <f t="shared" si="19"/>
        <v>0</v>
      </c>
      <c r="H225" s="85">
        <f t="shared" si="16"/>
        <v>9.7428859724037302E-3</v>
      </c>
      <c r="I225" s="87">
        <f t="shared" si="18"/>
        <v>9.7428859724037302E-3</v>
      </c>
      <c r="K225" s="25"/>
      <c r="L225" s="16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75">
        <v>201</v>
      </c>
      <c r="B226" s="16">
        <v>34242326</v>
      </c>
      <c r="C226" s="123">
        <v>46.4</v>
      </c>
      <c r="D226" s="8">
        <v>26.050999999999998</v>
      </c>
      <c r="E226" s="8">
        <v>26.050999999999998</v>
      </c>
      <c r="F226" s="124">
        <f t="shared" si="17"/>
        <v>0</v>
      </c>
      <c r="G226" s="77">
        <f t="shared" si="19"/>
        <v>0</v>
      </c>
      <c r="H226" s="85">
        <f t="shared" si="16"/>
        <v>7.7145035685927139E-3</v>
      </c>
      <c r="I226" s="77">
        <f t="shared" si="18"/>
        <v>7.7145035685927139E-3</v>
      </c>
      <c r="K226" s="25"/>
      <c r="L226" s="16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75">
        <v>202</v>
      </c>
      <c r="B227" s="16">
        <v>34242327</v>
      </c>
      <c r="C227" s="123">
        <v>77.5</v>
      </c>
      <c r="D227" s="8">
        <f>28.034+0.803+1.037+0.569+1.205+0.803</f>
        <v>32.450999999999993</v>
      </c>
      <c r="E227" s="8">
        <v>32.468000000000004</v>
      </c>
      <c r="F227" s="124">
        <f t="shared" si="17"/>
        <v>1.7000000000010118E-2</v>
      </c>
      <c r="G227" s="77">
        <f t="shared" si="19"/>
        <v>1.46166000000087E-2</v>
      </c>
      <c r="H227" s="85">
        <f t="shared" si="16"/>
        <v>1.2885216089783089E-2</v>
      </c>
      <c r="I227" s="77">
        <f t="shared" si="18"/>
        <v>2.750181608979179E-2</v>
      </c>
      <c r="K227" s="25"/>
      <c r="L227" s="16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123">
        <v>117.4</v>
      </c>
      <c r="D228" s="8">
        <v>42.655999999999999</v>
      </c>
      <c r="E228" s="8">
        <v>42.741999999999997</v>
      </c>
      <c r="F228" s="124">
        <f t="shared" si="17"/>
        <v>8.5999999999998522E-2</v>
      </c>
      <c r="G228" s="77">
        <f t="shared" si="19"/>
        <v>7.3942799999998726E-2</v>
      </c>
      <c r="H228" s="85">
        <f t="shared" si="16"/>
        <v>1.951902411536174E-2</v>
      </c>
      <c r="I228" s="77">
        <f t="shared" si="18"/>
        <v>9.346182411536047E-2</v>
      </c>
      <c r="K228" s="25"/>
      <c r="L228" s="16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75">
        <v>204</v>
      </c>
      <c r="B229" s="16">
        <v>43441406</v>
      </c>
      <c r="C229" s="123">
        <v>57.9</v>
      </c>
      <c r="D229" s="8">
        <v>5.3860000000000001</v>
      </c>
      <c r="E229" s="8">
        <v>5.4039999999999999</v>
      </c>
      <c r="F229" s="124">
        <f t="shared" si="17"/>
        <v>1.7999999999999794E-2</v>
      </c>
      <c r="G229" s="77">
        <f t="shared" si="19"/>
        <v>1.5476399999999823E-2</v>
      </c>
      <c r="H229" s="85">
        <f t="shared" si="16"/>
        <v>9.6265033754637519E-3</v>
      </c>
      <c r="I229" s="77">
        <f t="shared" si="18"/>
        <v>2.5102903375463573E-2</v>
      </c>
      <c r="K229" s="25"/>
      <c r="L229" s="16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75">
        <v>205</v>
      </c>
      <c r="B230" s="16">
        <v>43441089</v>
      </c>
      <c r="C230" s="123">
        <v>58.3</v>
      </c>
      <c r="D230" s="8">
        <v>23.728000000000002</v>
      </c>
      <c r="E230" s="8">
        <v>23.728000000000002</v>
      </c>
      <c r="F230" s="124">
        <f t="shared" si="17"/>
        <v>0</v>
      </c>
      <c r="G230" s="77">
        <f t="shared" si="19"/>
        <v>0</v>
      </c>
      <c r="H230" s="85">
        <f t="shared" si="16"/>
        <v>9.6930077165723102E-3</v>
      </c>
      <c r="I230" s="77">
        <f t="shared" si="18"/>
        <v>9.6930077165723102E-3</v>
      </c>
      <c r="K230" s="25"/>
      <c r="L230" s="16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75">
        <v>206</v>
      </c>
      <c r="B231" s="16">
        <v>20242434</v>
      </c>
      <c r="C231" s="123">
        <v>46.3</v>
      </c>
      <c r="D231" s="8">
        <v>5.7549999999999999</v>
      </c>
      <c r="E231" s="8">
        <v>5.774</v>
      </c>
      <c r="F231" s="124">
        <f t="shared" si="17"/>
        <v>1.9000000000000128E-2</v>
      </c>
      <c r="G231" s="77">
        <f t="shared" si="19"/>
        <v>1.633620000000011E-2</v>
      </c>
      <c r="H231" s="85">
        <f t="shared" si="16"/>
        <v>7.6978774833155747E-3</v>
      </c>
      <c r="I231" s="77">
        <f t="shared" si="18"/>
        <v>2.4034077483315684E-2</v>
      </c>
      <c r="K231" s="25"/>
      <c r="L231" s="16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123">
        <v>77.900000000000006</v>
      </c>
      <c r="D232" s="8">
        <v>16.465</v>
      </c>
      <c r="E232" s="8">
        <v>16.491</v>
      </c>
      <c r="F232" s="124">
        <f t="shared" si="17"/>
        <v>2.5999999999999801E-2</v>
      </c>
      <c r="G232" s="77">
        <f t="shared" si="19"/>
        <v>2.2354799999999828E-2</v>
      </c>
      <c r="H232" s="85">
        <f t="shared" si="16"/>
        <v>1.2951720430891649E-2</v>
      </c>
      <c r="I232" s="77">
        <f t="shared" si="18"/>
        <v>3.5306520430891476E-2</v>
      </c>
      <c r="K232" s="25"/>
      <c r="L232" s="16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75">
        <v>208</v>
      </c>
      <c r="B233" s="16">
        <v>43441412</v>
      </c>
      <c r="C233" s="123">
        <v>117.9</v>
      </c>
      <c r="D233" s="8">
        <f>35.499+0.5</f>
        <v>35.999000000000002</v>
      </c>
      <c r="E233" s="8">
        <v>35.65</v>
      </c>
      <c r="F233" s="124">
        <f t="shared" si="17"/>
        <v>-0.34900000000000375</v>
      </c>
      <c r="G233" s="77">
        <f t="shared" si="19"/>
        <v>-0.30007020000000323</v>
      </c>
      <c r="H233" s="85">
        <f t="shared" si="16"/>
        <v>1.9602154541747439E-2</v>
      </c>
      <c r="I233" s="77">
        <f t="shared" si="18"/>
        <v>-0.28046804545825577</v>
      </c>
      <c r="K233" s="25"/>
      <c r="L233" s="16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75">
        <v>209</v>
      </c>
      <c r="B234" s="16">
        <v>43441411</v>
      </c>
      <c r="C234" s="123">
        <v>58.2</v>
      </c>
      <c r="D234" s="8">
        <f>18.728+0.175</f>
        <v>18.903000000000002</v>
      </c>
      <c r="E234" s="8">
        <v>18.823</v>
      </c>
      <c r="F234" s="124">
        <f t="shared" si="17"/>
        <v>-8.0000000000001847E-2</v>
      </c>
      <c r="G234" s="77">
        <f t="shared" si="19"/>
        <v>-6.8784000000001594E-2</v>
      </c>
      <c r="H234" s="85">
        <f t="shared" si="16"/>
        <v>9.6763816312951719E-3</v>
      </c>
      <c r="I234" s="77">
        <f t="shared" si="18"/>
        <v>-5.910761836870642E-2</v>
      </c>
      <c r="K234" s="25"/>
      <c r="L234" s="16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75">
        <v>210</v>
      </c>
      <c r="B235" s="16">
        <v>43441408</v>
      </c>
      <c r="C235" s="123">
        <v>58.6</v>
      </c>
      <c r="D235" s="8">
        <v>4.9039999999999999</v>
      </c>
      <c r="E235" s="8">
        <v>4.9039999999999999</v>
      </c>
      <c r="F235" s="124">
        <f t="shared" si="17"/>
        <v>0</v>
      </c>
      <c r="G235" s="77">
        <f t="shared" si="19"/>
        <v>0</v>
      </c>
      <c r="H235" s="85">
        <f t="shared" si="16"/>
        <v>9.7428859724037302E-3</v>
      </c>
      <c r="I235" s="77">
        <f t="shared" si="18"/>
        <v>9.7428859724037302E-3</v>
      </c>
      <c r="K235" s="25"/>
      <c r="L235" s="16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123">
        <v>46.7</v>
      </c>
      <c r="D236" s="8">
        <v>22.175999999999998</v>
      </c>
      <c r="E236" s="8">
        <v>22.216000000000001</v>
      </c>
      <c r="F236" s="124">
        <f t="shared" si="17"/>
        <v>4.00000000000027E-2</v>
      </c>
      <c r="G236" s="77">
        <f t="shared" si="19"/>
        <v>3.4392000000002323E-2</v>
      </c>
      <c r="H236" s="85">
        <f t="shared" si="16"/>
        <v>7.764381824424133E-3</v>
      </c>
      <c r="I236" s="77">
        <f t="shared" si="18"/>
        <v>4.2156381824426457E-2</v>
      </c>
      <c r="K236" s="25"/>
      <c r="L236" s="16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75">
        <v>212</v>
      </c>
      <c r="B237" s="16">
        <v>43441410</v>
      </c>
      <c r="C237" s="123">
        <v>78.599999999999994</v>
      </c>
      <c r="D237" s="8">
        <v>30.818999999999999</v>
      </c>
      <c r="E237" s="8">
        <v>30.864000000000001</v>
      </c>
      <c r="F237" s="124">
        <f t="shared" si="17"/>
        <v>4.5000000000001705E-2</v>
      </c>
      <c r="G237" s="77">
        <f t="shared" si="19"/>
        <v>3.8691000000001467E-2</v>
      </c>
      <c r="H237" s="85">
        <f t="shared" si="16"/>
        <v>1.3068103027831623E-2</v>
      </c>
      <c r="I237" s="77">
        <f t="shared" si="18"/>
        <v>5.1759103027833091E-2</v>
      </c>
      <c r="K237" s="25"/>
      <c r="L237" s="16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75">
        <v>213</v>
      </c>
      <c r="B238" s="16">
        <v>43441403</v>
      </c>
      <c r="C238" s="123">
        <v>117.8</v>
      </c>
      <c r="D238" s="8">
        <v>35.075000000000003</v>
      </c>
      <c r="E238" s="8">
        <v>35.158000000000001</v>
      </c>
      <c r="F238" s="124">
        <f t="shared" si="17"/>
        <v>8.2999999999998408E-2</v>
      </c>
      <c r="G238" s="77">
        <f t="shared" si="19"/>
        <v>7.1363399999998633E-2</v>
      </c>
      <c r="H238" s="85">
        <f t="shared" si="16"/>
        <v>1.9585528456470293E-2</v>
      </c>
      <c r="I238" s="77">
        <f t="shared" si="18"/>
        <v>9.094892845646893E-2</v>
      </c>
      <c r="K238" s="25"/>
      <c r="L238" s="16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75">
        <v>214</v>
      </c>
      <c r="B239" s="16">
        <v>43441398</v>
      </c>
      <c r="C239" s="123">
        <v>57.8</v>
      </c>
      <c r="D239" s="8">
        <v>8.5120000000000005</v>
      </c>
      <c r="E239" s="8">
        <v>8.5489999999999995</v>
      </c>
      <c r="F239" s="124">
        <f t="shared" si="17"/>
        <v>3.6999999999999034E-2</v>
      </c>
      <c r="G239" s="77">
        <f t="shared" si="19"/>
        <v>3.1812599999999171E-2</v>
      </c>
      <c r="H239" s="85">
        <f t="shared" si="16"/>
        <v>9.6098772901866119E-3</v>
      </c>
      <c r="I239" s="77">
        <f t="shared" si="18"/>
        <v>4.1422477290185784E-2</v>
      </c>
      <c r="K239" s="25"/>
      <c r="L239" s="16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123">
        <v>58.8</v>
      </c>
      <c r="D240" s="8">
        <v>23.289000000000001</v>
      </c>
      <c r="E240" s="8">
        <v>23.306000000000001</v>
      </c>
      <c r="F240" s="124">
        <f t="shared" si="17"/>
        <v>1.699999999999946E-2</v>
      </c>
      <c r="G240" s="77">
        <f t="shared" si="19"/>
        <v>1.4616599999999536E-2</v>
      </c>
      <c r="H240" s="85">
        <f t="shared" si="16"/>
        <v>9.7761381429580085E-3</v>
      </c>
      <c r="I240" s="77">
        <f t="shared" si="18"/>
        <v>2.4392738142957546E-2</v>
      </c>
      <c r="K240" s="25"/>
      <c r="L240" s="16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75">
        <v>216</v>
      </c>
      <c r="B241" s="16">
        <v>43441401</v>
      </c>
      <c r="C241" s="123">
        <v>46.6</v>
      </c>
      <c r="D241" s="8">
        <v>27.457000000000001</v>
      </c>
      <c r="E241" s="8">
        <v>27.524000000000001</v>
      </c>
      <c r="F241" s="124">
        <f t="shared" si="17"/>
        <v>6.7000000000000171E-2</v>
      </c>
      <c r="G241" s="77">
        <f t="shared" si="19"/>
        <v>5.7606600000000147E-2</v>
      </c>
      <c r="H241" s="85">
        <f t="shared" si="16"/>
        <v>7.747755739146993E-3</v>
      </c>
      <c r="I241" s="77">
        <f t="shared" si="18"/>
        <v>6.5354355739147135E-2</v>
      </c>
      <c r="K241" s="25"/>
      <c r="L241" s="16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75">
        <v>217</v>
      </c>
      <c r="B242" s="16">
        <v>43441404</v>
      </c>
      <c r="C242" s="123">
        <v>78.400000000000006</v>
      </c>
      <c r="D242" s="8">
        <v>25.658999999999999</v>
      </c>
      <c r="E242" s="8">
        <v>25.719000000000001</v>
      </c>
      <c r="F242" s="124">
        <f t="shared" si="17"/>
        <v>6.0000000000002274E-2</v>
      </c>
      <c r="G242" s="77">
        <f t="shared" si="19"/>
        <v>5.1588000000001959E-2</v>
      </c>
      <c r="H242" s="85">
        <f t="shared" si="16"/>
        <v>1.3034850857277347E-2</v>
      </c>
      <c r="I242" s="77">
        <f t="shared" si="18"/>
        <v>6.4622850857279313E-2</v>
      </c>
      <c r="K242" s="25"/>
      <c r="L242" s="16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75">
        <v>218</v>
      </c>
      <c r="B243" s="16">
        <v>43441396</v>
      </c>
      <c r="C243" s="123">
        <v>118.2</v>
      </c>
      <c r="D243" s="8">
        <v>19.696000000000002</v>
      </c>
      <c r="E243" s="8">
        <v>19.696000000000002</v>
      </c>
      <c r="F243" s="124">
        <f t="shared" si="17"/>
        <v>0</v>
      </c>
      <c r="G243" s="34">
        <f t="shared" si="19"/>
        <v>0</v>
      </c>
      <c r="H243" s="39">
        <f t="shared" si="16"/>
        <v>1.9652032797578853E-2</v>
      </c>
      <c r="I243" s="34">
        <f t="shared" si="18"/>
        <v>1.9652032797578853E-2</v>
      </c>
      <c r="K243" s="25"/>
      <c r="L243" s="16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123">
        <v>58.3</v>
      </c>
      <c r="D244" s="8">
        <v>22.559000000000001</v>
      </c>
      <c r="E244" s="8">
        <v>22.628</v>
      </c>
      <c r="F244" s="124">
        <f t="shared" si="17"/>
        <v>6.8999999999999062E-2</v>
      </c>
      <c r="G244" s="77">
        <f t="shared" si="19"/>
        <v>5.9326199999999198E-2</v>
      </c>
      <c r="H244" s="85">
        <f t="shared" si="16"/>
        <v>9.6930077165723102E-3</v>
      </c>
      <c r="I244" s="77">
        <f t="shared" si="18"/>
        <v>6.901920771657151E-2</v>
      </c>
      <c r="K244" s="25"/>
      <c r="L244" s="16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75">
        <v>220</v>
      </c>
      <c r="B245" s="16">
        <v>43441400</v>
      </c>
      <c r="C245" s="123">
        <v>59.4</v>
      </c>
      <c r="D245" s="8">
        <v>13.16</v>
      </c>
      <c r="E245" s="8">
        <v>13.16</v>
      </c>
      <c r="F245" s="124">
        <f t="shared" si="17"/>
        <v>0</v>
      </c>
      <c r="G245" s="77">
        <f>F245*0.8598</f>
        <v>0</v>
      </c>
      <c r="H245" s="85">
        <f t="shared" si="16"/>
        <v>9.875894654620845E-3</v>
      </c>
      <c r="I245" s="77">
        <f t="shared" si="18"/>
        <v>9.875894654620845E-3</v>
      </c>
      <c r="K245" s="25"/>
      <c r="L245" s="16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75">
        <v>221</v>
      </c>
      <c r="B246" s="16">
        <v>43441397</v>
      </c>
      <c r="C246" s="123">
        <v>46.9</v>
      </c>
      <c r="D246" s="8">
        <v>7.3630000000000004</v>
      </c>
      <c r="E246" s="8">
        <v>7.3630000000000004</v>
      </c>
      <c r="F246" s="124">
        <f t="shared" si="17"/>
        <v>0</v>
      </c>
      <c r="G246" s="77">
        <f t="shared" ref="G246:G269" si="20">F246*0.8598</f>
        <v>0</v>
      </c>
      <c r="H246" s="85">
        <f t="shared" si="16"/>
        <v>7.7976339949784104E-3</v>
      </c>
      <c r="I246" s="77">
        <f t="shared" si="18"/>
        <v>7.7976339949784104E-3</v>
      </c>
      <c r="K246" s="25"/>
      <c r="L246" s="16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75">
        <v>222</v>
      </c>
      <c r="B247" s="16">
        <v>43441402</v>
      </c>
      <c r="C247" s="123">
        <v>77.7</v>
      </c>
      <c r="D247" s="8">
        <v>45.281999999999996</v>
      </c>
      <c r="E247" s="8">
        <v>45.343000000000004</v>
      </c>
      <c r="F247" s="124">
        <f t="shared" si="17"/>
        <v>6.1000000000007049E-2</v>
      </c>
      <c r="G247" s="77">
        <f t="shared" si="20"/>
        <v>5.244780000000606E-2</v>
      </c>
      <c r="H247" s="85">
        <f t="shared" si="16"/>
        <v>1.291846826033737E-2</v>
      </c>
      <c r="I247" s="77">
        <f t="shared" si="18"/>
        <v>6.5366268260343433E-2</v>
      </c>
      <c r="K247" s="25"/>
      <c r="L247" s="16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123">
        <v>118.6</v>
      </c>
      <c r="D248" s="8">
        <v>65.468000000000004</v>
      </c>
      <c r="E248" s="8">
        <v>65.524000000000001</v>
      </c>
      <c r="F248" s="124">
        <f t="shared" si="17"/>
        <v>5.5999999999997385E-2</v>
      </c>
      <c r="G248" s="77">
        <f t="shared" si="20"/>
        <v>4.814879999999775E-2</v>
      </c>
      <c r="H248" s="85">
        <f t="shared" si="16"/>
        <v>1.971853713868741E-2</v>
      </c>
      <c r="I248" s="77">
        <f t="shared" si="18"/>
        <v>6.786733713868516E-2</v>
      </c>
      <c r="K248" s="25"/>
      <c r="L248" s="16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75">
        <v>224</v>
      </c>
      <c r="B249" s="16">
        <v>43441210</v>
      </c>
      <c r="C249" s="123">
        <v>56.8</v>
      </c>
      <c r="D249" s="8">
        <v>7.16</v>
      </c>
      <c r="E249" s="8">
        <v>7.16</v>
      </c>
      <c r="F249" s="124">
        <f t="shared" si="17"/>
        <v>0</v>
      </c>
      <c r="G249" s="77">
        <f t="shared" si="20"/>
        <v>0</v>
      </c>
      <c r="H249" s="85">
        <f t="shared" si="16"/>
        <v>9.4436164374152188E-3</v>
      </c>
      <c r="I249" s="77">
        <f t="shared" si="18"/>
        <v>9.4436164374152188E-3</v>
      </c>
      <c r="K249" s="25"/>
      <c r="L249" s="16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75">
        <v>225</v>
      </c>
      <c r="B250" s="16">
        <v>43441214</v>
      </c>
      <c r="C250" s="123">
        <v>58.9</v>
      </c>
      <c r="D250" s="8">
        <v>29.463999999999999</v>
      </c>
      <c r="E250" s="8">
        <v>29.498000000000001</v>
      </c>
      <c r="F250" s="124">
        <f t="shared" si="17"/>
        <v>3.4000000000002473E-2</v>
      </c>
      <c r="G250" s="77">
        <f t="shared" si="20"/>
        <v>2.9233200000002128E-2</v>
      </c>
      <c r="H250" s="85">
        <f t="shared" si="16"/>
        <v>9.7927642282351467E-3</v>
      </c>
      <c r="I250" s="77">
        <f t="shared" si="18"/>
        <v>3.9025964228237273E-2</v>
      </c>
      <c r="K250" s="25"/>
      <c r="L250" s="16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75">
        <v>226</v>
      </c>
      <c r="B251" s="16">
        <v>43441215</v>
      </c>
      <c r="C251" s="123">
        <v>46.8</v>
      </c>
      <c r="D251" s="8">
        <v>15.141999999999999</v>
      </c>
      <c r="E251" s="8">
        <v>15.162000000000001</v>
      </c>
      <c r="F251" s="124">
        <f t="shared" si="17"/>
        <v>2.000000000000135E-2</v>
      </c>
      <c r="G251" s="77">
        <f t="shared" si="20"/>
        <v>1.7196000000001162E-2</v>
      </c>
      <c r="H251" s="85">
        <f t="shared" si="16"/>
        <v>7.7810079097012713E-3</v>
      </c>
      <c r="I251" s="77">
        <f t="shared" si="18"/>
        <v>2.4977007909702434E-2</v>
      </c>
      <c r="K251" s="25"/>
      <c r="L251" s="16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123">
        <v>78.2</v>
      </c>
      <c r="D252" s="8">
        <v>5.1829999999999998</v>
      </c>
      <c r="E252" s="8">
        <v>5.1829999999999998</v>
      </c>
      <c r="F252" s="124">
        <f t="shared" si="17"/>
        <v>0</v>
      </c>
      <c r="G252" s="77">
        <f t="shared" si="20"/>
        <v>0</v>
      </c>
      <c r="H252" s="85">
        <f t="shared" si="16"/>
        <v>1.3001598686723065E-2</v>
      </c>
      <c r="I252" s="77">
        <f t="shared" si="18"/>
        <v>1.3001598686723065E-2</v>
      </c>
      <c r="K252" s="25"/>
      <c r="L252" s="16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75">
        <v>228</v>
      </c>
      <c r="B253" s="16">
        <v>43441212</v>
      </c>
      <c r="C253" s="125">
        <v>117.5</v>
      </c>
      <c r="D253" s="8">
        <v>32.884999999999998</v>
      </c>
      <c r="E253" s="8">
        <v>32.901000000000003</v>
      </c>
      <c r="F253" s="124">
        <f t="shared" si="17"/>
        <v>1.6000000000005343E-2</v>
      </c>
      <c r="G253" s="77">
        <f t="shared" si="20"/>
        <v>1.3756800000004595E-2</v>
      </c>
      <c r="H253" s="85">
        <f t="shared" si="16"/>
        <v>1.9535650200638875E-2</v>
      </c>
      <c r="I253" s="77">
        <f t="shared" si="18"/>
        <v>3.3292450200643468E-2</v>
      </c>
      <c r="K253" s="25"/>
      <c r="L253" s="16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75">
        <v>229</v>
      </c>
      <c r="B254" s="16">
        <v>43441218</v>
      </c>
      <c r="C254" s="123">
        <v>57.8</v>
      </c>
      <c r="D254" s="8">
        <v>15.064</v>
      </c>
      <c r="E254" s="8">
        <v>15.096</v>
      </c>
      <c r="F254" s="124">
        <f t="shared" si="17"/>
        <v>3.2000000000000028E-2</v>
      </c>
      <c r="G254" s="77">
        <f t="shared" si="20"/>
        <v>2.7513600000000023E-2</v>
      </c>
      <c r="H254" s="85">
        <f t="shared" si="16"/>
        <v>9.6098772901866119E-3</v>
      </c>
      <c r="I254" s="77">
        <f t="shared" si="18"/>
        <v>3.7123477290186634E-2</v>
      </c>
      <c r="K254" s="25"/>
      <c r="L254" s="16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123">
        <v>58.4</v>
      </c>
      <c r="D255" s="8">
        <v>9.7680000000000007</v>
      </c>
      <c r="E255" s="8">
        <v>9.7910000000000004</v>
      </c>
      <c r="F255" s="124">
        <f t="shared" si="17"/>
        <v>2.2999999999999687E-2</v>
      </c>
      <c r="G255" s="77">
        <f t="shared" si="20"/>
        <v>1.9775399999999731E-2</v>
      </c>
      <c r="H255" s="85">
        <f t="shared" si="16"/>
        <v>9.7096338018494502E-3</v>
      </c>
      <c r="I255" s="77">
        <f t="shared" si="18"/>
        <v>2.9485033801849182E-2</v>
      </c>
      <c r="K255" s="25"/>
      <c r="L255" s="16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123">
        <v>47</v>
      </c>
      <c r="D256" s="8">
        <v>8.1270000000000007</v>
      </c>
      <c r="E256" s="8">
        <v>8.14</v>
      </c>
      <c r="F256" s="124">
        <f t="shared" si="17"/>
        <v>1.2999999999999901E-2</v>
      </c>
      <c r="G256" s="77">
        <f t="shared" si="20"/>
        <v>1.1177399999999914E-2</v>
      </c>
      <c r="H256" s="85">
        <f t="shared" si="16"/>
        <v>7.8142600802555522E-3</v>
      </c>
      <c r="I256" s="77">
        <f t="shared" si="18"/>
        <v>1.8991660080255466E-2</v>
      </c>
      <c r="K256" s="25"/>
      <c r="L256" s="16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75">
        <v>232</v>
      </c>
      <c r="B257" s="16">
        <v>43441217</v>
      </c>
      <c r="C257" s="123">
        <v>78</v>
      </c>
      <c r="D257" s="8">
        <v>33.594999999999999</v>
      </c>
      <c r="E257" s="8">
        <v>33.624000000000002</v>
      </c>
      <c r="F257" s="124">
        <f t="shared" si="17"/>
        <v>2.9000000000003467E-2</v>
      </c>
      <c r="G257" s="77">
        <f t="shared" si="20"/>
        <v>2.493420000000298E-2</v>
      </c>
      <c r="H257" s="85">
        <f t="shared" si="16"/>
        <v>1.2968346516168785E-2</v>
      </c>
      <c r="I257" s="77">
        <f t="shared" si="18"/>
        <v>3.7902546516171767E-2</v>
      </c>
      <c r="K257" s="25"/>
      <c r="L257" s="16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75">
        <v>233</v>
      </c>
      <c r="B258" s="16">
        <v>43441226</v>
      </c>
      <c r="C258" s="123">
        <v>117.7</v>
      </c>
      <c r="D258" s="8">
        <v>9.5079999999999991</v>
      </c>
      <c r="E258" s="8">
        <v>9.5079999999999991</v>
      </c>
      <c r="F258" s="124">
        <f t="shared" si="17"/>
        <v>0</v>
      </c>
      <c r="G258" s="77">
        <f>F258*0.8598</f>
        <v>0</v>
      </c>
      <c r="H258" s="85">
        <f t="shared" si="16"/>
        <v>1.9568902371193155E-2</v>
      </c>
      <c r="I258" s="77">
        <f t="shared" si="18"/>
        <v>1.9568902371193155E-2</v>
      </c>
      <c r="K258" s="25"/>
      <c r="L258" s="16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75">
        <v>234</v>
      </c>
      <c r="B259" s="16">
        <v>43441225</v>
      </c>
      <c r="C259" s="123">
        <v>57.8</v>
      </c>
      <c r="D259" s="8">
        <v>18.097999999999999</v>
      </c>
      <c r="E259" s="8">
        <v>18.119</v>
      </c>
      <c r="F259" s="124">
        <f t="shared" si="17"/>
        <v>2.1000000000000796E-2</v>
      </c>
      <c r="G259" s="77">
        <f t="shared" si="20"/>
        <v>1.8055800000000684E-2</v>
      </c>
      <c r="H259" s="85">
        <f t="shared" si="16"/>
        <v>9.6098772901866119E-3</v>
      </c>
      <c r="I259" s="77">
        <f t="shared" si="18"/>
        <v>2.7665677290187297E-2</v>
      </c>
      <c r="K259" s="25"/>
      <c r="L259" s="16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123">
        <v>58.3</v>
      </c>
      <c r="D260" s="8">
        <v>3.9630000000000001</v>
      </c>
      <c r="E260" s="8">
        <v>3.9630000000000001</v>
      </c>
      <c r="F260" s="124">
        <f t="shared" si="17"/>
        <v>0</v>
      </c>
      <c r="G260" s="77">
        <f t="shared" si="20"/>
        <v>0</v>
      </c>
      <c r="H260" s="85">
        <f t="shared" si="16"/>
        <v>9.6930077165723102E-3</v>
      </c>
      <c r="I260" s="77">
        <f t="shared" si="18"/>
        <v>9.6930077165723102E-3</v>
      </c>
      <c r="K260" s="25"/>
      <c r="L260" s="16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75">
        <v>236</v>
      </c>
      <c r="B261" s="16">
        <v>43441223</v>
      </c>
      <c r="C261" s="123">
        <v>47</v>
      </c>
      <c r="D261" s="8">
        <v>25.332999999999998</v>
      </c>
      <c r="E261" s="8">
        <v>25.378</v>
      </c>
      <c r="F261" s="124">
        <f t="shared" si="17"/>
        <v>4.5000000000001705E-2</v>
      </c>
      <c r="G261" s="77">
        <f t="shared" si="20"/>
        <v>3.8691000000001467E-2</v>
      </c>
      <c r="H261" s="85">
        <f t="shared" si="16"/>
        <v>7.8142600802555522E-3</v>
      </c>
      <c r="I261" s="77">
        <f t="shared" si="18"/>
        <v>4.6505260080257016E-2</v>
      </c>
      <c r="J261" s="5"/>
      <c r="K261" s="25"/>
      <c r="L261" s="16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75">
        <v>237</v>
      </c>
      <c r="B262" s="16">
        <v>43441224</v>
      </c>
      <c r="C262" s="123">
        <v>77</v>
      </c>
      <c r="D262" s="8">
        <v>39.808</v>
      </c>
      <c r="E262" s="8">
        <v>39.863999999999997</v>
      </c>
      <c r="F262" s="124">
        <f t="shared" si="17"/>
        <v>5.5999999999997385E-2</v>
      </c>
      <c r="G262" s="77">
        <f t="shared" si="20"/>
        <v>4.814879999999775E-2</v>
      </c>
      <c r="H262" s="85">
        <f t="shared" si="16"/>
        <v>1.280208566339739E-2</v>
      </c>
      <c r="I262" s="77">
        <f t="shared" si="18"/>
        <v>6.0950885663395141E-2</v>
      </c>
      <c r="J262" s="5"/>
      <c r="K262" s="25"/>
      <c r="L262" s="16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75">
        <v>238</v>
      </c>
      <c r="B263" s="16">
        <v>43441221</v>
      </c>
      <c r="C263" s="123">
        <v>117.8</v>
      </c>
      <c r="D263" s="8">
        <v>26.593</v>
      </c>
      <c r="E263" s="8">
        <v>26.593</v>
      </c>
      <c r="F263" s="124">
        <f t="shared" si="17"/>
        <v>0</v>
      </c>
      <c r="G263" s="77">
        <f t="shared" si="20"/>
        <v>0</v>
      </c>
      <c r="H263" s="85">
        <f t="shared" si="16"/>
        <v>1.9585528456470293E-2</v>
      </c>
      <c r="I263" s="77">
        <f t="shared" si="18"/>
        <v>1.9585528456470293E-2</v>
      </c>
      <c r="J263" s="5"/>
      <c r="K263" s="25"/>
      <c r="L263" s="16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123">
        <v>58.1</v>
      </c>
      <c r="D264" s="8">
        <v>27.398</v>
      </c>
      <c r="E264" s="8">
        <v>27.437999999999999</v>
      </c>
      <c r="F264" s="124">
        <f t="shared" si="17"/>
        <v>3.9999999999999147E-2</v>
      </c>
      <c r="G264" s="77">
        <f t="shared" si="20"/>
        <v>3.439199999999927E-2</v>
      </c>
      <c r="H264" s="85">
        <f t="shared" si="16"/>
        <v>9.6597555460180319E-3</v>
      </c>
      <c r="I264" s="77">
        <f t="shared" si="18"/>
        <v>4.4051755546017299E-2</v>
      </c>
      <c r="J264" s="5"/>
      <c r="K264" s="25"/>
      <c r="L264" s="16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75">
        <v>240</v>
      </c>
      <c r="B265" s="16">
        <v>20242417</v>
      </c>
      <c r="C265" s="123">
        <v>58.7</v>
      </c>
      <c r="D265" s="8">
        <v>22.97</v>
      </c>
      <c r="E265" s="8">
        <v>22.981000000000002</v>
      </c>
      <c r="F265" s="124">
        <f t="shared" si="17"/>
        <v>1.1000000000002785E-2</v>
      </c>
      <c r="G265" s="77">
        <f t="shared" si="20"/>
        <v>9.4578000000023945E-3</v>
      </c>
      <c r="H265" s="85">
        <f t="shared" si="16"/>
        <v>9.7595120576808702E-3</v>
      </c>
      <c r="I265" s="77">
        <f t="shared" si="18"/>
        <v>1.9217312057683265E-2</v>
      </c>
      <c r="J265" s="5"/>
      <c r="K265" s="25"/>
      <c r="L265" s="16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75">
        <v>241</v>
      </c>
      <c r="B266" s="16">
        <v>20242445</v>
      </c>
      <c r="C266" s="123">
        <v>46.5</v>
      </c>
      <c r="D266" s="8">
        <v>15.53</v>
      </c>
      <c r="E266" s="8">
        <v>15.553000000000001</v>
      </c>
      <c r="F266" s="124">
        <f>E266-D266</f>
        <v>2.3000000000001464E-2</v>
      </c>
      <c r="G266" s="77">
        <f t="shared" si="20"/>
        <v>1.9775400000001258E-2</v>
      </c>
      <c r="H266" s="85">
        <f t="shared" si="16"/>
        <v>7.7311296538698539E-3</v>
      </c>
      <c r="I266" s="77">
        <f t="shared" si="18"/>
        <v>2.7506529653871112E-2</v>
      </c>
      <c r="J266" s="5"/>
      <c r="K266" s="25"/>
      <c r="L266" s="16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75">
        <v>242</v>
      </c>
      <c r="B267" s="16">
        <v>43441219</v>
      </c>
      <c r="C267" s="123">
        <v>78.3</v>
      </c>
      <c r="D267" s="8">
        <v>45.435000000000002</v>
      </c>
      <c r="E267" s="8">
        <v>45.515999999999998</v>
      </c>
      <c r="F267" s="124">
        <f t="shared" si="17"/>
        <v>8.0999999999995964E-2</v>
      </c>
      <c r="G267" s="77">
        <f t="shared" si="20"/>
        <v>6.9643799999996536E-2</v>
      </c>
      <c r="H267" s="85">
        <f t="shared" si="16"/>
        <v>1.3018224772000205E-2</v>
      </c>
      <c r="I267" s="77">
        <f t="shared" si="18"/>
        <v>8.2662024771996745E-2</v>
      </c>
      <c r="J267" s="5"/>
      <c r="K267" s="25"/>
      <c r="L267" s="16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123">
        <v>117.2</v>
      </c>
      <c r="D268" s="8">
        <v>29.568999999999999</v>
      </c>
      <c r="E268" s="8">
        <v>29.698</v>
      </c>
      <c r="F268" s="124">
        <f t="shared" si="17"/>
        <v>0.12900000000000134</v>
      </c>
      <c r="G268" s="77">
        <f t="shared" si="20"/>
        <v>0.11091420000000116</v>
      </c>
      <c r="H268" s="85">
        <f t="shared" si="16"/>
        <v>1.948577194480746E-2</v>
      </c>
      <c r="I268" s="77">
        <f t="shared" si="18"/>
        <v>0.13039997194480862</v>
      </c>
      <c r="J268" s="5"/>
      <c r="K268" s="25"/>
      <c r="L268" s="167"/>
      <c r="M268" s="40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75">
        <v>244</v>
      </c>
      <c r="B269" s="16">
        <v>20242431</v>
      </c>
      <c r="C269" s="123">
        <v>57.8</v>
      </c>
      <c r="D269" s="8">
        <v>3.9889999999999999</v>
      </c>
      <c r="E269" s="8">
        <v>3.9889999999999999</v>
      </c>
      <c r="F269" s="124">
        <f t="shared" si="17"/>
        <v>0</v>
      </c>
      <c r="G269" s="77">
        <f t="shared" si="20"/>
        <v>0</v>
      </c>
      <c r="H269" s="85">
        <f t="shared" si="16"/>
        <v>9.6098772901866119E-3</v>
      </c>
      <c r="I269" s="77">
        <f t="shared" si="18"/>
        <v>9.6098772901866119E-3</v>
      </c>
      <c r="J269" s="5"/>
      <c r="K269" s="25"/>
      <c r="L269" s="167"/>
      <c r="M269" s="40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75">
        <v>245</v>
      </c>
      <c r="B270" s="16">
        <v>20242432</v>
      </c>
      <c r="C270" s="123">
        <v>58.2</v>
      </c>
      <c r="D270" s="8">
        <v>9.0069999999999997</v>
      </c>
      <c r="E270" s="8">
        <v>9.0069999999999997</v>
      </c>
      <c r="F270" s="124">
        <f t="shared" si="17"/>
        <v>0</v>
      </c>
      <c r="G270" s="77">
        <f>F270*0.8598</f>
        <v>0</v>
      </c>
      <c r="H270" s="85">
        <f t="shared" si="16"/>
        <v>9.6763816312951719E-3</v>
      </c>
      <c r="I270" s="77">
        <f t="shared" si="18"/>
        <v>9.6763816312951719E-3</v>
      </c>
      <c r="J270" s="5"/>
      <c r="K270" s="25"/>
      <c r="L270" s="167"/>
      <c r="M270" s="40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75">
        <v>246</v>
      </c>
      <c r="B271" s="16">
        <v>20242451</v>
      </c>
      <c r="C271" s="123">
        <v>45.8</v>
      </c>
      <c r="D271" s="8">
        <v>14.396000000000001</v>
      </c>
      <c r="E271" s="8">
        <v>14.396000000000001</v>
      </c>
      <c r="F271" s="124">
        <f t="shared" si="17"/>
        <v>0</v>
      </c>
      <c r="G271" s="77">
        <f t="shared" ref="G271" si="21">F271*0.8598</f>
        <v>0</v>
      </c>
      <c r="H271" s="85">
        <f t="shared" si="16"/>
        <v>7.6147470569298773E-3</v>
      </c>
      <c r="I271" s="77">
        <f t="shared" si="18"/>
        <v>7.6147470569298773E-3</v>
      </c>
      <c r="J271" s="5"/>
      <c r="K271" s="25"/>
      <c r="L271" s="167"/>
      <c r="M271" s="40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123">
        <v>77.599999999999994</v>
      </c>
      <c r="D272" s="8">
        <v>29.503</v>
      </c>
      <c r="E272" s="8">
        <v>29.503</v>
      </c>
      <c r="F272" s="124">
        <f t="shared" si="17"/>
        <v>0</v>
      </c>
      <c r="G272" s="77">
        <f>F272*0.8598</f>
        <v>0</v>
      </c>
      <c r="H272" s="85">
        <f t="shared" si="16"/>
        <v>1.2901842175060229E-2</v>
      </c>
      <c r="I272" s="77">
        <f t="shared" si="18"/>
        <v>1.2901842175060229E-2</v>
      </c>
      <c r="J272" s="5"/>
      <c r="K272" s="25"/>
      <c r="L272" s="167"/>
      <c r="M272" s="40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251" t="s">
        <v>3</v>
      </c>
      <c r="B273" s="251"/>
      <c r="C273" s="89">
        <f>SUM(C26:C272)</f>
        <v>17590.400000000001</v>
      </c>
      <c r="D273" s="90">
        <f t="shared" ref="D273:E273" si="22">SUM(D26:D272)</f>
        <v>5997.7770000000019</v>
      </c>
      <c r="E273" s="90">
        <f t="shared" si="22"/>
        <v>6003.0979999999954</v>
      </c>
      <c r="F273" s="8">
        <f t="shared" si="17"/>
        <v>5.3209999999935462</v>
      </c>
      <c r="G273" s="90">
        <f>SUM(G26:G272)</f>
        <v>4.5749958000000088</v>
      </c>
      <c r="H273" s="90">
        <f>SUM(H26:H272)</f>
        <v>1.1800041999999924</v>
      </c>
      <c r="I273" s="90">
        <f>SUM(I26:I272)</f>
        <v>5.7550000000000034</v>
      </c>
      <c r="J273" s="48"/>
      <c r="K273" s="49"/>
      <c r="L273" s="37"/>
      <c r="M273" s="40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41"/>
      <c r="J274" s="91"/>
      <c r="K274" s="92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43"/>
      <c r="K275" s="42"/>
      <c r="L275" s="42"/>
      <c r="M275" s="70"/>
      <c r="P275" s="40"/>
      <c r="R275" s="5"/>
      <c r="S275" s="5"/>
      <c r="T275" s="5"/>
      <c r="U275" s="5"/>
      <c r="V275" s="5"/>
      <c r="W275" s="5"/>
      <c r="X275" s="5"/>
      <c r="Y275" s="5"/>
      <c r="Z275" s="37"/>
    </row>
    <row r="276" spans="1:26" ht="18.75" customHeight="1" x14ac:dyDescent="0.25">
      <c r="A276" s="252" t="s">
        <v>38</v>
      </c>
      <c r="B276" s="254" t="s">
        <v>39</v>
      </c>
      <c r="C276" s="256" t="s">
        <v>2</v>
      </c>
      <c r="D276" s="35" t="s">
        <v>77</v>
      </c>
      <c r="E276" s="35" t="s">
        <v>81</v>
      </c>
      <c r="F276" s="98" t="s">
        <v>57</v>
      </c>
      <c r="G276" s="40"/>
      <c r="H276" s="37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253"/>
      <c r="B277" s="255"/>
      <c r="C277" s="257"/>
      <c r="D277" s="99" t="s">
        <v>40</v>
      </c>
      <c r="E277" s="99" t="s">
        <v>40</v>
      </c>
      <c r="F277" s="103" t="s">
        <v>58</v>
      </c>
      <c r="G277" s="37"/>
      <c r="H277" s="37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46" t="s">
        <v>41</v>
      </c>
      <c r="B278" s="47">
        <v>43441481</v>
      </c>
      <c r="C278" s="47">
        <v>122.9</v>
      </c>
      <c r="D278" s="69">
        <v>43.966000000000001</v>
      </c>
      <c r="E278" s="69">
        <v>43.966000000000001</v>
      </c>
      <c r="F278" s="69">
        <f>(E278-D278)*0.8598</f>
        <v>0</v>
      </c>
      <c r="G278" s="37"/>
      <c r="H278" s="37"/>
      <c r="I278" s="37"/>
      <c r="J278" s="37"/>
      <c r="M278" s="37"/>
      <c r="Q278"/>
      <c r="R278"/>
      <c r="S278"/>
      <c r="T278"/>
      <c r="U278"/>
      <c r="V278"/>
      <c r="W278"/>
    </row>
    <row r="279" spans="1:26" x14ac:dyDescent="0.25">
      <c r="A279" s="129" t="s">
        <v>42</v>
      </c>
      <c r="B279" s="130">
        <v>43441178</v>
      </c>
      <c r="C279" s="130">
        <v>68.5</v>
      </c>
      <c r="D279" s="69">
        <v>74.39</v>
      </c>
      <c r="E279" s="69">
        <v>74.516999999999996</v>
      </c>
      <c r="F279" s="69">
        <f t="shared" ref="F279:F292" si="23">(E279-D279)*0.8598</f>
        <v>0.10919459999999599</v>
      </c>
      <c r="G279" s="37"/>
      <c r="H279" s="37"/>
      <c r="I279" s="37"/>
      <c r="J279" s="37"/>
      <c r="M279" s="37"/>
      <c r="Q279"/>
      <c r="R279"/>
      <c r="S279"/>
      <c r="T279"/>
      <c r="U279"/>
      <c r="V279"/>
      <c r="W279"/>
    </row>
    <row r="280" spans="1:26" x14ac:dyDescent="0.25">
      <c r="A280" s="129" t="s">
        <v>43</v>
      </c>
      <c r="B280" s="130">
        <v>43441179</v>
      </c>
      <c r="C280" s="130">
        <v>106.9</v>
      </c>
      <c r="D280" s="69">
        <v>24.454999999999998</v>
      </c>
      <c r="E280" s="69">
        <v>24.454999999999998</v>
      </c>
      <c r="F280" s="69">
        <f t="shared" si="23"/>
        <v>0</v>
      </c>
      <c r="G280" s="37"/>
      <c r="H280" s="37"/>
      <c r="I280" s="37"/>
      <c r="J280" s="37"/>
      <c r="M280" s="37"/>
      <c r="P280"/>
      <c r="Q280"/>
      <c r="R280"/>
      <c r="S280"/>
      <c r="T280"/>
      <c r="U280"/>
      <c r="V280"/>
      <c r="W280"/>
    </row>
    <row r="281" spans="1:26" x14ac:dyDescent="0.25">
      <c r="A281" s="46" t="s">
        <v>44</v>
      </c>
      <c r="B281" s="47">
        <v>43441177</v>
      </c>
      <c r="C281" s="47">
        <v>163.80000000000001</v>
      </c>
      <c r="D281" s="69">
        <v>120.202</v>
      </c>
      <c r="E281" s="69">
        <v>120.325</v>
      </c>
      <c r="F281" s="69">
        <f t="shared" si="23"/>
        <v>0.10575540000000401</v>
      </c>
      <c r="G281" s="37"/>
      <c r="H281" s="37"/>
      <c r="I281" s="37"/>
      <c r="J281" s="37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46" t="s">
        <v>45</v>
      </c>
      <c r="B282" s="47">
        <v>43441482</v>
      </c>
      <c r="C282" s="47">
        <v>109.8</v>
      </c>
      <c r="D282" s="69">
        <v>124.194</v>
      </c>
      <c r="E282" s="69">
        <v>124.194</v>
      </c>
      <c r="F282" s="69">
        <f t="shared" si="23"/>
        <v>0</v>
      </c>
      <c r="G282" s="2"/>
      <c r="H282" s="58"/>
      <c r="I282" s="5"/>
      <c r="J282" s="5"/>
      <c r="K282" s="5"/>
      <c r="L282" s="5"/>
    </row>
    <row r="283" spans="1:26" s="1" customFormat="1" x14ac:dyDescent="0.25">
      <c r="A283" s="46" t="s">
        <v>46</v>
      </c>
      <c r="B283" s="47">
        <v>43441483</v>
      </c>
      <c r="C283" s="47">
        <v>58.7</v>
      </c>
      <c r="D283" s="69">
        <v>151.375</v>
      </c>
      <c r="E283" s="69">
        <v>151.399</v>
      </c>
      <c r="F283" s="69">
        <f t="shared" si="23"/>
        <v>2.0635200000000783E-2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46" t="s">
        <v>47</v>
      </c>
      <c r="B284" s="47">
        <v>41444210</v>
      </c>
      <c r="C284" s="47">
        <v>89.1</v>
      </c>
      <c r="D284" s="69">
        <v>113.863</v>
      </c>
      <c r="E284" s="69">
        <v>113.886</v>
      </c>
      <c r="F284" s="69">
        <f t="shared" si="23"/>
        <v>1.9775399999996678E-2</v>
      </c>
      <c r="G284" s="5"/>
      <c r="H284" s="5"/>
      <c r="I284" s="5"/>
      <c r="J284" s="5"/>
      <c r="K284" s="5"/>
      <c r="L284" s="5"/>
    </row>
    <row r="285" spans="1:26" x14ac:dyDescent="0.25">
      <c r="A285" s="46" t="s">
        <v>48</v>
      </c>
      <c r="B285" s="47">
        <v>20242453</v>
      </c>
      <c r="C285" s="47">
        <v>56.5</v>
      </c>
      <c r="D285" s="69">
        <v>125.851</v>
      </c>
      <c r="E285" s="69">
        <v>125.934</v>
      </c>
      <c r="F285" s="69">
        <f t="shared" si="23"/>
        <v>7.1363399999998633E-2</v>
      </c>
      <c r="G285" s="37"/>
      <c r="H285" s="37"/>
      <c r="I285" s="37"/>
      <c r="J285" s="37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46" t="s">
        <v>49</v>
      </c>
      <c r="B286" s="47">
        <v>20242426</v>
      </c>
      <c r="C286" s="47">
        <v>96</v>
      </c>
      <c r="D286" s="69">
        <v>86.322000000000003</v>
      </c>
      <c r="E286" s="69">
        <v>86.375</v>
      </c>
      <c r="F286" s="69">
        <f t="shared" si="23"/>
        <v>4.5569399999997658E-2</v>
      </c>
      <c r="G286" s="37"/>
      <c r="H286" s="37"/>
      <c r="I286" s="37"/>
      <c r="J286" s="37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46" t="s">
        <v>50</v>
      </c>
      <c r="B287" s="47">
        <v>20242457</v>
      </c>
      <c r="C287" s="47">
        <v>103.3</v>
      </c>
      <c r="D287" s="69">
        <v>94.013000000000005</v>
      </c>
      <c r="E287" s="69">
        <v>94.066000000000003</v>
      </c>
      <c r="F287" s="69">
        <f t="shared" si="23"/>
        <v>4.5569399999997658E-2</v>
      </c>
      <c r="G287" s="37"/>
      <c r="H287" s="37"/>
      <c r="I287" s="37"/>
      <c r="J287" s="37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46" t="s">
        <v>51</v>
      </c>
      <c r="B288" s="47">
        <v>20242455</v>
      </c>
      <c r="C288" s="47">
        <v>43.4</v>
      </c>
      <c r="D288" s="69">
        <v>72.600999999999999</v>
      </c>
      <c r="E288" s="69">
        <v>72.667000000000002</v>
      </c>
      <c r="F288" s="69">
        <f t="shared" si="23"/>
        <v>5.6746800000002151E-2</v>
      </c>
      <c r="G288" s="37"/>
      <c r="H288" s="37"/>
      <c r="I288" s="37"/>
      <c r="J288" s="37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46" t="s">
        <v>52</v>
      </c>
      <c r="B289" s="47">
        <v>20442453</v>
      </c>
      <c r="C289" s="47">
        <v>79.900000000000006</v>
      </c>
      <c r="D289" s="69">
        <v>84.837000000000003</v>
      </c>
      <c r="E289" s="69">
        <v>84.884</v>
      </c>
      <c r="F289" s="69">
        <f t="shared" si="23"/>
        <v>4.0410599999997458E-2</v>
      </c>
      <c r="G289" s="37"/>
      <c r="H289" s="37"/>
      <c r="I289" s="37"/>
      <c r="J289" s="37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46" t="s">
        <v>53</v>
      </c>
      <c r="B290" s="47">
        <v>20242456</v>
      </c>
      <c r="C290" s="47">
        <v>106.1</v>
      </c>
      <c r="D290" s="69">
        <v>49.536000000000001</v>
      </c>
      <c r="E290" s="69">
        <v>49.536000000000001</v>
      </c>
      <c r="F290" s="69">
        <f t="shared" si="23"/>
        <v>0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46" t="s">
        <v>54</v>
      </c>
      <c r="B291" s="47">
        <v>20242415</v>
      </c>
      <c r="C291" s="47">
        <v>137.9</v>
      </c>
      <c r="D291" s="69">
        <v>136.47800000000001</v>
      </c>
      <c r="E291" s="69">
        <v>136.52099999999999</v>
      </c>
      <c r="F291" s="69">
        <f t="shared" si="23"/>
        <v>3.6971399999981037E-2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46" t="s">
        <v>55</v>
      </c>
      <c r="B292" s="47">
        <v>20242418</v>
      </c>
      <c r="C292" s="47">
        <v>56.4</v>
      </c>
      <c r="D292" s="69">
        <v>147.732</v>
      </c>
      <c r="E292" s="69">
        <v>147.83600000000001</v>
      </c>
      <c r="F292" s="69">
        <f t="shared" si="23"/>
        <v>8.9419200000011537E-2</v>
      </c>
      <c r="G292" s="5"/>
      <c r="H292" s="5"/>
      <c r="I292" s="5"/>
      <c r="J292" s="5"/>
      <c r="K292" s="5"/>
      <c r="L292" s="5"/>
    </row>
    <row r="293" spans="1:26" x14ac:dyDescent="0.25">
      <c r="B293" s="38"/>
      <c r="C293" s="100">
        <f>SUM(C278:C292)</f>
        <v>1399.2</v>
      </c>
      <c r="D293" s="71">
        <f>SUM(D278:D292)</f>
        <v>1449.8150000000001</v>
      </c>
      <c r="E293" s="71">
        <f>SUM(E278:E292)</f>
        <v>1450.5609999999999</v>
      </c>
      <c r="F293" s="71">
        <f>SUM(F278:F292)</f>
        <v>0.64141079999998352</v>
      </c>
      <c r="G293" s="37"/>
      <c r="H293" s="37"/>
      <c r="I293" s="37"/>
      <c r="J293" s="37"/>
      <c r="M293" s="37"/>
      <c r="Q293"/>
      <c r="R293"/>
      <c r="S293"/>
      <c r="T293"/>
      <c r="U293"/>
      <c r="V293"/>
      <c r="W293"/>
    </row>
    <row r="294" spans="1:26" x14ac:dyDescent="0.25">
      <c r="A294" s="44"/>
      <c r="B294" s="44"/>
      <c r="C294" s="44"/>
      <c r="D294" s="44"/>
      <c r="E294" s="104"/>
      <c r="F294" s="44"/>
      <c r="G294"/>
      <c r="H294"/>
      <c r="I294"/>
      <c r="J294" s="43"/>
      <c r="K294" s="42"/>
      <c r="L294" s="42"/>
      <c r="M294"/>
      <c r="P294" s="40"/>
      <c r="V294"/>
      <c r="W294"/>
      <c r="Z294" s="37"/>
    </row>
    <row r="295" spans="1:26" x14ac:dyDescent="0.25">
      <c r="A295" s="45" t="s">
        <v>15</v>
      </c>
      <c r="F295" s="44"/>
      <c r="G295"/>
      <c r="H295"/>
      <c r="I295"/>
      <c r="J295" s="43"/>
      <c r="K295" s="42"/>
      <c r="L295" s="42"/>
      <c r="M295"/>
      <c r="P295" s="40"/>
      <c r="V295"/>
      <c r="W295"/>
      <c r="Z295" s="37"/>
    </row>
    <row r="296" spans="1:26" x14ac:dyDescent="0.25">
      <c r="A296" s="44"/>
      <c r="E296" s="104"/>
      <c r="G296"/>
      <c r="H296"/>
      <c r="I296" s="43"/>
      <c r="J296" s="42"/>
      <c r="K296" s="42"/>
      <c r="L296"/>
      <c r="M296" s="37"/>
      <c r="O296" s="40"/>
      <c r="U296"/>
      <c r="V296"/>
      <c r="W296"/>
      <c r="Y296" s="37"/>
    </row>
    <row r="297" spans="1:26" x14ac:dyDescent="0.25">
      <c r="G297"/>
      <c r="H297"/>
      <c r="I297" s="43"/>
      <c r="J297" s="42"/>
      <c r="K297" s="42"/>
      <c r="L297"/>
      <c r="M297" s="37"/>
      <c r="O297" s="40"/>
      <c r="U297"/>
      <c r="V297"/>
      <c r="W297"/>
      <c r="X297" s="37"/>
      <c r="Y297" s="37"/>
    </row>
  </sheetData>
  <mergeCells count="36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A276:A277"/>
    <mergeCell ref="B276:B277"/>
    <mergeCell ref="C276:C277"/>
  </mergeCells>
  <pageMargins left="0.78740157480314965" right="0" top="0" bottom="0" header="0.31496062992125984" footer="0.31496062992125984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7"/>
  <sheetViews>
    <sheetView topLeftCell="A253" zoomScaleNormal="100" workbookViewId="0">
      <selection activeCell="L23" sqref="L23"/>
    </sheetView>
  </sheetViews>
  <sheetFormatPr defaultRowHeight="15" x14ac:dyDescent="0.25"/>
  <cols>
    <col min="1" max="1" width="6.28515625" customWidth="1"/>
    <col min="2" max="2" width="16" customWidth="1"/>
    <col min="3" max="3" width="14.5703125" customWidth="1"/>
    <col min="4" max="4" width="9.5703125" customWidth="1"/>
    <col min="5" max="5" width="10.5703125" customWidth="1"/>
    <col min="6" max="6" width="10.5703125" style="1" customWidth="1"/>
    <col min="7" max="7" width="9.140625" style="1" customWidth="1"/>
    <col min="8" max="8" width="9.42578125" style="43" customWidth="1"/>
    <col min="9" max="9" width="11.28515625" style="42" customWidth="1"/>
    <col min="10" max="10" width="9.42578125" style="42" customWidth="1"/>
    <col min="11" max="11" width="2.140625" customWidth="1"/>
    <col min="12" max="12" width="26" style="37" customWidth="1"/>
    <col min="13" max="13" width="8.7109375" style="37" customWidth="1"/>
    <col min="14" max="14" width="10.7109375" style="40" customWidth="1"/>
    <col min="15" max="15" width="9.5703125" style="37" bestFit="1" customWidth="1"/>
    <col min="16" max="16" width="10.28515625" style="37" bestFit="1" customWidth="1"/>
    <col min="17" max="17" width="17.42578125" style="37" customWidth="1"/>
    <col min="18" max="18" width="26.7109375" style="37" bestFit="1" customWidth="1"/>
    <col min="19" max="19" width="9.85546875" style="37" customWidth="1"/>
    <col min="20" max="20" width="9.140625" style="37"/>
    <col min="21" max="21" width="11.42578125" style="37" bestFit="1" customWidth="1"/>
    <col min="22" max="22" width="9.140625" style="37"/>
    <col min="23" max="23" width="9.7109375" style="37" customWidth="1"/>
    <col min="24" max="24" width="9.140625" style="37"/>
  </cols>
  <sheetData>
    <row r="1" spans="1:24" s="1" customFormat="1" ht="20.25" x14ac:dyDescent="0.3">
      <c r="A1" s="216" t="s">
        <v>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7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4.45" customHeight="1" x14ac:dyDescent="0.3">
      <c r="A2" s="165"/>
      <c r="B2" s="165"/>
      <c r="C2" s="165"/>
      <c r="D2" s="165"/>
      <c r="E2" s="165"/>
      <c r="F2" s="165"/>
      <c r="G2" s="165"/>
      <c r="H2" s="165"/>
      <c r="I2" s="50"/>
      <c r="J2" s="50"/>
      <c r="K2" s="165"/>
      <c r="L2" s="73"/>
      <c r="M2" s="73"/>
      <c r="N2" s="28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8.75" x14ac:dyDescent="0.25">
      <c r="A3" s="217" t="s">
        <v>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9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1" customFormat="1" ht="18.75" x14ac:dyDescent="0.25">
      <c r="A4" s="217" t="s">
        <v>82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9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1" customFormat="1" ht="17.45" customHeight="1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74"/>
      <c r="M5" s="74"/>
      <c r="N5" s="30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1" customFormat="1" ht="16.149999999999999" customHeight="1" x14ac:dyDescent="0.25">
      <c r="A6" s="218" t="s">
        <v>9</v>
      </c>
      <c r="B6" s="219"/>
      <c r="C6" s="219"/>
      <c r="D6" s="219"/>
      <c r="E6" s="219"/>
      <c r="F6" s="219"/>
      <c r="G6" s="219"/>
      <c r="H6" s="219"/>
      <c r="I6" s="220"/>
      <c r="J6" s="51"/>
      <c r="K6" s="52" t="s">
        <v>11</v>
      </c>
      <c r="L6" s="221" t="s">
        <v>12</v>
      </c>
      <c r="M6" s="222"/>
      <c r="N6" s="30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1" customFormat="1" ht="37.9" customHeight="1" thickBot="1" x14ac:dyDescent="0.3">
      <c r="A7" s="227" t="s">
        <v>4</v>
      </c>
      <c r="B7" s="227"/>
      <c r="C7" s="227"/>
      <c r="D7" s="227"/>
      <c r="E7" s="227"/>
      <c r="F7" s="227" t="s">
        <v>5</v>
      </c>
      <c r="G7" s="227"/>
      <c r="H7" s="227"/>
      <c r="I7" s="164" t="s">
        <v>83</v>
      </c>
      <c r="J7" s="53"/>
      <c r="K7" s="52"/>
      <c r="L7" s="223"/>
      <c r="M7" s="224"/>
      <c r="N7" s="30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1" customFormat="1" ht="27" customHeight="1" x14ac:dyDescent="0.25">
      <c r="A8" s="228" t="s">
        <v>32</v>
      </c>
      <c r="B8" s="264"/>
      <c r="C8" s="229"/>
      <c r="D8" s="229"/>
      <c r="E8" s="229"/>
      <c r="F8" s="230" t="s">
        <v>17</v>
      </c>
      <c r="G8" s="230"/>
      <c r="H8" s="230"/>
      <c r="I8" s="101">
        <v>11.791</v>
      </c>
      <c r="K8" s="52"/>
      <c r="L8" s="223"/>
      <c r="M8" s="224"/>
      <c r="N8" s="30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1" customFormat="1" ht="13.9" customHeight="1" x14ac:dyDescent="0.25">
      <c r="A9" s="231" t="s">
        <v>6</v>
      </c>
      <c r="B9" s="232"/>
      <c r="C9" s="232"/>
      <c r="D9" s="232"/>
      <c r="E9" s="233"/>
      <c r="F9" s="237" t="s">
        <v>18</v>
      </c>
      <c r="G9" s="237"/>
      <c r="H9" s="237"/>
      <c r="I9" s="10">
        <f>SUM(H26:H99)</f>
        <v>8.0619498000000114</v>
      </c>
      <c r="J9" s="94"/>
      <c r="K9" s="52"/>
      <c r="L9" s="223"/>
      <c r="M9" s="224"/>
      <c r="N9" s="30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1" customFormat="1" ht="13.9" customHeight="1" thickBot="1" x14ac:dyDescent="0.3">
      <c r="A10" s="234"/>
      <c r="B10" s="235"/>
      <c r="C10" s="235"/>
      <c r="D10" s="235"/>
      <c r="E10" s="236"/>
      <c r="F10" s="238" t="s">
        <v>21</v>
      </c>
      <c r="G10" s="238"/>
      <c r="H10" s="238"/>
      <c r="I10" s="11">
        <f>I8-I9</f>
        <v>3.729050199999989</v>
      </c>
      <c r="J10" s="94"/>
      <c r="K10" s="52"/>
      <c r="L10" s="225"/>
      <c r="M10" s="226"/>
      <c r="N10" s="30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1" customFormat="1" ht="27.75" customHeight="1" x14ac:dyDescent="0.25">
      <c r="A11" s="228" t="s">
        <v>33</v>
      </c>
      <c r="B11" s="264"/>
      <c r="C11" s="229"/>
      <c r="D11" s="229"/>
      <c r="E11" s="229"/>
      <c r="F11" s="230" t="s">
        <v>19</v>
      </c>
      <c r="G11" s="230"/>
      <c r="H11" s="230"/>
      <c r="I11" s="101">
        <v>6.8239999999999998</v>
      </c>
      <c r="J11" s="54"/>
      <c r="K11" s="52"/>
      <c r="L11" s="31"/>
      <c r="M11" s="31"/>
      <c r="N11" s="30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1" customFormat="1" ht="13.9" customHeight="1" x14ac:dyDescent="0.25">
      <c r="A12" s="231" t="s">
        <v>6</v>
      </c>
      <c r="B12" s="232"/>
      <c r="C12" s="232"/>
      <c r="D12" s="232"/>
      <c r="E12" s="233"/>
      <c r="F12" s="237" t="s">
        <v>20</v>
      </c>
      <c r="G12" s="237"/>
      <c r="H12" s="237"/>
      <c r="I12" s="10">
        <f>SUM(H100:H155)</f>
        <v>4.0771715999999989</v>
      </c>
      <c r="J12" s="94"/>
      <c r="K12" s="52"/>
      <c r="L12" s="31" t="s">
        <v>56</v>
      </c>
      <c r="M12" s="31"/>
      <c r="N12" s="30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" customFormat="1" ht="13.9" customHeight="1" thickBot="1" x14ac:dyDescent="0.3">
      <c r="A13" s="234"/>
      <c r="B13" s="235"/>
      <c r="C13" s="235"/>
      <c r="D13" s="235"/>
      <c r="E13" s="236"/>
      <c r="F13" s="238" t="s">
        <v>22</v>
      </c>
      <c r="G13" s="238"/>
      <c r="H13" s="238"/>
      <c r="I13" s="11">
        <f>I11-I12</f>
        <v>2.7468284000000009</v>
      </c>
      <c r="J13" s="94"/>
      <c r="K13" s="52"/>
      <c r="L13" s="31" t="s">
        <v>36</v>
      </c>
      <c r="M13" s="5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1" customFormat="1" ht="24.75" customHeight="1" x14ac:dyDescent="0.25">
      <c r="A14" s="228" t="s">
        <v>34</v>
      </c>
      <c r="B14" s="264"/>
      <c r="C14" s="229"/>
      <c r="D14" s="229"/>
      <c r="E14" s="229"/>
      <c r="F14" s="230" t="s">
        <v>23</v>
      </c>
      <c r="G14" s="230"/>
      <c r="H14" s="230"/>
      <c r="I14" s="101">
        <v>10.423999999999999</v>
      </c>
      <c r="J14" s="54"/>
      <c r="K14" s="52"/>
      <c r="L14" s="23"/>
      <c r="M14" s="23"/>
      <c r="N14" s="32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1" customFormat="1" ht="13.9" customHeight="1" x14ac:dyDescent="0.25">
      <c r="A15" s="231" t="s">
        <v>6</v>
      </c>
      <c r="B15" s="232"/>
      <c r="C15" s="232"/>
      <c r="D15" s="232"/>
      <c r="E15" s="233"/>
      <c r="F15" s="237" t="s">
        <v>24</v>
      </c>
      <c r="G15" s="237"/>
      <c r="H15" s="237"/>
      <c r="I15" s="10">
        <f>SUM(H156:H207)</f>
        <v>5.9351993999999983</v>
      </c>
      <c r="J15" s="94"/>
      <c r="K15" s="52"/>
      <c r="L15" s="6"/>
      <c r="M15" s="7"/>
      <c r="N15" s="7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1" customFormat="1" ht="13.9" customHeight="1" thickBot="1" x14ac:dyDescent="0.3">
      <c r="A16" s="234"/>
      <c r="B16" s="235"/>
      <c r="C16" s="235"/>
      <c r="D16" s="235"/>
      <c r="E16" s="236"/>
      <c r="F16" s="238" t="s">
        <v>25</v>
      </c>
      <c r="G16" s="238"/>
      <c r="H16" s="238"/>
      <c r="I16" s="11">
        <f>I14-I15</f>
        <v>4.4888006000000011</v>
      </c>
      <c r="J16" s="94"/>
      <c r="K16" s="52"/>
      <c r="L16" s="6"/>
      <c r="M16" s="7"/>
      <c r="N16" s="7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6" s="1" customFormat="1" ht="25.5" customHeight="1" x14ac:dyDescent="0.25">
      <c r="A17" s="228" t="s">
        <v>35</v>
      </c>
      <c r="B17" s="264"/>
      <c r="C17" s="229"/>
      <c r="D17" s="229"/>
      <c r="E17" s="229"/>
      <c r="F17" s="230" t="s">
        <v>26</v>
      </c>
      <c r="G17" s="230"/>
      <c r="H17" s="230"/>
      <c r="I17" s="101">
        <v>11.581</v>
      </c>
      <c r="J17" s="54"/>
      <c r="K17" s="52"/>
      <c r="L17" s="6"/>
      <c r="M17" s="7"/>
      <c r="N17" s="7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6" s="1" customFormat="1" ht="13.9" customHeight="1" x14ac:dyDescent="0.25">
      <c r="A18" s="231" t="s">
        <v>6</v>
      </c>
      <c r="B18" s="232"/>
      <c r="C18" s="232"/>
      <c r="D18" s="232"/>
      <c r="E18" s="233"/>
      <c r="F18" s="237" t="s">
        <v>27</v>
      </c>
      <c r="G18" s="237"/>
      <c r="H18" s="237"/>
      <c r="I18" s="10">
        <f>SUM(H208:H272)</f>
        <v>8.7092345999999825</v>
      </c>
      <c r="J18" s="94"/>
      <c r="K18" s="52"/>
      <c r="L18" s="6"/>
      <c r="M18" s="7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6" s="1" customFormat="1" ht="13.9" customHeight="1" thickBot="1" x14ac:dyDescent="0.3">
      <c r="A19" s="234"/>
      <c r="B19" s="235"/>
      <c r="C19" s="235"/>
      <c r="D19" s="235"/>
      <c r="E19" s="236"/>
      <c r="F19" s="238" t="s">
        <v>28</v>
      </c>
      <c r="G19" s="238"/>
      <c r="H19" s="238"/>
      <c r="I19" s="11">
        <f>I17-I18</f>
        <v>2.871765400000017</v>
      </c>
      <c r="J19" s="94"/>
      <c r="K19" s="52"/>
      <c r="L19" s="6"/>
      <c r="M19" s="7"/>
      <c r="N19" s="7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6" s="1" customFormat="1" ht="13.9" customHeight="1" x14ac:dyDescent="0.25">
      <c r="A20" s="55"/>
      <c r="B20" s="55"/>
      <c r="C20" s="55"/>
      <c r="D20" s="55"/>
      <c r="E20" s="55"/>
      <c r="F20" s="239" t="s">
        <v>29</v>
      </c>
      <c r="G20" s="240"/>
      <c r="H20" s="230"/>
      <c r="I20" s="241">
        <f>I8+I11+I14+I17</f>
        <v>40.620000000000005</v>
      </c>
      <c r="J20" s="54"/>
      <c r="K20" s="52"/>
      <c r="L20" s="6"/>
      <c r="M20" s="7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6" s="1" customFormat="1" ht="13.9" customHeight="1" x14ac:dyDescent="0.25">
      <c r="A21" s="55"/>
      <c r="B21" s="55"/>
      <c r="C21" s="55"/>
      <c r="D21" s="55"/>
      <c r="E21" s="55"/>
      <c r="F21" s="243" t="s">
        <v>30</v>
      </c>
      <c r="G21" s="244"/>
      <c r="H21" s="245"/>
      <c r="I21" s="242"/>
      <c r="J21" s="54"/>
      <c r="K21" s="52"/>
      <c r="L21" s="6"/>
      <c r="M21" s="7"/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6" s="1" customFormat="1" ht="13.9" customHeight="1" x14ac:dyDescent="0.25">
      <c r="A22" s="55"/>
      <c r="B22" s="55"/>
      <c r="C22" s="55"/>
      <c r="D22" s="55"/>
      <c r="E22" s="55"/>
      <c r="F22" s="246" t="s">
        <v>31</v>
      </c>
      <c r="G22" s="245"/>
      <c r="H22" s="247"/>
      <c r="I22" s="56">
        <f>I9+I12+I15+I18</f>
        <v>26.78355539999999</v>
      </c>
      <c r="J22" s="94"/>
      <c r="K22" s="52"/>
      <c r="L22" s="6"/>
      <c r="M22" s="7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6" s="1" customFormat="1" ht="13.9" customHeight="1" thickBot="1" x14ac:dyDescent="0.3">
      <c r="A23" s="55"/>
      <c r="B23" s="55"/>
      <c r="C23" s="55"/>
      <c r="D23" s="55"/>
      <c r="E23" s="55"/>
      <c r="F23" s="248" t="s">
        <v>10</v>
      </c>
      <c r="G23" s="249"/>
      <c r="H23" s="250"/>
      <c r="I23" s="57">
        <f>I10+I13+I16+I19</f>
        <v>13.836444600000009</v>
      </c>
      <c r="J23" s="94"/>
      <c r="K23" s="52"/>
      <c r="L23" s="6"/>
      <c r="M23" s="7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21"/>
      <c r="Z23" s="21"/>
    </row>
    <row r="24" spans="1:26" s="1" customFormat="1" ht="14.45" customHeight="1" x14ac:dyDescent="0.25">
      <c r="H24" s="2"/>
      <c r="I24" s="58"/>
      <c r="J24" s="58"/>
      <c r="L24" s="6"/>
      <c r="M24" s="7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21"/>
      <c r="Z24" s="21"/>
    </row>
    <row r="25" spans="1:26" s="3" customFormat="1" ht="45" customHeight="1" x14ac:dyDescent="0.25">
      <c r="A25" s="59" t="s">
        <v>0</v>
      </c>
      <c r="B25" s="59" t="s">
        <v>84</v>
      </c>
      <c r="C25" s="60" t="s">
        <v>1</v>
      </c>
      <c r="D25" s="59" t="s">
        <v>2</v>
      </c>
      <c r="E25" s="61" t="s">
        <v>80</v>
      </c>
      <c r="F25" s="61" t="s">
        <v>85</v>
      </c>
      <c r="G25" s="62" t="s">
        <v>37</v>
      </c>
      <c r="H25" s="62" t="s">
        <v>13</v>
      </c>
      <c r="I25" s="63" t="s">
        <v>7</v>
      </c>
      <c r="J25" s="64" t="s">
        <v>14</v>
      </c>
      <c r="K25" s="65"/>
      <c r="L25" s="25"/>
      <c r="M25" s="7"/>
      <c r="N25" s="7"/>
      <c r="O25" s="23"/>
      <c r="P25" s="5"/>
      <c r="Q25" s="5"/>
      <c r="R25" s="5"/>
      <c r="S25" s="5"/>
      <c r="T25" s="5"/>
      <c r="U25" s="5"/>
      <c r="V25" s="5"/>
      <c r="W25" s="5"/>
      <c r="X25" s="23"/>
      <c r="Y25" s="22"/>
      <c r="Z25" s="22"/>
    </row>
    <row r="26" spans="1:26" s="1" customFormat="1" x14ac:dyDescent="0.25">
      <c r="A26" s="75">
        <v>1</v>
      </c>
      <c r="B26" s="178"/>
      <c r="C26" s="179">
        <v>43441363</v>
      </c>
      <c r="D26" s="180">
        <v>112.5</v>
      </c>
      <c r="E26" s="181">
        <v>61.064</v>
      </c>
      <c r="F26" s="181">
        <v>61.484000000000002</v>
      </c>
      <c r="G26" s="181">
        <f t="shared" ref="G26:G89" si="0">F26-E26</f>
        <v>0.42000000000000171</v>
      </c>
      <c r="H26" s="182">
        <f>G26*0.8598</f>
        <v>0.36111600000000149</v>
      </c>
      <c r="I26" s="182">
        <f>D26/5338.7*$I$10</f>
        <v>7.8580580946672182E-2</v>
      </c>
      <c r="J26" s="182">
        <f>H26+I26</f>
        <v>0.43969658094667369</v>
      </c>
      <c r="L26" s="25"/>
      <c r="M26" s="167"/>
      <c r="N26" s="24"/>
      <c r="O26" s="5"/>
      <c r="P26" s="67"/>
      <c r="Q26" s="14"/>
      <c r="R26" s="5"/>
      <c r="S26" s="5"/>
      <c r="T26" s="5"/>
      <c r="U26" s="5"/>
      <c r="V26" s="5"/>
      <c r="W26" s="5"/>
      <c r="X26" s="5"/>
      <c r="Y26" s="21"/>
      <c r="Z26" s="21"/>
    </row>
    <row r="27" spans="1:26" s="5" customFormat="1" x14ac:dyDescent="0.25">
      <c r="A27" s="4">
        <v>2</v>
      </c>
      <c r="B27" s="183"/>
      <c r="C27" s="179">
        <v>43242252</v>
      </c>
      <c r="D27" s="180">
        <v>58.7</v>
      </c>
      <c r="E27" s="181">
        <v>39.811999999999998</v>
      </c>
      <c r="F27" s="181">
        <v>39.902999999999999</v>
      </c>
      <c r="G27" s="181">
        <f t="shared" si="0"/>
        <v>9.100000000000108E-2</v>
      </c>
      <c r="H27" s="182">
        <f t="shared" ref="H27:H90" si="1">G27*0.8598</f>
        <v>7.824180000000093E-2</v>
      </c>
      <c r="I27" s="182">
        <f t="shared" ref="I27:I90" si="2">D27/5338.7*$I$10</f>
        <v>4.1001600902841398E-2</v>
      </c>
      <c r="J27" s="182">
        <f t="shared" ref="J27:J90" si="3">H27+I27</f>
        <v>0.11924340090284233</v>
      </c>
      <c r="L27" s="25"/>
      <c r="M27" s="167"/>
      <c r="N27" s="68"/>
      <c r="O27" s="25"/>
      <c r="P27" s="14"/>
      <c r="Y27" s="21"/>
      <c r="Z27" s="21"/>
    </row>
    <row r="28" spans="1:26" s="1" customFormat="1" x14ac:dyDescent="0.25">
      <c r="A28" s="75">
        <v>3</v>
      </c>
      <c r="B28" s="184"/>
      <c r="C28" s="179">
        <v>43242247</v>
      </c>
      <c r="D28" s="180">
        <v>50.5</v>
      </c>
      <c r="E28" s="181">
        <v>19.817</v>
      </c>
      <c r="F28" s="181">
        <v>19.98</v>
      </c>
      <c r="G28" s="181">
        <f t="shared" si="0"/>
        <v>0.16300000000000026</v>
      </c>
      <c r="H28" s="182">
        <f t="shared" si="1"/>
        <v>0.14014740000000023</v>
      </c>
      <c r="I28" s="182">
        <f t="shared" si="2"/>
        <v>3.5273949669395066E-2</v>
      </c>
      <c r="J28" s="182">
        <f t="shared" si="3"/>
        <v>0.17542134966939529</v>
      </c>
      <c r="L28" s="25"/>
      <c r="M28" s="167"/>
      <c r="N28" s="24"/>
      <c r="O28" s="24"/>
      <c r="P28" s="24"/>
      <c r="Q28" s="24"/>
      <c r="R28" s="5"/>
      <c r="S28" s="5"/>
      <c r="T28" s="5"/>
      <c r="U28" s="5"/>
      <c r="V28" s="5"/>
      <c r="W28" s="5"/>
      <c r="X28" s="5"/>
      <c r="Y28" s="21"/>
      <c r="Z28" s="21"/>
    </row>
    <row r="29" spans="1:26" s="1" customFormat="1" x14ac:dyDescent="0.25">
      <c r="A29" s="75">
        <v>4</v>
      </c>
      <c r="B29" s="184"/>
      <c r="C29" s="179">
        <v>43441362</v>
      </c>
      <c r="D29" s="180">
        <v>51.8</v>
      </c>
      <c r="E29" s="181">
        <v>28.119</v>
      </c>
      <c r="F29" s="181">
        <v>28.274000000000001</v>
      </c>
      <c r="G29" s="181">
        <f t="shared" si="0"/>
        <v>0.15500000000000114</v>
      </c>
      <c r="H29" s="182">
        <f t="shared" si="1"/>
        <v>0.13326900000000097</v>
      </c>
      <c r="I29" s="182">
        <f t="shared" si="2"/>
        <v>3.6181991938112168E-2</v>
      </c>
      <c r="J29" s="182">
        <f t="shared" si="3"/>
        <v>0.16945099193811314</v>
      </c>
      <c r="L29" s="25"/>
      <c r="M29" s="167"/>
      <c r="N29" s="24"/>
      <c r="O29" s="7"/>
      <c r="P29" s="5"/>
      <c r="Q29" s="5"/>
      <c r="R29" s="5"/>
      <c r="S29" s="5"/>
      <c r="T29" s="5"/>
      <c r="U29" s="5"/>
      <c r="V29" s="5"/>
      <c r="W29" s="5"/>
      <c r="X29" s="5"/>
      <c r="Y29" s="21"/>
      <c r="Z29" s="21"/>
    </row>
    <row r="30" spans="1:26" s="5" customFormat="1" x14ac:dyDescent="0.25">
      <c r="A30" s="4">
        <v>5</v>
      </c>
      <c r="B30" s="185">
        <v>45598</v>
      </c>
      <c r="C30" s="179">
        <v>43242251</v>
      </c>
      <c r="D30" s="180">
        <v>52.9</v>
      </c>
      <c r="E30" s="181">
        <v>21.268000000000001</v>
      </c>
      <c r="F30" s="181">
        <v>21.268999999999998</v>
      </c>
      <c r="G30" s="181">
        <f t="shared" si="0"/>
        <v>9.9999999999766942E-4</v>
      </c>
      <c r="H30" s="182">
        <f t="shared" si="1"/>
        <v>8.5979999999799615E-4</v>
      </c>
      <c r="I30" s="182">
        <f t="shared" si="2"/>
        <v>3.695033539625741E-2</v>
      </c>
      <c r="J30" s="182">
        <f t="shared" si="3"/>
        <v>3.7810135396255405E-2</v>
      </c>
      <c r="L30" s="25"/>
      <c r="M30" s="167"/>
      <c r="N30" s="24"/>
      <c r="O30" s="24"/>
      <c r="P30" s="24"/>
      <c r="Q30" s="24"/>
      <c r="Y30" s="21"/>
      <c r="Z30" s="21"/>
    </row>
    <row r="31" spans="1:26" s="1" customFormat="1" x14ac:dyDescent="0.25">
      <c r="A31" s="75">
        <v>6</v>
      </c>
      <c r="B31" s="185">
        <v>45453</v>
      </c>
      <c r="C31" s="179" t="s">
        <v>86</v>
      </c>
      <c r="D31" s="180">
        <v>99.6</v>
      </c>
      <c r="E31" s="186">
        <v>5.0000000000000001E-4</v>
      </c>
      <c r="F31" s="186">
        <v>2.52E-2</v>
      </c>
      <c r="G31" s="186">
        <f>F31-E31</f>
        <v>2.47E-2</v>
      </c>
      <c r="H31" s="182">
        <f>G31</f>
        <v>2.47E-2</v>
      </c>
      <c r="I31" s="182">
        <f>D31/5338.7*$I$10</f>
        <v>6.9570007664787104E-2</v>
      </c>
      <c r="J31" s="182">
        <f t="shared" si="3"/>
        <v>9.4270007664787103E-2</v>
      </c>
      <c r="L31" s="25"/>
      <c r="M31" s="167"/>
      <c r="N31" s="14"/>
      <c r="O31" s="14"/>
      <c r="P31" s="97"/>
      <c r="Q31" s="21"/>
    </row>
    <row r="32" spans="1:26" s="1" customFormat="1" x14ac:dyDescent="0.25">
      <c r="A32" s="75">
        <v>7</v>
      </c>
      <c r="B32" s="183"/>
      <c r="C32" s="179">
        <v>43441364</v>
      </c>
      <c r="D32" s="180">
        <v>112.6</v>
      </c>
      <c r="E32" s="181">
        <v>57.978000000000002</v>
      </c>
      <c r="F32" s="181">
        <v>58.273000000000003</v>
      </c>
      <c r="G32" s="181">
        <f t="shared" si="0"/>
        <v>0.29500000000000171</v>
      </c>
      <c r="H32" s="182">
        <f>G32*0.8598</f>
        <v>0.25364100000000145</v>
      </c>
      <c r="I32" s="182">
        <f t="shared" si="2"/>
        <v>7.8650430351958109E-2</v>
      </c>
      <c r="J32" s="182">
        <f t="shared" si="3"/>
        <v>0.33229143035195957</v>
      </c>
      <c r="L32" s="25"/>
      <c r="M32" s="167"/>
      <c r="N32" s="7"/>
      <c r="O32" s="7"/>
      <c r="P32" s="21"/>
      <c r="Q32" s="21"/>
    </row>
    <row r="33" spans="1:17" s="5" customFormat="1" x14ac:dyDescent="0.25">
      <c r="A33" s="4">
        <v>8</v>
      </c>
      <c r="B33" s="184"/>
      <c r="C33" s="179">
        <v>43441368</v>
      </c>
      <c r="D33" s="180">
        <v>62.5</v>
      </c>
      <c r="E33" s="181">
        <v>14.93</v>
      </c>
      <c r="F33" s="181">
        <v>14.956</v>
      </c>
      <c r="G33" s="181">
        <f t="shared" si="0"/>
        <v>2.5999999999999801E-2</v>
      </c>
      <c r="H33" s="182">
        <f t="shared" si="1"/>
        <v>2.2354799999999828E-2</v>
      </c>
      <c r="I33" s="182">
        <f t="shared" si="2"/>
        <v>4.3655878303706763E-2</v>
      </c>
      <c r="J33" s="182">
        <f t="shared" si="3"/>
        <v>6.6010678303706591E-2</v>
      </c>
      <c r="L33" s="25"/>
      <c r="M33" s="167"/>
      <c r="N33" s="14"/>
      <c r="O33" s="15"/>
      <c r="P33" s="21"/>
      <c r="Q33" s="21"/>
    </row>
    <row r="34" spans="1:17" s="1" customFormat="1" x14ac:dyDescent="0.25">
      <c r="A34" s="75">
        <v>9</v>
      </c>
      <c r="B34" s="183"/>
      <c r="C34" s="179">
        <v>43441366</v>
      </c>
      <c r="D34" s="180">
        <v>50.5</v>
      </c>
      <c r="E34" s="181">
        <v>32.567999999999998</v>
      </c>
      <c r="F34" s="181">
        <v>32.747</v>
      </c>
      <c r="G34" s="181">
        <f t="shared" si="0"/>
        <v>0.17900000000000205</v>
      </c>
      <c r="H34" s="182">
        <f t="shared" si="1"/>
        <v>0.15390420000000177</v>
      </c>
      <c r="I34" s="182">
        <f t="shared" si="2"/>
        <v>3.5273949669395066E-2</v>
      </c>
      <c r="J34" s="182">
        <f t="shared" si="3"/>
        <v>0.18917814966939683</v>
      </c>
      <c r="L34" s="25"/>
      <c r="M34" s="167"/>
      <c r="N34" s="7"/>
      <c r="O34" s="7"/>
      <c r="P34" s="21"/>
      <c r="Q34" s="21"/>
    </row>
    <row r="35" spans="1:17" s="1" customFormat="1" x14ac:dyDescent="0.25">
      <c r="A35" s="75">
        <v>10</v>
      </c>
      <c r="B35" s="183"/>
      <c r="C35" s="179">
        <v>43441367</v>
      </c>
      <c r="D35" s="180">
        <v>52.3</v>
      </c>
      <c r="E35" s="181">
        <v>10.566000000000001</v>
      </c>
      <c r="F35" s="181">
        <v>10.566000000000001</v>
      </c>
      <c r="G35" s="181">
        <f t="shared" si="0"/>
        <v>0</v>
      </c>
      <c r="H35" s="182">
        <f t="shared" si="1"/>
        <v>0</v>
      </c>
      <c r="I35" s="182">
        <f t="shared" si="2"/>
        <v>3.6531238964541822E-2</v>
      </c>
      <c r="J35" s="182">
        <f t="shared" si="3"/>
        <v>3.6531238964541822E-2</v>
      </c>
      <c r="L35" s="25"/>
      <c r="M35" s="167"/>
      <c r="N35" s="14"/>
      <c r="O35" s="7"/>
      <c r="P35" s="21"/>
      <c r="Q35" s="21"/>
    </row>
    <row r="36" spans="1:17" s="1" customFormat="1" x14ac:dyDescent="0.25">
      <c r="A36" s="75">
        <v>11</v>
      </c>
      <c r="B36" s="183"/>
      <c r="C36" s="179">
        <v>43441360</v>
      </c>
      <c r="D36" s="180">
        <v>53</v>
      </c>
      <c r="E36" s="181">
        <v>14.663</v>
      </c>
      <c r="F36" s="181">
        <v>14.667999999999999</v>
      </c>
      <c r="G36" s="181">
        <f t="shared" si="0"/>
        <v>4.9999999999990052E-3</v>
      </c>
      <c r="H36" s="182">
        <f t="shared" si="1"/>
        <v>4.2989999999991447E-3</v>
      </c>
      <c r="I36" s="182">
        <f t="shared" si="2"/>
        <v>3.7020184801543336E-2</v>
      </c>
      <c r="J36" s="182">
        <f t="shared" si="3"/>
        <v>4.131918480154248E-2</v>
      </c>
      <c r="L36" s="25"/>
      <c r="M36" s="167"/>
      <c r="N36" s="7"/>
      <c r="O36" s="7"/>
      <c r="P36" s="21"/>
      <c r="Q36" s="79"/>
    </row>
    <row r="37" spans="1:17" s="1" customFormat="1" x14ac:dyDescent="0.25">
      <c r="A37" s="75">
        <v>12</v>
      </c>
      <c r="B37" s="185">
        <v>45600</v>
      </c>
      <c r="C37" s="179">
        <v>43441365</v>
      </c>
      <c r="D37" s="180">
        <v>100.2</v>
      </c>
      <c r="E37" s="181">
        <v>38.835000000000001</v>
      </c>
      <c r="F37" s="181">
        <v>38.841999999999999</v>
      </c>
      <c r="G37" s="181">
        <f t="shared" si="0"/>
        <v>6.9999999999978968E-3</v>
      </c>
      <c r="H37" s="182">
        <f t="shared" si="1"/>
        <v>6.0185999999981914E-3</v>
      </c>
      <c r="I37" s="182">
        <f t="shared" si="2"/>
        <v>6.9989104096502691E-2</v>
      </c>
      <c r="J37" s="182">
        <f t="shared" si="3"/>
        <v>7.6007704096500886E-2</v>
      </c>
      <c r="L37" s="25"/>
      <c r="M37" s="167"/>
      <c r="N37" s="7"/>
      <c r="O37" s="7"/>
      <c r="P37" s="21"/>
      <c r="Q37" s="79"/>
    </row>
    <row r="38" spans="1:17" s="5" customFormat="1" x14ac:dyDescent="0.25">
      <c r="A38" s="4">
        <v>13</v>
      </c>
      <c r="B38" s="183"/>
      <c r="C38" s="187">
        <v>43441377</v>
      </c>
      <c r="D38" s="180">
        <v>112.4</v>
      </c>
      <c r="E38" s="181">
        <v>50.976999999999997</v>
      </c>
      <c r="F38" s="181">
        <v>51.325000000000003</v>
      </c>
      <c r="G38" s="181">
        <f t="shared" si="0"/>
        <v>0.34800000000000608</v>
      </c>
      <c r="H38" s="182">
        <f t="shared" si="1"/>
        <v>0.29921040000000521</v>
      </c>
      <c r="I38" s="182">
        <f t="shared" si="2"/>
        <v>7.8510731541386256E-2</v>
      </c>
      <c r="J38" s="182">
        <f t="shared" si="3"/>
        <v>0.37772113154139147</v>
      </c>
      <c r="L38" s="25"/>
      <c r="M38" s="167"/>
      <c r="N38" s="14"/>
      <c r="O38" s="7"/>
      <c r="P38" s="21"/>
      <c r="Q38" s="21"/>
    </row>
    <row r="39" spans="1:17" s="1" customFormat="1" x14ac:dyDescent="0.25">
      <c r="A39" s="75">
        <v>14</v>
      </c>
      <c r="B39" s="183"/>
      <c r="C39" s="187">
        <v>43441370</v>
      </c>
      <c r="D39" s="180">
        <v>63.8</v>
      </c>
      <c r="E39" s="181">
        <v>53.805999999999997</v>
      </c>
      <c r="F39" s="181">
        <v>54.055</v>
      </c>
      <c r="G39" s="181">
        <f t="shared" si="0"/>
        <v>0.24900000000000233</v>
      </c>
      <c r="H39" s="182">
        <f t="shared" si="1"/>
        <v>0.21409020000000201</v>
      </c>
      <c r="I39" s="182">
        <f t="shared" si="2"/>
        <v>4.4563920572423872E-2</v>
      </c>
      <c r="J39" s="182">
        <f t="shared" si="3"/>
        <v>0.25865412057242587</v>
      </c>
      <c r="L39" s="25"/>
      <c r="M39" s="167"/>
      <c r="N39" s="5"/>
      <c r="O39" s="5"/>
      <c r="P39" s="21"/>
      <c r="Q39" s="21"/>
    </row>
    <row r="40" spans="1:17" s="1" customFormat="1" x14ac:dyDescent="0.25">
      <c r="A40" s="75">
        <v>15</v>
      </c>
      <c r="B40" s="183"/>
      <c r="C40" s="179">
        <v>43441369</v>
      </c>
      <c r="D40" s="180">
        <v>50.9</v>
      </c>
      <c r="E40" s="181">
        <v>27.501999999999999</v>
      </c>
      <c r="F40" s="181">
        <v>27.620999999999999</v>
      </c>
      <c r="G40" s="181">
        <f t="shared" si="0"/>
        <v>0.11899999999999977</v>
      </c>
      <c r="H40" s="182">
        <f t="shared" si="1"/>
        <v>0.1023161999999998</v>
      </c>
      <c r="I40" s="182">
        <f t="shared" si="2"/>
        <v>3.5553347290538793E-2</v>
      </c>
      <c r="J40" s="182">
        <f t="shared" si="3"/>
        <v>0.1378695472905386</v>
      </c>
      <c r="L40" s="25"/>
      <c r="M40" s="167"/>
      <c r="N40" s="5"/>
      <c r="O40" s="5"/>
      <c r="P40" s="21"/>
      <c r="Q40" s="21"/>
    </row>
    <row r="41" spans="1:17" s="5" customFormat="1" x14ac:dyDescent="0.25">
      <c r="A41" s="4">
        <v>16</v>
      </c>
      <c r="B41" s="183"/>
      <c r="C41" s="179">
        <v>43441375</v>
      </c>
      <c r="D41" s="180">
        <v>52.4</v>
      </c>
      <c r="E41" s="181">
        <v>21.495999999999999</v>
      </c>
      <c r="F41" s="181">
        <v>21.524999999999999</v>
      </c>
      <c r="G41" s="181">
        <f t="shared" si="0"/>
        <v>2.8999999999999915E-2</v>
      </c>
      <c r="H41" s="182">
        <f t="shared" si="1"/>
        <v>2.4934199999999927E-2</v>
      </c>
      <c r="I41" s="182">
        <f t="shared" si="2"/>
        <v>3.6601088369827749E-2</v>
      </c>
      <c r="J41" s="182">
        <f t="shared" si="3"/>
        <v>6.1535288369827676E-2</v>
      </c>
      <c r="L41" s="25"/>
      <c r="M41" s="167"/>
      <c r="N41" s="14"/>
      <c r="P41" s="21"/>
      <c r="Q41" s="21"/>
    </row>
    <row r="42" spans="1:17" s="1" customFormat="1" x14ac:dyDescent="0.25">
      <c r="A42" s="75">
        <v>17</v>
      </c>
      <c r="B42" s="183" t="s">
        <v>87</v>
      </c>
      <c r="C42" s="179">
        <v>43441376</v>
      </c>
      <c r="D42" s="180">
        <v>53.3</v>
      </c>
      <c r="E42" s="181">
        <v>32.540999999999997</v>
      </c>
      <c r="F42" s="181">
        <v>32.683999999999997</v>
      </c>
      <c r="G42" s="181">
        <f t="shared" si="0"/>
        <v>0.14300000000000068</v>
      </c>
      <c r="H42" s="182">
        <f t="shared" si="1"/>
        <v>0.12295140000000059</v>
      </c>
      <c r="I42" s="182">
        <f t="shared" si="2"/>
        <v>3.722973301740113E-2</v>
      </c>
      <c r="J42" s="182">
        <f t="shared" si="3"/>
        <v>0.16018113301740172</v>
      </c>
      <c r="L42" s="25"/>
      <c r="M42" s="167"/>
      <c r="N42" s="5"/>
      <c r="O42" s="5"/>
      <c r="P42" s="21"/>
      <c r="Q42" s="21"/>
    </row>
    <row r="43" spans="1:17" s="5" customFormat="1" x14ac:dyDescent="0.25">
      <c r="A43" s="4">
        <v>18</v>
      </c>
      <c r="B43" s="183"/>
      <c r="C43" s="179">
        <v>43441361</v>
      </c>
      <c r="D43" s="180">
        <v>100.6</v>
      </c>
      <c r="E43" s="181">
        <v>4.6040000000000001</v>
      </c>
      <c r="F43" s="181">
        <v>4.6040000000000001</v>
      </c>
      <c r="G43" s="181">
        <f t="shared" si="0"/>
        <v>0</v>
      </c>
      <c r="H43" s="182">
        <f t="shared" si="1"/>
        <v>0</v>
      </c>
      <c r="I43" s="182">
        <f t="shared" si="2"/>
        <v>7.0268501717646412E-2</v>
      </c>
      <c r="J43" s="182">
        <f t="shared" si="3"/>
        <v>7.0268501717646412E-2</v>
      </c>
      <c r="L43" s="25"/>
      <c r="M43" s="167"/>
      <c r="P43" s="21"/>
      <c r="Q43" s="21"/>
    </row>
    <row r="44" spans="1:17" s="5" customFormat="1" x14ac:dyDescent="0.25">
      <c r="A44" s="4">
        <v>19</v>
      </c>
      <c r="B44" s="183"/>
      <c r="C44" s="179">
        <v>43441266</v>
      </c>
      <c r="D44" s="180">
        <v>112.4</v>
      </c>
      <c r="E44" s="181">
        <v>27.456</v>
      </c>
      <c r="F44" s="181">
        <v>27.771000000000001</v>
      </c>
      <c r="G44" s="181">
        <f t="shared" si="0"/>
        <v>0.31500000000000128</v>
      </c>
      <c r="H44" s="182">
        <f t="shared" si="1"/>
        <v>0.2708370000000011</v>
      </c>
      <c r="I44" s="182">
        <f t="shared" si="2"/>
        <v>7.8510731541386256E-2</v>
      </c>
      <c r="J44" s="182">
        <f t="shared" si="3"/>
        <v>0.34934773154138737</v>
      </c>
      <c r="L44" s="25"/>
      <c r="M44" s="167"/>
      <c r="N44" s="14"/>
      <c r="P44" s="21"/>
      <c r="Q44" s="21"/>
    </row>
    <row r="45" spans="1:17" s="1" customFormat="1" x14ac:dyDescent="0.25">
      <c r="A45" s="75">
        <v>20</v>
      </c>
      <c r="B45" s="183"/>
      <c r="C45" s="179">
        <v>43441271</v>
      </c>
      <c r="D45" s="180">
        <v>63</v>
      </c>
      <c r="E45" s="181">
        <v>17.247</v>
      </c>
      <c r="F45" s="181">
        <v>17.283000000000001</v>
      </c>
      <c r="G45" s="181">
        <f t="shared" si="0"/>
        <v>3.6000000000001364E-2</v>
      </c>
      <c r="H45" s="182">
        <f t="shared" si="1"/>
        <v>3.0952800000001172E-2</v>
      </c>
      <c r="I45" s="182">
        <f t="shared" si="2"/>
        <v>4.4005125330136424E-2</v>
      </c>
      <c r="J45" s="182">
        <f t="shared" si="3"/>
        <v>7.4957925330137593E-2</v>
      </c>
      <c r="K45" s="5"/>
      <c r="L45" s="25"/>
      <c r="M45" s="167"/>
      <c r="N45" s="5"/>
      <c r="O45" s="5"/>
      <c r="P45" s="21"/>
      <c r="Q45" s="21"/>
    </row>
    <row r="46" spans="1:17" s="1" customFormat="1" x14ac:dyDescent="0.25">
      <c r="A46" s="75">
        <v>21</v>
      </c>
      <c r="B46" s="183"/>
      <c r="C46" s="179">
        <v>43441274</v>
      </c>
      <c r="D46" s="180">
        <v>50.5</v>
      </c>
      <c r="E46" s="181">
        <v>21.201000000000001</v>
      </c>
      <c r="F46" s="181">
        <v>21.31</v>
      </c>
      <c r="G46" s="181">
        <f t="shared" si="0"/>
        <v>0.10899999999999821</v>
      </c>
      <c r="H46" s="182">
        <f t="shared" si="1"/>
        <v>9.3718199999998461E-2</v>
      </c>
      <c r="I46" s="182">
        <f t="shared" si="2"/>
        <v>3.5273949669395066E-2</v>
      </c>
      <c r="J46" s="182">
        <f t="shared" si="3"/>
        <v>0.12899214966939354</v>
      </c>
      <c r="K46" s="5"/>
      <c r="L46" s="25"/>
      <c r="M46" s="167"/>
      <c r="N46" s="5"/>
      <c r="O46" s="5"/>
      <c r="P46" s="21"/>
      <c r="Q46" s="21"/>
    </row>
    <row r="47" spans="1:17" s="1" customFormat="1" x14ac:dyDescent="0.25">
      <c r="A47" s="75">
        <v>22</v>
      </c>
      <c r="B47" s="183"/>
      <c r="C47" s="179">
        <v>43441273</v>
      </c>
      <c r="D47" s="180">
        <v>52.4</v>
      </c>
      <c r="E47" s="181">
        <v>23.82</v>
      </c>
      <c r="F47" s="181">
        <v>23.931000000000001</v>
      </c>
      <c r="G47" s="181">
        <f t="shared" si="0"/>
        <v>0.11100000000000065</v>
      </c>
      <c r="H47" s="182">
        <f t="shared" si="1"/>
        <v>9.5437800000000558E-2</v>
      </c>
      <c r="I47" s="182">
        <f t="shared" si="2"/>
        <v>3.6601088369827749E-2</v>
      </c>
      <c r="J47" s="182">
        <f t="shared" si="3"/>
        <v>0.1320388883698283</v>
      </c>
      <c r="K47" s="5"/>
      <c r="L47" s="25"/>
      <c r="M47" s="167"/>
      <c r="N47" s="5"/>
      <c r="O47" s="5"/>
      <c r="P47" s="21"/>
      <c r="Q47" s="21"/>
    </row>
    <row r="48" spans="1:17" s="1" customFormat="1" x14ac:dyDescent="0.25">
      <c r="A48" s="4">
        <v>23</v>
      </c>
      <c r="B48" s="183"/>
      <c r="C48" s="179">
        <v>43441371</v>
      </c>
      <c r="D48" s="180">
        <v>53.1</v>
      </c>
      <c r="E48" s="181">
        <v>10.214</v>
      </c>
      <c r="F48" s="181">
        <v>10.266999999999999</v>
      </c>
      <c r="G48" s="181">
        <f t="shared" si="0"/>
        <v>5.2999999999999048E-2</v>
      </c>
      <c r="H48" s="182">
        <f t="shared" si="1"/>
        <v>4.5569399999999184E-2</v>
      </c>
      <c r="I48" s="182">
        <f t="shared" si="2"/>
        <v>3.709003420682927E-2</v>
      </c>
      <c r="J48" s="182">
        <f t="shared" si="3"/>
        <v>8.2659434206828447E-2</v>
      </c>
      <c r="K48" s="5"/>
      <c r="L48" s="25"/>
      <c r="M48" s="167"/>
      <c r="N48" s="7"/>
      <c r="O48" s="7"/>
      <c r="P48" s="21"/>
      <c r="Q48" s="21"/>
    </row>
    <row r="49" spans="1:17" s="1" customFormat="1" x14ac:dyDescent="0.25">
      <c r="A49" s="75">
        <v>24</v>
      </c>
      <c r="B49" s="183"/>
      <c r="C49" s="179">
        <v>43441374</v>
      </c>
      <c r="D49" s="180">
        <v>100.7</v>
      </c>
      <c r="E49" s="181">
        <v>58.021000000000001</v>
      </c>
      <c r="F49" s="181">
        <v>58.247999999999998</v>
      </c>
      <c r="G49" s="181">
        <f t="shared" si="0"/>
        <v>0.22699999999999676</v>
      </c>
      <c r="H49" s="182">
        <f t="shared" si="1"/>
        <v>0.19517459999999723</v>
      </c>
      <c r="I49" s="182">
        <f t="shared" si="2"/>
        <v>7.0338351122932338E-2</v>
      </c>
      <c r="J49" s="182">
        <f t="shared" si="3"/>
        <v>0.26551295112292955</v>
      </c>
      <c r="L49" s="25"/>
      <c r="M49" s="167"/>
      <c r="N49" s="7"/>
      <c r="O49" s="7"/>
      <c r="P49" s="21"/>
      <c r="Q49" s="21"/>
    </row>
    <row r="50" spans="1:17" s="1" customFormat="1" x14ac:dyDescent="0.25">
      <c r="A50" s="75">
        <v>25</v>
      </c>
      <c r="B50" s="183"/>
      <c r="C50" s="179">
        <v>43441275</v>
      </c>
      <c r="D50" s="180">
        <v>112.5</v>
      </c>
      <c r="E50" s="181">
        <v>45.570999999999998</v>
      </c>
      <c r="F50" s="181">
        <v>45.854999999999997</v>
      </c>
      <c r="G50" s="181">
        <f t="shared" si="0"/>
        <v>0.28399999999999892</v>
      </c>
      <c r="H50" s="182">
        <f t="shared" si="1"/>
        <v>0.24418319999999907</v>
      </c>
      <c r="I50" s="182">
        <f t="shared" si="2"/>
        <v>7.8580580946672182E-2</v>
      </c>
      <c r="J50" s="182">
        <f t="shared" si="3"/>
        <v>0.32276378094667124</v>
      </c>
      <c r="L50" s="25"/>
      <c r="M50" s="167"/>
      <c r="N50" s="14"/>
      <c r="O50" s="7"/>
      <c r="P50" s="21"/>
      <c r="Q50" s="21"/>
    </row>
    <row r="51" spans="1:17" s="1" customFormat="1" x14ac:dyDescent="0.25">
      <c r="A51" s="75">
        <v>26</v>
      </c>
      <c r="B51" s="183"/>
      <c r="C51" s="179">
        <v>43441269</v>
      </c>
      <c r="D51" s="180">
        <v>62.5</v>
      </c>
      <c r="E51" s="181">
        <v>11.082000000000001</v>
      </c>
      <c r="F51" s="181">
        <v>11.082000000000001</v>
      </c>
      <c r="G51" s="181">
        <f t="shared" si="0"/>
        <v>0</v>
      </c>
      <c r="H51" s="182">
        <f t="shared" si="1"/>
        <v>0</v>
      </c>
      <c r="I51" s="182">
        <f t="shared" si="2"/>
        <v>4.3655878303706763E-2</v>
      </c>
      <c r="J51" s="182">
        <f t="shared" si="3"/>
        <v>4.3655878303706763E-2</v>
      </c>
      <c r="L51" s="25"/>
      <c r="M51" s="167"/>
      <c r="N51" s="7"/>
      <c r="O51" s="7"/>
      <c r="P51" s="21"/>
      <c r="Q51" s="21"/>
    </row>
    <row r="52" spans="1:17" s="5" customFormat="1" x14ac:dyDescent="0.25">
      <c r="A52" s="4">
        <v>27</v>
      </c>
      <c r="B52" s="183"/>
      <c r="C52" s="179">
        <v>43441270</v>
      </c>
      <c r="D52" s="180">
        <v>51.2</v>
      </c>
      <c r="E52" s="181">
        <v>1.0940000000000001</v>
      </c>
      <c r="F52" s="181">
        <v>1.0940000000000001</v>
      </c>
      <c r="G52" s="181">
        <f t="shared" si="0"/>
        <v>0</v>
      </c>
      <c r="H52" s="182">
        <f t="shared" si="1"/>
        <v>0</v>
      </c>
      <c r="I52" s="182">
        <f t="shared" si="2"/>
        <v>3.5762895506396587E-2</v>
      </c>
      <c r="J52" s="182">
        <f t="shared" si="3"/>
        <v>3.5762895506396587E-2</v>
      </c>
      <c r="L52" s="25"/>
      <c r="M52" s="167"/>
      <c r="N52" s="7"/>
      <c r="O52" s="7"/>
      <c r="P52" s="21"/>
      <c r="Q52" s="21"/>
    </row>
    <row r="53" spans="1:17" s="1" customFormat="1" x14ac:dyDescent="0.25">
      <c r="A53" s="75">
        <v>28</v>
      </c>
      <c r="B53" s="183"/>
      <c r="C53" s="179">
        <v>43441264</v>
      </c>
      <c r="D53" s="180">
        <v>52.5</v>
      </c>
      <c r="E53" s="181">
        <v>13.957000000000001</v>
      </c>
      <c r="F53" s="181">
        <v>13.977</v>
      </c>
      <c r="G53" s="181">
        <f t="shared" si="0"/>
        <v>1.9999999999999574E-2</v>
      </c>
      <c r="H53" s="182">
        <f t="shared" si="1"/>
        <v>1.7195999999999635E-2</v>
      </c>
      <c r="I53" s="182">
        <f t="shared" si="2"/>
        <v>3.6670937775113682E-2</v>
      </c>
      <c r="J53" s="182">
        <f t="shared" si="3"/>
        <v>5.3866937775113317E-2</v>
      </c>
      <c r="L53" s="25"/>
      <c r="M53" s="167"/>
      <c r="N53" s="7"/>
      <c r="O53" s="7"/>
      <c r="P53" s="21"/>
      <c r="Q53" s="21"/>
    </row>
    <row r="54" spans="1:17" s="5" customFormat="1" x14ac:dyDescent="0.25">
      <c r="A54" s="4">
        <v>29</v>
      </c>
      <c r="B54" s="183"/>
      <c r="C54" s="179">
        <v>43441272</v>
      </c>
      <c r="D54" s="180">
        <v>52.8</v>
      </c>
      <c r="E54" s="181">
        <v>16.753</v>
      </c>
      <c r="F54" s="181">
        <v>16.954000000000001</v>
      </c>
      <c r="G54" s="181">
        <f t="shared" si="0"/>
        <v>0.20100000000000051</v>
      </c>
      <c r="H54" s="182">
        <f t="shared" si="1"/>
        <v>0.17281980000000044</v>
      </c>
      <c r="I54" s="182">
        <f t="shared" si="2"/>
        <v>3.6880485990971476E-2</v>
      </c>
      <c r="J54" s="182">
        <f t="shared" si="3"/>
        <v>0.2097002859909719</v>
      </c>
      <c r="L54" s="25"/>
      <c r="M54" s="167"/>
      <c r="N54" s="7"/>
      <c r="O54" s="7"/>
      <c r="P54" s="21"/>
      <c r="Q54" s="21"/>
    </row>
    <row r="55" spans="1:17" s="1" customFormat="1" x14ac:dyDescent="0.25">
      <c r="A55" s="75">
        <v>30</v>
      </c>
      <c r="B55" s="183"/>
      <c r="C55" s="179">
        <v>43441265</v>
      </c>
      <c r="D55" s="180">
        <v>101.4</v>
      </c>
      <c r="E55" s="181">
        <v>28.952000000000002</v>
      </c>
      <c r="F55" s="181">
        <v>29.007000000000001</v>
      </c>
      <c r="G55" s="181">
        <f t="shared" si="0"/>
        <v>5.4999999999999716E-2</v>
      </c>
      <c r="H55" s="182">
        <f t="shared" si="1"/>
        <v>4.7288999999999755E-2</v>
      </c>
      <c r="I55" s="182">
        <f t="shared" si="2"/>
        <v>7.0827296959933866E-2</v>
      </c>
      <c r="J55" s="182">
        <f t="shared" si="3"/>
        <v>0.11811629695993361</v>
      </c>
      <c r="L55" s="25"/>
      <c r="M55" s="167"/>
      <c r="N55" s="7"/>
      <c r="O55" s="7"/>
      <c r="P55" s="21"/>
      <c r="Q55" s="21"/>
    </row>
    <row r="56" spans="1:17" s="1" customFormat="1" x14ac:dyDescent="0.25">
      <c r="A56" s="75">
        <v>31</v>
      </c>
      <c r="B56" s="183"/>
      <c r="C56" s="179">
        <v>43441277</v>
      </c>
      <c r="D56" s="180">
        <v>112.5</v>
      </c>
      <c r="E56" s="181">
        <v>57.609000000000002</v>
      </c>
      <c r="F56" s="181">
        <v>58.091999999999999</v>
      </c>
      <c r="G56" s="181">
        <f t="shared" si="0"/>
        <v>0.48299999999999699</v>
      </c>
      <c r="H56" s="182">
        <f t="shared" si="1"/>
        <v>0.41528339999999742</v>
      </c>
      <c r="I56" s="182">
        <f t="shared" si="2"/>
        <v>7.8580580946672182E-2</v>
      </c>
      <c r="J56" s="182">
        <f t="shared" si="3"/>
        <v>0.49386398094666961</v>
      </c>
      <c r="K56" s="5"/>
      <c r="L56" s="25"/>
      <c r="M56" s="167"/>
      <c r="N56" s="7"/>
      <c r="O56" s="7"/>
      <c r="P56" s="21"/>
      <c r="Q56" s="21"/>
    </row>
    <row r="57" spans="1:17" s="1" customFormat="1" x14ac:dyDescent="0.25">
      <c r="A57" s="75">
        <v>32</v>
      </c>
      <c r="B57" s="183"/>
      <c r="C57" s="179">
        <v>43441276</v>
      </c>
      <c r="D57" s="180">
        <v>63.1</v>
      </c>
      <c r="E57" s="181">
        <v>40.659999999999997</v>
      </c>
      <c r="F57" s="181">
        <v>40.793999999999997</v>
      </c>
      <c r="G57" s="181">
        <f t="shared" si="0"/>
        <v>0.13400000000000034</v>
      </c>
      <c r="H57" s="182">
        <f t="shared" si="1"/>
        <v>0.11521320000000029</v>
      </c>
      <c r="I57" s="182">
        <f t="shared" si="2"/>
        <v>4.4074974735422358E-2</v>
      </c>
      <c r="J57" s="182">
        <f t="shared" si="3"/>
        <v>0.15928817473542264</v>
      </c>
      <c r="L57" s="25"/>
      <c r="M57" s="167"/>
      <c r="N57" s="7"/>
      <c r="O57" s="7"/>
      <c r="P57" s="21"/>
      <c r="Q57" s="21"/>
    </row>
    <row r="58" spans="1:17" s="1" customFormat="1" x14ac:dyDescent="0.25">
      <c r="A58" s="75">
        <v>33</v>
      </c>
      <c r="B58" s="183"/>
      <c r="C58" s="179">
        <v>43441279</v>
      </c>
      <c r="D58" s="180">
        <v>50.9</v>
      </c>
      <c r="E58" s="181">
        <v>34.686</v>
      </c>
      <c r="F58" s="181">
        <v>34.886000000000003</v>
      </c>
      <c r="G58" s="181">
        <f t="shared" si="0"/>
        <v>0.20000000000000284</v>
      </c>
      <c r="H58" s="182">
        <f t="shared" si="1"/>
        <v>0.17196000000000244</v>
      </c>
      <c r="I58" s="182">
        <f t="shared" si="2"/>
        <v>3.5553347290538793E-2</v>
      </c>
      <c r="J58" s="182">
        <f t="shared" si="3"/>
        <v>0.20751334729054124</v>
      </c>
      <c r="L58" s="25"/>
      <c r="M58" s="167"/>
      <c r="N58" s="7"/>
      <c r="O58" s="7"/>
      <c r="P58" s="21"/>
      <c r="Q58" s="21"/>
    </row>
    <row r="59" spans="1:17" s="1" customFormat="1" x14ac:dyDescent="0.25">
      <c r="A59" s="75">
        <v>34</v>
      </c>
      <c r="B59" s="183"/>
      <c r="C59" s="179">
        <v>43441281</v>
      </c>
      <c r="D59" s="180">
        <v>52.2</v>
      </c>
      <c r="E59" s="181">
        <v>31.478999999999999</v>
      </c>
      <c r="F59" s="181">
        <v>31.657</v>
      </c>
      <c r="G59" s="181">
        <f t="shared" si="0"/>
        <v>0.17800000000000082</v>
      </c>
      <c r="H59" s="182">
        <f t="shared" si="1"/>
        <v>0.15304440000000072</v>
      </c>
      <c r="I59" s="182">
        <f t="shared" si="2"/>
        <v>3.6461389559255895E-2</v>
      </c>
      <c r="J59" s="182">
        <f t="shared" si="3"/>
        <v>0.18950578955925662</v>
      </c>
      <c r="L59" s="25"/>
      <c r="M59" s="167"/>
      <c r="N59" s="7"/>
      <c r="O59" s="7"/>
      <c r="P59" s="21"/>
      <c r="Q59" s="21"/>
    </row>
    <row r="60" spans="1:17" s="1" customFormat="1" x14ac:dyDescent="0.25">
      <c r="A60" s="75">
        <v>35</v>
      </c>
      <c r="B60" s="183"/>
      <c r="C60" s="179">
        <v>43441282</v>
      </c>
      <c r="D60" s="180">
        <v>53</v>
      </c>
      <c r="E60" s="181">
        <v>27.791</v>
      </c>
      <c r="F60" s="181">
        <v>27.92</v>
      </c>
      <c r="G60" s="181">
        <f t="shared" si="0"/>
        <v>0.12900000000000134</v>
      </c>
      <c r="H60" s="182">
        <f t="shared" si="1"/>
        <v>0.11091420000000116</v>
      </c>
      <c r="I60" s="182">
        <f t="shared" si="2"/>
        <v>3.7020184801543336E-2</v>
      </c>
      <c r="J60" s="182">
        <f t="shared" si="3"/>
        <v>0.1479343848015445</v>
      </c>
      <c r="L60" s="25"/>
      <c r="M60" s="167"/>
      <c r="N60" s="7"/>
      <c r="O60" s="7"/>
      <c r="P60" s="21"/>
      <c r="Q60" s="21"/>
    </row>
    <row r="61" spans="1:17" s="1" customFormat="1" x14ac:dyDescent="0.25">
      <c r="A61" s="75">
        <v>36</v>
      </c>
      <c r="B61" s="183"/>
      <c r="C61" s="179">
        <v>43441280</v>
      </c>
      <c r="D61" s="180">
        <v>103.1</v>
      </c>
      <c r="E61" s="181">
        <v>43.991999999999997</v>
      </c>
      <c r="F61" s="181">
        <v>44.244999999999997</v>
      </c>
      <c r="G61" s="181">
        <f t="shared" si="0"/>
        <v>0.25300000000000011</v>
      </c>
      <c r="H61" s="182">
        <f t="shared" si="1"/>
        <v>0.21752940000000009</v>
      </c>
      <c r="I61" s="182">
        <f t="shared" si="2"/>
        <v>7.2014736849794689E-2</v>
      </c>
      <c r="J61" s="182">
        <f t="shared" si="3"/>
        <v>0.2895441368497948</v>
      </c>
      <c r="L61" s="25"/>
      <c r="M61" s="167"/>
      <c r="N61" s="7"/>
      <c r="O61" s="7"/>
      <c r="P61" s="21"/>
      <c r="Q61" s="21"/>
    </row>
    <row r="62" spans="1:17" s="5" customFormat="1" x14ac:dyDescent="0.25">
      <c r="A62" s="4">
        <v>37</v>
      </c>
      <c r="B62" s="183"/>
      <c r="C62" s="179">
        <v>43441346</v>
      </c>
      <c r="D62" s="180">
        <v>112.4</v>
      </c>
      <c r="E62" s="181">
        <v>31.637</v>
      </c>
      <c r="F62" s="181">
        <v>31.798999999999999</v>
      </c>
      <c r="G62" s="181">
        <f t="shared" si="0"/>
        <v>0.16199999999999903</v>
      </c>
      <c r="H62" s="182">
        <f t="shared" si="1"/>
        <v>0.13928759999999918</v>
      </c>
      <c r="I62" s="182">
        <f t="shared" si="2"/>
        <v>7.8510731541386256E-2</v>
      </c>
      <c r="J62" s="182">
        <f t="shared" si="3"/>
        <v>0.21779833154138545</v>
      </c>
      <c r="L62" s="25"/>
      <c r="M62" s="167"/>
      <c r="N62" s="7"/>
      <c r="O62" s="7"/>
      <c r="P62" s="21"/>
      <c r="Q62" s="21"/>
    </row>
    <row r="63" spans="1:17" s="1" customFormat="1" x14ac:dyDescent="0.25">
      <c r="A63" s="75">
        <v>38</v>
      </c>
      <c r="B63" s="183"/>
      <c r="C63" s="179">
        <v>43441344</v>
      </c>
      <c r="D63" s="180">
        <v>62.8</v>
      </c>
      <c r="E63" s="181">
        <v>19.751999999999999</v>
      </c>
      <c r="F63" s="181">
        <v>19.914000000000001</v>
      </c>
      <c r="G63" s="181">
        <f t="shared" si="0"/>
        <v>0.16200000000000259</v>
      </c>
      <c r="H63" s="182">
        <f t="shared" si="1"/>
        <v>0.13928760000000223</v>
      </c>
      <c r="I63" s="182">
        <f t="shared" si="2"/>
        <v>4.3865426519564564E-2</v>
      </c>
      <c r="J63" s="182">
        <f t="shared" si="3"/>
        <v>0.1831530265195668</v>
      </c>
      <c r="L63" s="25"/>
      <c r="M63" s="167"/>
      <c r="N63" s="7"/>
      <c r="O63" s="7"/>
      <c r="P63" s="21"/>
      <c r="Q63" s="21"/>
    </row>
    <row r="64" spans="1:17" s="1" customFormat="1" x14ac:dyDescent="0.25">
      <c r="A64" s="75">
        <v>39</v>
      </c>
      <c r="B64" s="183"/>
      <c r="C64" s="179">
        <v>43441341</v>
      </c>
      <c r="D64" s="180">
        <v>50.5</v>
      </c>
      <c r="E64" s="181">
        <v>2.496</v>
      </c>
      <c r="F64" s="181">
        <v>2.496</v>
      </c>
      <c r="G64" s="181">
        <f t="shared" si="0"/>
        <v>0</v>
      </c>
      <c r="H64" s="182">
        <f t="shared" si="1"/>
        <v>0</v>
      </c>
      <c r="I64" s="182">
        <f t="shared" si="2"/>
        <v>3.5273949669395066E-2</v>
      </c>
      <c r="J64" s="182">
        <f t="shared" si="3"/>
        <v>3.5273949669395066E-2</v>
      </c>
      <c r="L64" s="25"/>
      <c r="M64" s="167"/>
      <c r="N64" s="7"/>
      <c r="O64" s="7"/>
      <c r="P64" s="21"/>
      <c r="Q64" s="21"/>
    </row>
    <row r="65" spans="1:17" s="1" customFormat="1" x14ac:dyDescent="0.25">
      <c r="A65" s="75">
        <v>40</v>
      </c>
      <c r="B65" s="183"/>
      <c r="C65" s="179">
        <v>43441347</v>
      </c>
      <c r="D65" s="180">
        <v>52.3</v>
      </c>
      <c r="E65" s="181">
        <v>7.7290000000000001</v>
      </c>
      <c r="F65" s="181">
        <v>7.7290000000000001</v>
      </c>
      <c r="G65" s="181">
        <f t="shared" si="0"/>
        <v>0</v>
      </c>
      <c r="H65" s="182">
        <f t="shared" si="1"/>
        <v>0</v>
      </c>
      <c r="I65" s="182">
        <f t="shared" si="2"/>
        <v>3.6531238964541822E-2</v>
      </c>
      <c r="J65" s="182">
        <f t="shared" si="3"/>
        <v>3.6531238964541822E-2</v>
      </c>
      <c r="L65" s="25"/>
      <c r="M65" s="167"/>
      <c r="N65" s="7"/>
      <c r="O65" s="7"/>
      <c r="P65" s="21"/>
      <c r="Q65" s="21"/>
    </row>
    <row r="66" spans="1:17" s="1" customFormat="1" x14ac:dyDescent="0.25">
      <c r="A66" s="75">
        <v>41</v>
      </c>
      <c r="B66" s="185">
        <v>45573</v>
      </c>
      <c r="C66" s="179">
        <v>43441283</v>
      </c>
      <c r="D66" s="180">
        <v>53</v>
      </c>
      <c r="E66" s="181">
        <v>11.882</v>
      </c>
      <c r="F66" s="181">
        <v>11.882</v>
      </c>
      <c r="G66" s="181">
        <f t="shared" si="0"/>
        <v>0</v>
      </c>
      <c r="H66" s="182">
        <f t="shared" si="1"/>
        <v>0</v>
      </c>
      <c r="I66" s="182">
        <f t="shared" si="2"/>
        <v>3.7020184801543336E-2</v>
      </c>
      <c r="J66" s="182">
        <f t="shared" si="3"/>
        <v>3.7020184801543336E-2</v>
      </c>
      <c r="L66" s="25"/>
      <c r="M66" s="167"/>
      <c r="N66" s="7"/>
      <c r="O66" s="7"/>
      <c r="P66" s="21"/>
      <c r="Q66" s="21"/>
    </row>
    <row r="67" spans="1:17" s="1" customFormat="1" x14ac:dyDescent="0.25">
      <c r="A67" s="75">
        <v>42</v>
      </c>
      <c r="B67" s="185">
        <v>45459</v>
      </c>
      <c r="C67" s="179" t="s">
        <v>88</v>
      </c>
      <c r="D67" s="180">
        <v>100.1</v>
      </c>
      <c r="E67" s="186">
        <v>5.0000000000000001E-3</v>
      </c>
      <c r="F67" s="186">
        <v>0.26019999999999999</v>
      </c>
      <c r="G67" s="186">
        <f>F67-E67</f>
        <v>0.25519999999999998</v>
      </c>
      <c r="H67" s="182">
        <f>G67</f>
        <v>0.25519999999999998</v>
      </c>
      <c r="I67" s="182">
        <f t="shared" si="2"/>
        <v>6.9919254691216751E-2</v>
      </c>
      <c r="J67" s="182">
        <f t="shared" si="3"/>
        <v>0.32511925469121672</v>
      </c>
      <c r="L67" s="25"/>
      <c r="M67" s="167"/>
      <c r="N67" s="7"/>
      <c r="O67" s="7"/>
      <c r="P67" s="21"/>
      <c r="Q67" s="21"/>
    </row>
    <row r="68" spans="1:17" s="5" customFormat="1" x14ac:dyDescent="0.25">
      <c r="A68" s="4">
        <v>43</v>
      </c>
      <c r="B68" s="184"/>
      <c r="C68" s="179">
        <v>43441342</v>
      </c>
      <c r="D68" s="180">
        <v>69.3</v>
      </c>
      <c r="E68" s="181">
        <v>7.0640000000000001</v>
      </c>
      <c r="F68" s="181">
        <v>7.0640000000000001</v>
      </c>
      <c r="G68" s="181">
        <f t="shared" si="0"/>
        <v>0</v>
      </c>
      <c r="H68" s="188">
        <f t="shared" si="1"/>
        <v>0</v>
      </c>
      <c r="I68" s="188">
        <f t="shared" si="2"/>
        <v>4.840563786315006E-2</v>
      </c>
      <c r="J68" s="188">
        <f t="shared" si="3"/>
        <v>4.840563786315006E-2</v>
      </c>
      <c r="L68" s="25"/>
      <c r="M68" s="167"/>
      <c r="N68" s="7"/>
      <c r="O68" s="7"/>
      <c r="P68" s="21"/>
      <c r="Q68" s="21"/>
    </row>
    <row r="69" spans="1:17" s="1" customFormat="1" x14ac:dyDescent="0.25">
      <c r="A69" s="75">
        <v>44</v>
      </c>
      <c r="B69" s="183"/>
      <c r="C69" s="179">
        <v>43441345</v>
      </c>
      <c r="D69" s="180">
        <v>53.3</v>
      </c>
      <c r="E69" s="181">
        <v>16.190999999999999</v>
      </c>
      <c r="F69" s="181">
        <v>16.192</v>
      </c>
      <c r="G69" s="181">
        <f t="shared" si="0"/>
        <v>1.0000000000012221E-3</v>
      </c>
      <c r="H69" s="182">
        <f t="shared" si="1"/>
        <v>8.5980000000105078E-4</v>
      </c>
      <c r="I69" s="182">
        <f t="shared" si="2"/>
        <v>3.722973301740113E-2</v>
      </c>
      <c r="J69" s="182">
        <f>H69+I69</f>
        <v>3.8089533017402179E-2</v>
      </c>
      <c r="L69" s="25"/>
      <c r="M69" s="167"/>
      <c r="N69" s="7"/>
      <c r="O69" s="7"/>
      <c r="P69" s="21"/>
      <c r="Q69" s="21"/>
    </row>
    <row r="70" spans="1:17" s="1" customFormat="1" x14ac:dyDescent="0.25">
      <c r="A70" s="75">
        <v>45</v>
      </c>
      <c r="B70" s="183"/>
      <c r="C70" s="179">
        <v>43441348</v>
      </c>
      <c r="D70" s="180">
        <v>52.9</v>
      </c>
      <c r="E70" s="181">
        <v>43.802</v>
      </c>
      <c r="F70" s="181">
        <v>44.034999999999997</v>
      </c>
      <c r="G70" s="181">
        <f t="shared" si="0"/>
        <v>0.23299999999999699</v>
      </c>
      <c r="H70" s="182">
        <f t="shared" si="1"/>
        <v>0.20033339999999741</v>
      </c>
      <c r="I70" s="182">
        <f t="shared" si="2"/>
        <v>3.695033539625741E-2</v>
      </c>
      <c r="J70" s="182">
        <f t="shared" si="3"/>
        <v>0.23728373539625483</v>
      </c>
      <c r="L70" s="25"/>
      <c r="M70" s="167"/>
      <c r="N70" s="7"/>
      <c r="O70" s="7"/>
      <c r="P70" s="21"/>
      <c r="Q70" s="21"/>
    </row>
    <row r="71" spans="1:17" s="1" customFormat="1" x14ac:dyDescent="0.25">
      <c r="A71" s="75">
        <v>46</v>
      </c>
      <c r="B71" s="189"/>
      <c r="C71" s="179">
        <v>43441349</v>
      </c>
      <c r="D71" s="180">
        <v>100.9</v>
      </c>
      <c r="E71" s="181">
        <v>23.91</v>
      </c>
      <c r="F71" s="181">
        <v>23.91</v>
      </c>
      <c r="G71" s="181">
        <f t="shared" si="0"/>
        <v>0</v>
      </c>
      <c r="H71" s="188">
        <f t="shared" si="1"/>
        <v>0</v>
      </c>
      <c r="I71" s="182">
        <f t="shared" si="2"/>
        <v>7.0478049933504205E-2</v>
      </c>
      <c r="J71" s="182">
        <f t="shared" si="3"/>
        <v>7.0478049933504205E-2</v>
      </c>
      <c r="L71" s="25"/>
      <c r="M71" s="167"/>
      <c r="N71" s="24"/>
      <c r="O71" s="7"/>
      <c r="P71" s="5"/>
      <c r="Q71" s="21"/>
    </row>
    <row r="72" spans="1:17" s="1" customFormat="1" x14ac:dyDescent="0.25">
      <c r="A72" s="4">
        <v>47</v>
      </c>
      <c r="B72" s="183"/>
      <c r="C72" s="179">
        <v>43441351</v>
      </c>
      <c r="D72" s="190">
        <v>85.4</v>
      </c>
      <c r="E72" s="181">
        <v>26.821999999999999</v>
      </c>
      <c r="F72" s="181">
        <v>26.821999999999999</v>
      </c>
      <c r="G72" s="181">
        <f>F72-E72</f>
        <v>0</v>
      </c>
      <c r="H72" s="188">
        <f>G72*0.8598</f>
        <v>0</v>
      </c>
      <c r="I72" s="182">
        <f t="shared" si="2"/>
        <v>5.9651392114184937E-2</v>
      </c>
      <c r="J72" s="182">
        <f t="shared" si="3"/>
        <v>5.9651392114184937E-2</v>
      </c>
      <c r="L72" s="25"/>
      <c r="M72" s="167"/>
      <c r="N72" s="24"/>
      <c r="O72" s="14"/>
      <c r="P72" s="24"/>
      <c r="Q72" s="24"/>
    </row>
    <row r="73" spans="1:17" s="1" customFormat="1" x14ac:dyDescent="0.25">
      <c r="A73" s="78">
        <v>48</v>
      </c>
      <c r="B73" s="184"/>
      <c r="C73" s="179">
        <v>43441356</v>
      </c>
      <c r="D73" s="180">
        <v>53.2</v>
      </c>
      <c r="E73" s="181">
        <v>27.062000000000001</v>
      </c>
      <c r="F73" s="181">
        <v>27.378</v>
      </c>
      <c r="G73" s="181">
        <f t="shared" si="0"/>
        <v>0.31599999999999895</v>
      </c>
      <c r="H73" s="188">
        <f t="shared" si="1"/>
        <v>0.27169679999999907</v>
      </c>
      <c r="I73" s="182">
        <f t="shared" si="2"/>
        <v>3.7159883612115203E-2</v>
      </c>
      <c r="J73" s="182">
        <f t="shared" si="3"/>
        <v>0.30885668361211427</v>
      </c>
      <c r="L73" s="25"/>
      <c r="M73" s="167"/>
      <c r="N73" s="7"/>
      <c r="Q73" s="21"/>
    </row>
    <row r="74" spans="1:17" s="1" customFormat="1" x14ac:dyDescent="0.25">
      <c r="A74" s="78">
        <v>49</v>
      </c>
      <c r="B74" s="183"/>
      <c r="C74" s="179">
        <v>43441343</v>
      </c>
      <c r="D74" s="180">
        <v>53.3</v>
      </c>
      <c r="E74" s="181">
        <v>7.4649999999999999</v>
      </c>
      <c r="F74" s="181">
        <v>7.77</v>
      </c>
      <c r="G74" s="181">
        <f t="shared" si="0"/>
        <v>0.30499999999999972</v>
      </c>
      <c r="H74" s="182">
        <f t="shared" si="1"/>
        <v>0.26223899999999978</v>
      </c>
      <c r="I74" s="182">
        <f t="shared" si="2"/>
        <v>3.722973301740113E-2</v>
      </c>
      <c r="J74" s="182">
        <f t="shared" si="3"/>
        <v>0.2994687330174009</v>
      </c>
      <c r="K74" s="66"/>
      <c r="L74" s="25"/>
      <c r="M74" s="167"/>
      <c r="N74" s="7"/>
      <c r="O74" s="7"/>
      <c r="P74" s="21"/>
      <c r="Q74" s="21"/>
    </row>
    <row r="75" spans="1:17" s="5" customFormat="1" x14ac:dyDescent="0.25">
      <c r="A75" s="4">
        <v>50</v>
      </c>
      <c r="B75" s="189"/>
      <c r="C75" s="179">
        <v>43441352</v>
      </c>
      <c r="D75" s="190">
        <v>99.5</v>
      </c>
      <c r="E75" s="181">
        <v>63.475000000000001</v>
      </c>
      <c r="F75" s="181">
        <v>63.761000000000003</v>
      </c>
      <c r="G75" s="181">
        <f t="shared" si="0"/>
        <v>0.28600000000000136</v>
      </c>
      <c r="H75" s="188">
        <f t="shared" si="1"/>
        <v>0.24590280000000117</v>
      </c>
      <c r="I75" s="182">
        <f t="shared" si="2"/>
        <v>6.9500158259501177E-2</v>
      </c>
      <c r="J75" s="182">
        <f t="shared" si="3"/>
        <v>0.31540295825950238</v>
      </c>
      <c r="K75" s="93"/>
      <c r="L75" s="25"/>
      <c r="M75" s="167"/>
      <c r="N75" s="7"/>
      <c r="O75" s="7"/>
    </row>
    <row r="76" spans="1:17" s="5" customFormat="1" x14ac:dyDescent="0.25">
      <c r="A76" s="4">
        <v>51</v>
      </c>
      <c r="B76" s="189"/>
      <c r="C76" s="179">
        <v>43441357</v>
      </c>
      <c r="D76" s="190">
        <v>84.8</v>
      </c>
      <c r="E76" s="181">
        <v>79.05</v>
      </c>
      <c r="F76" s="181">
        <v>79.55</v>
      </c>
      <c r="G76" s="181">
        <f>F76-E76</f>
        <v>0.5</v>
      </c>
      <c r="H76" s="188">
        <f t="shared" si="1"/>
        <v>0.4299</v>
      </c>
      <c r="I76" s="182">
        <f t="shared" si="2"/>
        <v>5.9232295682469349E-2</v>
      </c>
      <c r="J76" s="182">
        <f t="shared" si="3"/>
        <v>0.48913229568246935</v>
      </c>
      <c r="K76" s="93"/>
      <c r="L76" s="25"/>
      <c r="M76" s="167"/>
      <c r="N76" s="102"/>
      <c r="O76" s="36"/>
    </row>
    <row r="77" spans="1:17" s="1" customFormat="1" x14ac:dyDescent="0.25">
      <c r="A77" s="78">
        <v>52</v>
      </c>
      <c r="B77" s="189"/>
      <c r="C77" s="179">
        <v>43441355</v>
      </c>
      <c r="D77" s="180">
        <v>52.9</v>
      </c>
      <c r="E77" s="181">
        <v>35.534999999999997</v>
      </c>
      <c r="F77" s="181">
        <v>35.534999999999997</v>
      </c>
      <c r="G77" s="181">
        <f t="shared" si="0"/>
        <v>0</v>
      </c>
      <c r="H77" s="182">
        <f>G77*0.8598</f>
        <v>0</v>
      </c>
      <c r="I77" s="182">
        <f t="shared" si="2"/>
        <v>3.695033539625741E-2</v>
      </c>
      <c r="J77" s="182">
        <f t="shared" si="3"/>
        <v>3.695033539625741E-2</v>
      </c>
      <c r="K77" s="66"/>
      <c r="L77" s="25"/>
      <c r="M77" s="167"/>
      <c r="N77" s="14"/>
      <c r="O77" s="7"/>
      <c r="P77" s="21"/>
      <c r="Q77" s="21"/>
    </row>
    <row r="78" spans="1:17" s="1" customFormat="1" x14ac:dyDescent="0.25">
      <c r="A78" s="78">
        <v>53</v>
      </c>
      <c r="B78" s="184"/>
      <c r="C78" s="179">
        <v>43441054</v>
      </c>
      <c r="D78" s="180">
        <v>52.8</v>
      </c>
      <c r="E78" s="181">
        <v>18.077999999999999</v>
      </c>
      <c r="F78" s="181">
        <v>18.077999999999999</v>
      </c>
      <c r="G78" s="181">
        <f t="shared" si="0"/>
        <v>0</v>
      </c>
      <c r="H78" s="182">
        <f t="shared" si="1"/>
        <v>0</v>
      </c>
      <c r="I78" s="182">
        <f t="shared" si="2"/>
        <v>3.6880485990971476E-2</v>
      </c>
      <c r="J78" s="182">
        <f t="shared" si="3"/>
        <v>3.6880485990971476E-2</v>
      </c>
      <c r="K78" s="66"/>
      <c r="L78" s="25"/>
      <c r="M78" s="167"/>
      <c r="N78" s="14"/>
      <c r="O78" s="7"/>
      <c r="P78" s="21"/>
      <c r="Q78" s="21"/>
    </row>
    <row r="79" spans="1:17" s="1" customFormat="1" x14ac:dyDescent="0.25">
      <c r="A79" s="75">
        <v>54</v>
      </c>
      <c r="B79" s="183"/>
      <c r="C79" s="179">
        <v>43441359</v>
      </c>
      <c r="D79" s="191">
        <v>101</v>
      </c>
      <c r="E79" s="181">
        <v>32.868000000000002</v>
      </c>
      <c r="F79" s="181">
        <v>32.993000000000002</v>
      </c>
      <c r="G79" s="181">
        <f t="shared" si="0"/>
        <v>0.125</v>
      </c>
      <c r="H79" s="182">
        <f t="shared" si="1"/>
        <v>0.107475</v>
      </c>
      <c r="I79" s="182">
        <f t="shared" si="2"/>
        <v>7.0547899338790132E-2</v>
      </c>
      <c r="J79" s="182">
        <f t="shared" si="3"/>
        <v>0.17802289933879012</v>
      </c>
      <c r="K79" s="66"/>
      <c r="L79" s="25"/>
      <c r="M79" s="167"/>
      <c r="N79" s="14"/>
      <c r="O79" s="7"/>
      <c r="P79" s="21"/>
      <c r="Q79" s="21"/>
    </row>
    <row r="80" spans="1:17" s="1" customFormat="1" x14ac:dyDescent="0.25">
      <c r="A80" s="75">
        <v>55</v>
      </c>
      <c r="B80" s="183"/>
      <c r="C80" s="179">
        <v>43441053</v>
      </c>
      <c r="D80" s="180">
        <v>85.2</v>
      </c>
      <c r="E80" s="181">
        <f>37</f>
        <v>37</v>
      </c>
      <c r="F80" s="181">
        <f>37</f>
        <v>37</v>
      </c>
      <c r="G80" s="181">
        <f>F80-E80</f>
        <v>0</v>
      </c>
      <c r="H80" s="188">
        <f t="shared" si="1"/>
        <v>0</v>
      </c>
      <c r="I80" s="188">
        <f t="shared" si="2"/>
        <v>5.951169330361307E-2</v>
      </c>
      <c r="J80" s="182">
        <f t="shared" si="3"/>
        <v>5.951169330361307E-2</v>
      </c>
      <c r="K80" s="66"/>
      <c r="L80" s="25"/>
      <c r="M80" s="167"/>
      <c r="N80" s="24"/>
      <c r="P80" s="24"/>
      <c r="Q80" s="24"/>
    </row>
    <row r="81" spans="1:17" s="1" customFormat="1" x14ac:dyDescent="0.25">
      <c r="A81" s="78">
        <v>56</v>
      </c>
      <c r="B81" s="183"/>
      <c r="C81" s="179">
        <v>43441050</v>
      </c>
      <c r="D81" s="180">
        <v>52.5</v>
      </c>
      <c r="E81" s="181">
        <v>27.228000000000002</v>
      </c>
      <c r="F81" s="181">
        <v>27.228000000000002</v>
      </c>
      <c r="G81" s="181">
        <f t="shared" si="0"/>
        <v>0</v>
      </c>
      <c r="H81" s="182">
        <f t="shared" si="1"/>
        <v>0</v>
      </c>
      <c r="I81" s="182">
        <f t="shared" si="2"/>
        <v>3.6670937775113682E-2</v>
      </c>
      <c r="J81" s="182">
        <f t="shared" si="3"/>
        <v>3.6670937775113682E-2</v>
      </c>
      <c r="K81" s="66"/>
      <c r="L81" s="25"/>
      <c r="M81" s="167"/>
      <c r="N81" s="7"/>
      <c r="O81" s="7"/>
      <c r="P81" s="21"/>
      <c r="Q81" s="21"/>
    </row>
    <row r="82" spans="1:17" s="1" customFormat="1" x14ac:dyDescent="0.25">
      <c r="A82" s="75">
        <v>57</v>
      </c>
      <c r="B82" s="183"/>
      <c r="C82" s="179">
        <v>43441051</v>
      </c>
      <c r="D82" s="180">
        <v>52.4</v>
      </c>
      <c r="E82" s="181">
        <v>27.867999999999999</v>
      </c>
      <c r="F82" s="181">
        <v>28.106000000000002</v>
      </c>
      <c r="G82" s="181">
        <f t="shared" si="0"/>
        <v>0.2380000000000031</v>
      </c>
      <c r="H82" s="182">
        <f t="shared" si="1"/>
        <v>0.20463240000000266</v>
      </c>
      <c r="I82" s="182">
        <f t="shared" si="2"/>
        <v>3.6601088369827749E-2</v>
      </c>
      <c r="J82" s="182">
        <f t="shared" si="3"/>
        <v>0.24123348836983041</v>
      </c>
      <c r="K82" s="66"/>
      <c r="L82" s="25"/>
      <c r="M82" s="167"/>
      <c r="N82" s="7"/>
      <c r="O82" s="7"/>
      <c r="P82" s="21"/>
      <c r="Q82" s="21"/>
    </row>
    <row r="83" spans="1:17" s="1" customFormat="1" x14ac:dyDescent="0.25">
      <c r="A83" s="75">
        <v>58</v>
      </c>
      <c r="B83" s="183"/>
      <c r="C83" s="179">
        <v>43441052</v>
      </c>
      <c r="D83" s="180">
        <v>101.3</v>
      </c>
      <c r="E83" s="181">
        <v>38.238</v>
      </c>
      <c r="F83" s="181">
        <v>38.408999999999999</v>
      </c>
      <c r="G83" s="181">
        <f t="shared" si="0"/>
        <v>0.17099999999999937</v>
      </c>
      <c r="H83" s="182">
        <f t="shared" si="1"/>
        <v>0.14702579999999946</v>
      </c>
      <c r="I83" s="182">
        <f t="shared" si="2"/>
        <v>7.0757447554647926E-2</v>
      </c>
      <c r="J83" s="182">
        <f t="shared" si="3"/>
        <v>0.2177832475546474</v>
      </c>
      <c r="K83" s="66"/>
      <c r="L83" s="25"/>
      <c r="M83" s="167"/>
      <c r="N83" s="7"/>
      <c r="O83" s="7"/>
      <c r="P83" s="21"/>
      <c r="Q83" s="21"/>
    </row>
    <row r="84" spans="1:17" s="1" customFormat="1" x14ac:dyDescent="0.25">
      <c r="A84" s="75">
        <v>59</v>
      </c>
      <c r="B84" s="183"/>
      <c r="C84" s="179">
        <v>43441057</v>
      </c>
      <c r="D84" s="180">
        <v>85.3</v>
      </c>
      <c r="E84" s="181">
        <v>16.904</v>
      </c>
      <c r="F84" s="181">
        <v>16.904</v>
      </c>
      <c r="G84" s="181">
        <f t="shared" si="0"/>
        <v>0</v>
      </c>
      <c r="H84" s="182">
        <f t="shared" si="1"/>
        <v>0</v>
      </c>
      <c r="I84" s="182">
        <f t="shared" si="2"/>
        <v>5.9581542708898996E-2</v>
      </c>
      <c r="J84" s="182">
        <f t="shared" si="3"/>
        <v>5.9581542708898996E-2</v>
      </c>
      <c r="K84" s="66"/>
      <c r="L84" s="25"/>
      <c r="M84" s="167"/>
      <c r="N84" s="7"/>
      <c r="O84" s="7"/>
      <c r="P84" s="21"/>
      <c r="Q84" s="21"/>
    </row>
    <row r="85" spans="1:17" s="1" customFormat="1" x14ac:dyDescent="0.25">
      <c r="A85" s="75">
        <v>60</v>
      </c>
      <c r="B85" s="183"/>
      <c r="C85" s="179">
        <v>43441058</v>
      </c>
      <c r="D85" s="180">
        <v>52.5</v>
      </c>
      <c r="E85" s="181">
        <v>3.2509999999999999</v>
      </c>
      <c r="F85" s="181">
        <v>3.2509999999999999</v>
      </c>
      <c r="G85" s="181">
        <f t="shared" si="0"/>
        <v>0</v>
      </c>
      <c r="H85" s="182">
        <f t="shared" si="1"/>
        <v>0</v>
      </c>
      <c r="I85" s="182">
        <f t="shared" si="2"/>
        <v>3.6670937775113682E-2</v>
      </c>
      <c r="J85" s="182">
        <f t="shared" si="3"/>
        <v>3.6670937775113682E-2</v>
      </c>
      <c r="L85" s="25"/>
      <c r="M85" s="167"/>
      <c r="N85" s="7"/>
      <c r="O85" s="7"/>
      <c r="P85" s="21"/>
      <c r="Q85" s="21"/>
    </row>
    <row r="86" spans="1:17" s="1" customFormat="1" x14ac:dyDescent="0.25">
      <c r="A86" s="75">
        <v>61</v>
      </c>
      <c r="B86" s="192">
        <v>45517</v>
      </c>
      <c r="C86" s="179">
        <v>43441358</v>
      </c>
      <c r="D86" s="180">
        <v>52.3</v>
      </c>
      <c r="E86" s="181">
        <v>10.599</v>
      </c>
      <c r="F86" s="181">
        <v>10.776999999999999</v>
      </c>
      <c r="G86" s="181">
        <f t="shared" si="0"/>
        <v>0.17799999999999905</v>
      </c>
      <c r="H86" s="182">
        <f t="shared" si="1"/>
        <v>0.15304439999999919</v>
      </c>
      <c r="I86" s="182">
        <f t="shared" si="2"/>
        <v>3.6531238964541822E-2</v>
      </c>
      <c r="J86" s="182">
        <f t="shared" si="3"/>
        <v>0.18957563896454102</v>
      </c>
      <c r="L86" s="25"/>
      <c r="M86" s="167"/>
      <c r="N86" s="7"/>
      <c r="O86" s="7"/>
      <c r="P86" s="21"/>
      <c r="Q86" s="21"/>
    </row>
    <row r="87" spans="1:17" s="1" customFormat="1" x14ac:dyDescent="0.25">
      <c r="A87" s="75">
        <v>62</v>
      </c>
      <c r="B87" s="183"/>
      <c r="C87" s="179">
        <v>43441056</v>
      </c>
      <c r="D87" s="180">
        <v>100.5</v>
      </c>
      <c r="E87" s="181">
        <v>28.026</v>
      </c>
      <c r="F87" s="181">
        <v>28.106000000000002</v>
      </c>
      <c r="G87" s="181">
        <f t="shared" si="0"/>
        <v>8.0000000000001847E-2</v>
      </c>
      <c r="H87" s="182">
        <f t="shared" si="1"/>
        <v>6.8784000000001594E-2</v>
      </c>
      <c r="I87" s="182">
        <f t="shared" si="2"/>
        <v>7.0198652312360485E-2</v>
      </c>
      <c r="J87" s="182">
        <f t="shared" si="3"/>
        <v>0.13898265231236206</v>
      </c>
      <c r="L87" s="25"/>
      <c r="M87" s="167"/>
      <c r="N87" s="7"/>
      <c r="O87" s="7"/>
      <c r="P87" s="21"/>
      <c r="Q87" s="21"/>
    </row>
    <row r="88" spans="1:17" s="1" customFormat="1" x14ac:dyDescent="0.25">
      <c r="A88" s="75">
        <v>63</v>
      </c>
      <c r="B88" s="183"/>
      <c r="C88" s="179">
        <v>43441064</v>
      </c>
      <c r="D88" s="180">
        <v>85.2</v>
      </c>
      <c r="E88" s="181">
        <v>19.763000000000002</v>
      </c>
      <c r="F88" s="181">
        <v>19.922000000000001</v>
      </c>
      <c r="G88" s="181">
        <f t="shared" si="0"/>
        <v>0.15899999999999892</v>
      </c>
      <c r="H88" s="182">
        <f t="shared" si="1"/>
        <v>0.13670819999999909</v>
      </c>
      <c r="I88" s="182">
        <f t="shared" si="2"/>
        <v>5.951169330361307E-2</v>
      </c>
      <c r="J88" s="182">
        <f t="shared" si="3"/>
        <v>0.19621989330361217</v>
      </c>
      <c r="L88" s="25"/>
      <c r="M88" s="167"/>
      <c r="N88" s="7"/>
      <c r="O88" s="7"/>
      <c r="P88" s="21"/>
      <c r="Q88" s="21"/>
    </row>
    <row r="89" spans="1:17" s="5" customFormat="1" x14ac:dyDescent="0.25">
      <c r="A89" s="4">
        <v>64</v>
      </c>
      <c r="B89" s="183"/>
      <c r="C89" s="179">
        <v>43441061</v>
      </c>
      <c r="D89" s="180">
        <v>52.7</v>
      </c>
      <c r="E89" s="181">
        <v>20.242000000000001</v>
      </c>
      <c r="F89" s="181">
        <v>20.381</v>
      </c>
      <c r="G89" s="181">
        <f t="shared" si="0"/>
        <v>0.13899999999999935</v>
      </c>
      <c r="H89" s="182">
        <f t="shared" si="1"/>
        <v>0.11951219999999944</v>
      </c>
      <c r="I89" s="182">
        <f t="shared" si="2"/>
        <v>3.6810636585685542E-2</v>
      </c>
      <c r="J89" s="182">
        <f t="shared" si="3"/>
        <v>0.15632283658568499</v>
      </c>
      <c r="L89" s="25"/>
      <c r="M89" s="167"/>
      <c r="N89" s="7"/>
      <c r="O89" s="7"/>
      <c r="P89" s="21"/>
      <c r="Q89" s="21"/>
    </row>
    <row r="90" spans="1:17" s="1" customFormat="1" x14ac:dyDescent="0.25">
      <c r="A90" s="75">
        <v>65</v>
      </c>
      <c r="B90" s="183"/>
      <c r="C90" s="179">
        <v>43441055</v>
      </c>
      <c r="D90" s="180">
        <v>53.1</v>
      </c>
      <c r="E90" s="181">
        <v>16.108000000000001</v>
      </c>
      <c r="F90" s="181">
        <v>16.108000000000001</v>
      </c>
      <c r="G90" s="181">
        <f t="shared" ref="G90:G153" si="4">F90-E90</f>
        <v>0</v>
      </c>
      <c r="H90" s="182">
        <f t="shared" si="1"/>
        <v>0</v>
      </c>
      <c r="I90" s="182">
        <f t="shared" si="2"/>
        <v>3.709003420682927E-2</v>
      </c>
      <c r="J90" s="182">
        <f t="shared" si="3"/>
        <v>3.709003420682927E-2</v>
      </c>
      <c r="L90" s="25"/>
      <c r="M90" s="167"/>
      <c r="N90" s="7"/>
      <c r="O90" s="7"/>
      <c r="P90" s="21"/>
      <c r="Q90" s="21"/>
    </row>
    <row r="91" spans="1:17" s="5" customFormat="1" x14ac:dyDescent="0.25">
      <c r="A91" s="4">
        <v>66</v>
      </c>
      <c r="B91" s="183" t="s">
        <v>87</v>
      </c>
      <c r="C91" s="179">
        <v>43441063</v>
      </c>
      <c r="D91" s="180">
        <v>101.1</v>
      </c>
      <c r="E91" s="181">
        <v>7.6</v>
      </c>
      <c r="F91" s="181">
        <v>7.6</v>
      </c>
      <c r="G91" s="181">
        <f t="shared" si="4"/>
        <v>0</v>
      </c>
      <c r="H91" s="182">
        <f t="shared" ref="H91:H105" si="5">G91*0.8598</f>
        <v>0</v>
      </c>
      <c r="I91" s="182">
        <f t="shared" ref="I91:I99" si="6">D91/5338.7*$I$10</f>
        <v>7.0617748744076073E-2</v>
      </c>
      <c r="J91" s="182">
        <f t="shared" ref="J91:J154" si="7">H91+I91</f>
        <v>7.0617748744076073E-2</v>
      </c>
      <c r="L91" s="25"/>
      <c r="M91" s="167"/>
      <c r="N91" s="7"/>
      <c r="O91" s="7"/>
      <c r="P91" s="21"/>
      <c r="Q91" s="21"/>
    </row>
    <row r="92" spans="1:17" s="1" customFormat="1" x14ac:dyDescent="0.25">
      <c r="A92" s="75">
        <v>67</v>
      </c>
      <c r="B92" s="184"/>
      <c r="C92" s="179">
        <v>43441067</v>
      </c>
      <c r="D92" s="180">
        <v>84.7</v>
      </c>
      <c r="E92" s="181">
        <v>13.654999999999999</v>
      </c>
      <c r="F92" s="181">
        <v>13.654999999999999</v>
      </c>
      <c r="G92" s="181">
        <f t="shared" si="4"/>
        <v>0</v>
      </c>
      <c r="H92" s="182">
        <f t="shared" si="5"/>
        <v>0</v>
      </c>
      <c r="I92" s="182">
        <f t="shared" si="6"/>
        <v>5.9162446277183409E-2</v>
      </c>
      <c r="J92" s="182">
        <f t="shared" si="7"/>
        <v>5.9162446277183409E-2</v>
      </c>
      <c r="L92" s="25"/>
      <c r="M92" s="167"/>
      <c r="N92" s="7"/>
      <c r="O92" s="7"/>
      <c r="P92" s="21"/>
      <c r="Q92" s="21"/>
    </row>
    <row r="93" spans="1:17" s="1" customFormat="1" x14ac:dyDescent="0.25">
      <c r="A93" s="75">
        <v>68</v>
      </c>
      <c r="B93" s="183"/>
      <c r="C93" s="179">
        <v>43441065</v>
      </c>
      <c r="D93" s="180">
        <v>52.7</v>
      </c>
      <c r="E93" s="181">
        <v>20.366</v>
      </c>
      <c r="F93" s="181">
        <v>20.509</v>
      </c>
      <c r="G93" s="181">
        <f t="shared" si="4"/>
        <v>0.14300000000000068</v>
      </c>
      <c r="H93" s="182">
        <f t="shared" si="5"/>
        <v>0.12295140000000059</v>
      </c>
      <c r="I93" s="182">
        <f t="shared" si="6"/>
        <v>3.6810636585685542E-2</v>
      </c>
      <c r="J93" s="182">
        <f t="shared" si="7"/>
        <v>0.15976203658568613</v>
      </c>
      <c r="K93" s="5"/>
      <c r="L93" s="25"/>
      <c r="M93" s="167"/>
      <c r="N93" s="24"/>
      <c r="O93" s="24"/>
      <c r="P93" s="24"/>
      <c r="Q93" s="24"/>
    </row>
    <row r="94" spans="1:17" s="1" customFormat="1" x14ac:dyDescent="0.25">
      <c r="A94" s="75">
        <v>69</v>
      </c>
      <c r="B94" s="183"/>
      <c r="C94" s="179">
        <v>43441060</v>
      </c>
      <c r="D94" s="180">
        <v>53.3</v>
      </c>
      <c r="E94" s="181">
        <v>19.361000000000001</v>
      </c>
      <c r="F94" s="181">
        <v>19.361000000000001</v>
      </c>
      <c r="G94" s="181">
        <f t="shared" si="4"/>
        <v>0</v>
      </c>
      <c r="H94" s="182">
        <f t="shared" si="5"/>
        <v>0</v>
      </c>
      <c r="I94" s="182">
        <f t="shared" si="6"/>
        <v>3.722973301740113E-2</v>
      </c>
      <c r="J94" s="182">
        <f t="shared" si="7"/>
        <v>3.722973301740113E-2</v>
      </c>
      <c r="L94" s="25"/>
      <c r="M94" s="167"/>
      <c r="N94" s="7"/>
      <c r="O94" s="7"/>
      <c r="P94" s="21"/>
      <c r="Q94" s="21"/>
    </row>
    <row r="95" spans="1:17" s="1" customFormat="1" x14ac:dyDescent="0.25">
      <c r="A95" s="75">
        <v>70</v>
      </c>
      <c r="B95" s="183"/>
      <c r="C95" s="179">
        <v>43441066</v>
      </c>
      <c r="D95" s="180">
        <v>101.3</v>
      </c>
      <c r="E95" s="181">
        <v>48.901000000000003</v>
      </c>
      <c r="F95" s="181">
        <v>49.064</v>
      </c>
      <c r="G95" s="181">
        <f t="shared" si="4"/>
        <v>0.1629999999999967</v>
      </c>
      <c r="H95" s="182">
        <f t="shared" si="5"/>
        <v>0.14014739999999717</v>
      </c>
      <c r="I95" s="182">
        <f t="shared" si="6"/>
        <v>7.0757447554647926E-2</v>
      </c>
      <c r="J95" s="182">
        <f t="shared" si="7"/>
        <v>0.21090484755464511</v>
      </c>
      <c r="L95" s="25"/>
      <c r="M95" s="167"/>
      <c r="N95" s="24"/>
      <c r="O95" s="7"/>
      <c r="P95" s="5"/>
      <c r="Q95" s="21"/>
    </row>
    <row r="96" spans="1:17" s="1" customFormat="1" x14ac:dyDescent="0.25">
      <c r="A96" s="75">
        <v>71</v>
      </c>
      <c r="B96" s="183"/>
      <c r="C96" s="179">
        <v>43441350</v>
      </c>
      <c r="D96" s="180">
        <v>85.7</v>
      </c>
      <c r="E96" s="181">
        <v>60.073</v>
      </c>
      <c r="F96" s="181">
        <v>60.612000000000002</v>
      </c>
      <c r="G96" s="181">
        <f t="shared" si="4"/>
        <v>0.53900000000000148</v>
      </c>
      <c r="H96" s="182">
        <f t="shared" si="5"/>
        <v>0.46343220000000129</v>
      </c>
      <c r="I96" s="182">
        <f t="shared" si="6"/>
        <v>5.9860940330042724E-2</v>
      </c>
      <c r="J96" s="182">
        <f t="shared" si="7"/>
        <v>0.52329314033004404</v>
      </c>
      <c r="L96" s="25"/>
      <c r="M96" s="167"/>
      <c r="N96" s="14"/>
      <c r="O96" s="14"/>
      <c r="P96" s="97"/>
      <c r="Q96" s="21"/>
    </row>
    <row r="97" spans="1:17" s="1" customFormat="1" x14ac:dyDescent="0.25">
      <c r="A97" s="75">
        <v>72</v>
      </c>
      <c r="B97" s="183"/>
      <c r="C97" s="179">
        <v>43441353</v>
      </c>
      <c r="D97" s="180">
        <v>52.8</v>
      </c>
      <c r="E97" s="181">
        <v>20.187999999999999</v>
      </c>
      <c r="F97" s="181">
        <v>20.321000000000002</v>
      </c>
      <c r="G97" s="181">
        <f t="shared" si="4"/>
        <v>0.13300000000000267</v>
      </c>
      <c r="H97" s="182">
        <f t="shared" si="5"/>
        <v>0.1143534000000023</v>
      </c>
      <c r="I97" s="182">
        <f t="shared" si="6"/>
        <v>3.6880485990971476E-2</v>
      </c>
      <c r="J97" s="182">
        <f t="shared" si="7"/>
        <v>0.15123388599097376</v>
      </c>
      <c r="L97" s="25"/>
      <c r="M97" s="167"/>
      <c r="N97" s="7"/>
      <c r="O97" s="7"/>
      <c r="P97" s="21"/>
      <c r="Q97" s="21"/>
    </row>
    <row r="98" spans="1:17" s="1" customFormat="1" x14ac:dyDescent="0.25">
      <c r="A98" s="75">
        <v>73</v>
      </c>
      <c r="B98" s="183"/>
      <c r="C98" s="179">
        <v>43441062</v>
      </c>
      <c r="D98" s="180">
        <v>52.8</v>
      </c>
      <c r="E98" s="181">
        <v>8.0790000000000006</v>
      </c>
      <c r="F98" s="181">
        <v>8.0790000000000006</v>
      </c>
      <c r="G98" s="181">
        <f t="shared" si="4"/>
        <v>0</v>
      </c>
      <c r="H98" s="182">
        <f t="shared" si="5"/>
        <v>0</v>
      </c>
      <c r="I98" s="182">
        <f t="shared" si="6"/>
        <v>3.6880485990971476E-2</v>
      </c>
      <c r="J98" s="182">
        <f t="shared" si="7"/>
        <v>3.6880485990971476E-2</v>
      </c>
      <c r="L98" s="25"/>
      <c r="M98" s="167"/>
      <c r="N98" s="7"/>
      <c r="O98" s="7"/>
      <c r="P98" s="21"/>
      <c r="Q98" s="21"/>
    </row>
    <row r="99" spans="1:17" s="5" customFormat="1" ht="15.75" thickBot="1" x14ac:dyDescent="0.3">
      <c r="A99" s="33">
        <v>74</v>
      </c>
      <c r="B99" s="173"/>
      <c r="C99" s="20">
        <v>43441059</v>
      </c>
      <c r="D99" s="81">
        <v>100.6</v>
      </c>
      <c r="E99" s="12">
        <v>32.152000000000001</v>
      </c>
      <c r="F99" s="12">
        <v>32.152000000000001</v>
      </c>
      <c r="G99" s="12">
        <f t="shared" si="4"/>
        <v>0</v>
      </c>
      <c r="H99" s="82">
        <f t="shared" si="5"/>
        <v>0</v>
      </c>
      <c r="I99" s="82">
        <f t="shared" si="6"/>
        <v>7.0268501717646412E-2</v>
      </c>
      <c r="J99" s="82">
        <f t="shared" si="7"/>
        <v>7.0268501717646412E-2</v>
      </c>
      <c r="L99" s="25"/>
      <c r="M99" s="167"/>
      <c r="N99" s="7"/>
      <c r="O99" s="7"/>
      <c r="P99" s="21"/>
      <c r="Q99" s="21"/>
    </row>
    <row r="100" spans="1:17" s="1" customFormat="1" x14ac:dyDescent="0.25">
      <c r="A100" s="83">
        <v>75</v>
      </c>
      <c r="B100" s="174"/>
      <c r="C100" s="19">
        <v>43441332</v>
      </c>
      <c r="D100" s="84">
        <v>85</v>
      </c>
      <c r="E100" s="9">
        <v>54.354999999999997</v>
      </c>
      <c r="F100" s="9">
        <v>54.622999999999998</v>
      </c>
      <c r="G100" s="9">
        <f t="shared" si="4"/>
        <v>0.26800000000000068</v>
      </c>
      <c r="H100" s="85">
        <f t="shared" si="5"/>
        <v>0.23042640000000059</v>
      </c>
      <c r="I100" s="85">
        <f t="shared" ref="I100:I155" si="8">D100/3919*$I$13</f>
        <v>5.9576528195968377E-2</v>
      </c>
      <c r="J100" s="85">
        <f t="shared" si="7"/>
        <v>0.29000292819596896</v>
      </c>
      <c r="L100" s="25"/>
      <c r="M100" s="167"/>
      <c r="N100" s="7"/>
      <c r="O100" s="7"/>
      <c r="P100" s="21"/>
      <c r="Q100" s="21"/>
    </row>
    <row r="101" spans="1:17" s="1" customFormat="1" x14ac:dyDescent="0.25">
      <c r="A101" s="75">
        <v>76</v>
      </c>
      <c r="B101" s="170"/>
      <c r="C101" s="16">
        <v>43441335</v>
      </c>
      <c r="D101" s="76">
        <v>58.3</v>
      </c>
      <c r="E101" s="8">
        <v>29.420999999999999</v>
      </c>
      <c r="F101" s="8">
        <v>29.622</v>
      </c>
      <c r="G101" s="8">
        <f t="shared" si="4"/>
        <v>0.20100000000000051</v>
      </c>
      <c r="H101" s="77">
        <f t="shared" si="5"/>
        <v>0.17281980000000044</v>
      </c>
      <c r="I101" s="85">
        <f t="shared" si="8"/>
        <v>4.0862489339117139E-2</v>
      </c>
      <c r="J101" s="77">
        <f t="shared" si="7"/>
        <v>0.21368228933911759</v>
      </c>
      <c r="L101" s="25"/>
      <c r="M101" s="167"/>
      <c r="N101" s="7"/>
      <c r="O101" s="7"/>
      <c r="P101" s="21"/>
      <c r="Q101" s="21"/>
    </row>
    <row r="102" spans="1:17" s="5" customFormat="1" x14ac:dyDescent="0.25">
      <c r="A102" s="4">
        <v>77</v>
      </c>
      <c r="B102" s="170"/>
      <c r="C102" s="16">
        <v>43441338</v>
      </c>
      <c r="D102" s="76">
        <v>58.5</v>
      </c>
      <c r="E102" s="8">
        <v>41.863</v>
      </c>
      <c r="F102" s="8">
        <v>42.03</v>
      </c>
      <c r="G102" s="8">
        <f t="shared" si="4"/>
        <v>0.16700000000000159</v>
      </c>
      <c r="H102" s="34">
        <f t="shared" si="5"/>
        <v>0.14358660000000137</v>
      </c>
      <c r="I102" s="39">
        <f t="shared" si="8"/>
        <v>4.1002669405460587E-2</v>
      </c>
      <c r="J102" s="34">
        <f t="shared" si="7"/>
        <v>0.18458926940546194</v>
      </c>
      <c r="L102" s="25"/>
      <c r="M102" s="167"/>
      <c r="N102" s="7"/>
      <c r="O102" s="7"/>
      <c r="P102" s="21"/>
      <c r="Q102" s="21"/>
    </row>
    <row r="103" spans="1:17" s="5" customFormat="1" x14ac:dyDescent="0.25">
      <c r="A103" s="4">
        <v>78</v>
      </c>
      <c r="B103" s="170"/>
      <c r="C103" s="16">
        <v>43441333</v>
      </c>
      <c r="D103" s="76">
        <v>76.599999999999994</v>
      </c>
      <c r="E103" s="8">
        <v>38.655000000000001</v>
      </c>
      <c r="F103" s="8">
        <v>38.814999999999998</v>
      </c>
      <c r="G103" s="8">
        <f t="shared" si="4"/>
        <v>0.15999999999999659</v>
      </c>
      <c r="H103" s="77">
        <f t="shared" si="5"/>
        <v>0.13756799999999708</v>
      </c>
      <c r="I103" s="85">
        <f t="shared" si="8"/>
        <v>5.3688965409543266E-2</v>
      </c>
      <c r="J103" s="77">
        <f t="shared" si="7"/>
        <v>0.19125696540954035</v>
      </c>
      <c r="L103" s="25"/>
      <c r="M103" s="167"/>
      <c r="N103" s="7"/>
      <c r="O103" s="7"/>
      <c r="P103" s="21"/>
      <c r="Q103" s="21"/>
    </row>
    <row r="104" spans="1:17" s="1" customFormat="1" x14ac:dyDescent="0.25">
      <c r="A104" s="75">
        <v>79</v>
      </c>
      <c r="B104" s="170"/>
      <c r="C104" s="16">
        <v>43441336</v>
      </c>
      <c r="D104" s="76">
        <v>85.7</v>
      </c>
      <c r="E104" s="8">
        <v>16.367999999999999</v>
      </c>
      <c r="F104" s="8">
        <v>16.367999999999999</v>
      </c>
      <c r="G104" s="8">
        <f t="shared" si="4"/>
        <v>0</v>
      </c>
      <c r="H104" s="77">
        <f t="shared" si="5"/>
        <v>0</v>
      </c>
      <c r="I104" s="85">
        <f t="shared" si="8"/>
        <v>6.0067158428170474E-2</v>
      </c>
      <c r="J104" s="77">
        <f t="shared" si="7"/>
        <v>6.0067158428170474E-2</v>
      </c>
      <c r="K104" s="5"/>
      <c r="L104" s="25"/>
      <c r="M104" s="167"/>
      <c r="N104" s="7"/>
      <c r="O104" s="7"/>
      <c r="P104" s="21"/>
      <c r="Q104" s="21"/>
    </row>
    <row r="105" spans="1:17" s="1" customFormat="1" x14ac:dyDescent="0.25">
      <c r="A105" s="75">
        <v>80</v>
      </c>
      <c r="B105" s="170"/>
      <c r="C105" s="16">
        <v>43441339</v>
      </c>
      <c r="D105" s="76">
        <v>58.3</v>
      </c>
      <c r="E105" s="8">
        <v>30.966999999999999</v>
      </c>
      <c r="F105" s="8">
        <v>31.134</v>
      </c>
      <c r="G105" s="8">
        <f t="shared" si="4"/>
        <v>0.16700000000000159</v>
      </c>
      <c r="H105" s="77">
        <f t="shared" si="5"/>
        <v>0.14358660000000137</v>
      </c>
      <c r="I105" s="85">
        <f t="shared" si="8"/>
        <v>4.0862489339117139E-2</v>
      </c>
      <c r="J105" s="77">
        <f t="shared" si="7"/>
        <v>0.18444908933911852</v>
      </c>
      <c r="K105" s="5"/>
      <c r="L105" s="25"/>
      <c r="M105" s="167"/>
      <c r="N105" s="7"/>
      <c r="O105" s="7"/>
      <c r="P105" s="21"/>
      <c r="Q105" s="21"/>
    </row>
    <row r="106" spans="1:17" s="1" customFormat="1" x14ac:dyDescent="0.25">
      <c r="A106" s="75">
        <v>81</v>
      </c>
      <c r="B106" s="170"/>
      <c r="C106" s="16">
        <v>43441337</v>
      </c>
      <c r="D106" s="76">
        <v>58.4</v>
      </c>
      <c r="E106" s="8">
        <v>18.805</v>
      </c>
      <c r="F106" s="8">
        <v>18.805</v>
      </c>
      <c r="G106" s="8">
        <f t="shared" si="4"/>
        <v>0</v>
      </c>
      <c r="H106" s="77">
        <f>G106*0.8598</f>
        <v>0</v>
      </c>
      <c r="I106" s="85">
        <f t="shared" si="8"/>
        <v>4.0932579372288863E-2</v>
      </c>
      <c r="J106" s="77">
        <f t="shared" si="7"/>
        <v>4.0932579372288863E-2</v>
      </c>
      <c r="K106" s="5"/>
      <c r="L106" s="25"/>
      <c r="M106" s="167"/>
      <c r="N106" s="7"/>
      <c r="O106" s="7"/>
      <c r="P106" s="21"/>
      <c r="Q106" s="21"/>
    </row>
    <row r="107" spans="1:17" s="1" customFormat="1" x14ac:dyDescent="0.25">
      <c r="A107" s="75">
        <v>82</v>
      </c>
      <c r="B107" s="171"/>
      <c r="C107" s="16">
        <v>43441334</v>
      </c>
      <c r="D107" s="76">
        <v>76.400000000000006</v>
      </c>
      <c r="E107" s="8">
        <v>7.8440000000000003</v>
      </c>
      <c r="F107" s="8">
        <v>7.8440000000000003</v>
      </c>
      <c r="G107" s="8">
        <f t="shared" si="4"/>
        <v>0</v>
      </c>
      <c r="H107" s="77">
        <f t="shared" ref="H107:H135" si="9">G107*0.8598</f>
        <v>0</v>
      </c>
      <c r="I107" s="85">
        <f t="shared" si="8"/>
        <v>5.3548785343199817E-2</v>
      </c>
      <c r="J107" s="77">
        <f t="shared" si="7"/>
        <v>5.3548785343199817E-2</v>
      </c>
      <c r="K107" s="5"/>
      <c r="L107" s="25"/>
      <c r="M107" s="167"/>
      <c r="N107" s="7"/>
      <c r="O107" s="7"/>
      <c r="P107" s="21"/>
      <c r="Q107" s="21"/>
    </row>
    <row r="108" spans="1:17" s="1" customFormat="1" x14ac:dyDescent="0.25">
      <c r="A108" s="75">
        <v>83</v>
      </c>
      <c r="B108" s="170"/>
      <c r="C108" s="16">
        <v>43441340</v>
      </c>
      <c r="D108" s="76">
        <v>85.5</v>
      </c>
      <c r="E108" s="8">
        <v>41.188000000000002</v>
      </c>
      <c r="F108" s="8">
        <v>41.488</v>
      </c>
      <c r="G108" s="8">
        <f t="shared" si="4"/>
        <v>0.29999999999999716</v>
      </c>
      <c r="H108" s="77">
        <f t="shared" si="9"/>
        <v>0.25793999999999756</v>
      </c>
      <c r="I108" s="85">
        <f t="shared" si="8"/>
        <v>5.9926978361827019E-2</v>
      </c>
      <c r="J108" s="77">
        <f t="shared" si="7"/>
        <v>0.31786697836182459</v>
      </c>
      <c r="K108" s="5"/>
      <c r="L108" s="25"/>
      <c r="M108" s="167"/>
      <c r="N108" s="7"/>
      <c r="O108" s="7"/>
      <c r="P108" s="21"/>
      <c r="Q108" s="21"/>
    </row>
    <row r="109" spans="1:17" s="1" customFormat="1" x14ac:dyDescent="0.25">
      <c r="A109" s="75">
        <v>84</v>
      </c>
      <c r="B109" s="183"/>
      <c r="C109" s="179">
        <v>43441326</v>
      </c>
      <c r="D109" s="180">
        <v>58.6</v>
      </c>
      <c r="E109" s="181">
        <v>6.22</v>
      </c>
      <c r="F109" s="181">
        <v>6.22</v>
      </c>
      <c r="G109" s="181">
        <f t="shared" si="4"/>
        <v>0</v>
      </c>
      <c r="H109" s="182">
        <f t="shared" si="9"/>
        <v>0</v>
      </c>
      <c r="I109" s="182">
        <f t="shared" si="8"/>
        <v>4.1072759438632318E-2</v>
      </c>
      <c r="J109" s="182">
        <f t="shared" si="7"/>
        <v>4.1072759438632318E-2</v>
      </c>
      <c r="L109" s="25"/>
      <c r="M109" s="167"/>
      <c r="N109" s="7"/>
      <c r="O109" s="7"/>
      <c r="P109" s="21"/>
      <c r="Q109" s="21"/>
    </row>
    <row r="110" spans="1:17" s="5" customFormat="1" x14ac:dyDescent="0.25">
      <c r="A110" s="4">
        <v>85</v>
      </c>
      <c r="B110" s="183"/>
      <c r="C110" s="179">
        <v>43441323</v>
      </c>
      <c r="D110" s="180">
        <v>59.6</v>
      </c>
      <c r="E110" s="181">
        <v>17.231999999999999</v>
      </c>
      <c r="F110" s="181">
        <v>17.231999999999999</v>
      </c>
      <c r="G110" s="181">
        <f t="shared" si="4"/>
        <v>0</v>
      </c>
      <c r="H110" s="182">
        <f t="shared" si="9"/>
        <v>0</v>
      </c>
      <c r="I110" s="182">
        <f t="shared" si="8"/>
        <v>4.1773659770349594E-2</v>
      </c>
      <c r="J110" s="182">
        <f t="shared" si="7"/>
        <v>4.1773659770349594E-2</v>
      </c>
      <c r="L110" s="25"/>
      <c r="M110" s="167"/>
      <c r="N110" s="7"/>
      <c r="O110" s="7"/>
      <c r="P110" s="21"/>
      <c r="Q110" s="21"/>
    </row>
    <row r="111" spans="1:17" s="1" customFormat="1" x14ac:dyDescent="0.25">
      <c r="A111" s="75">
        <v>86</v>
      </c>
      <c r="B111" s="184"/>
      <c r="C111" s="179">
        <v>43441329</v>
      </c>
      <c r="D111" s="180">
        <v>76.5</v>
      </c>
      <c r="E111" s="181">
        <v>7.4379999999999997</v>
      </c>
      <c r="F111" s="181">
        <v>7.4379999999999997</v>
      </c>
      <c r="G111" s="181">
        <f t="shared" si="4"/>
        <v>0</v>
      </c>
      <c r="H111" s="182">
        <f t="shared" si="9"/>
        <v>0</v>
      </c>
      <c r="I111" s="182">
        <f>D111/3919*$I$13</f>
        <v>5.3618875376371541E-2</v>
      </c>
      <c r="J111" s="182">
        <f t="shared" si="7"/>
        <v>5.3618875376371541E-2</v>
      </c>
      <c r="K111" s="5"/>
      <c r="L111" s="25"/>
      <c r="M111" s="167"/>
      <c r="N111" s="7"/>
      <c r="O111" s="7"/>
      <c r="P111" s="21"/>
      <c r="Q111" s="21"/>
    </row>
    <row r="112" spans="1:17" s="1" customFormat="1" x14ac:dyDescent="0.25">
      <c r="A112" s="75">
        <v>87</v>
      </c>
      <c r="B112" s="183"/>
      <c r="C112" s="179">
        <v>43441330</v>
      </c>
      <c r="D112" s="180">
        <v>85.1</v>
      </c>
      <c r="E112" s="181">
        <v>38.405000000000001</v>
      </c>
      <c r="F112" s="181">
        <v>38.704999999999998</v>
      </c>
      <c r="G112" s="181">
        <f t="shared" si="4"/>
        <v>0.29999999999999716</v>
      </c>
      <c r="H112" s="182">
        <f t="shared" si="9"/>
        <v>0.25793999999999756</v>
      </c>
      <c r="I112" s="182">
        <f t="shared" si="8"/>
        <v>5.9646618229140108E-2</v>
      </c>
      <c r="J112" s="182">
        <f t="shared" si="7"/>
        <v>0.3175866182291377</v>
      </c>
      <c r="K112" s="5"/>
      <c r="L112" s="25"/>
      <c r="M112" s="167"/>
      <c r="N112" s="7"/>
      <c r="O112" s="7"/>
      <c r="P112" s="21"/>
      <c r="Q112" s="21"/>
    </row>
    <row r="113" spans="1:26" s="1" customFormat="1" x14ac:dyDescent="0.25">
      <c r="A113" s="75">
        <v>88</v>
      </c>
      <c r="B113" s="183"/>
      <c r="C113" s="179">
        <v>43441327</v>
      </c>
      <c r="D113" s="180">
        <v>58.4</v>
      </c>
      <c r="E113" s="181">
        <v>20.462</v>
      </c>
      <c r="F113" s="181">
        <v>20.54</v>
      </c>
      <c r="G113" s="181">
        <f t="shared" si="4"/>
        <v>7.7999999999999403E-2</v>
      </c>
      <c r="H113" s="182">
        <f t="shared" si="9"/>
        <v>6.7064399999999483E-2</v>
      </c>
      <c r="I113" s="182">
        <f t="shared" si="8"/>
        <v>4.0932579372288863E-2</v>
      </c>
      <c r="J113" s="182">
        <f t="shared" si="7"/>
        <v>0.10799697937228835</v>
      </c>
      <c r="K113" s="5"/>
      <c r="L113" s="25"/>
      <c r="M113" s="167"/>
      <c r="N113" s="7"/>
      <c r="O113" s="7"/>
      <c r="P113" s="21"/>
      <c r="Q113" s="21"/>
    </row>
    <row r="114" spans="1:26" s="1" customFormat="1" x14ac:dyDescent="0.25">
      <c r="A114" s="75">
        <v>89</v>
      </c>
      <c r="B114" s="183"/>
      <c r="C114" s="179">
        <v>43441324</v>
      </c>
      <c r="D114" s="180">
        <v>58.7</v>
      </c>
      <c r="E114" s="181">
        <v>19.152000000000001</v>
      </c>
      <c r="F114" s="181">
        <v>19.309000000000001</v>
      </c>
      <c r="G114" s="181">
        <f t="shared" si="4"/>
        <v>0.15700000000000003</v>
      </c>
      <c r="H114" s="182">
        <f t="shared" si="9"/>
        <v>0.13498860000000001</v>
      </c>
      <c r="I114" s="182">
        <f t="shared" si="8"/>
        <v>4.1142849471804049E-2</v>
      </c>
      <c r="J114" s="182">
        <f t="shared" si="7"/>
        <v>0.17613144947180406</v>
      </c>
      <c r="L114" s="25"/>
      <c r="M114" s="167"/>
      <c r="N114" s="7"/>
      <c r="O114" s="7"/>
      <c r="P114" s="5"/>
      <c r="Q114" s="5"/>
      <c r="R114" s="5"/>
      <c r="S114" s="5"/>
      <c r="T114" s="5"/>
      <c r="U114" s="5"/>
      <c r="V114" s="5"/>
      <c r="W114" s="5"/>
      <c r="X114" s="5"/>
      <c r="Y114" s="21"/>
      <c r="Z114" s="21"/>
    </row>
    <row r="115" spans="1:26" s="1" customFormat="1" x14ac:dyDescent="0.25">
      <c r="A115" s="75">
        <v>90</v>
      </c>
      <c r="B115" s="183"/>
      <c r="C115" s="179">
        <v>43441325</v>
      </c>
      <c r="D115" s="180">
        <v>77.7</v>
      </c>
      <c r="E115" s="181">
        <v>29.042000000000002</v>
      </c>
      <c r="F115" s="181">
        <v>29.100999999999999</v>
      </c>
      <c r="G115" s="181">
        <f t="shared" si="4"/>
        <v>5.8999999999997499E-2</v>
      </c>
      <c r="H115" s="182">
        <f t="shared" si="9"/>
        <v>5.072819999999785E-2</v>
      </c>
      <c r="I115" s="182">
        <f t="shared" si="8"/>
        <v>5.445995577443228E-2</v>
      </c>
      <c r="J115" s="182">
        <f t="shared" si="7"/>
        <v>0.10518815577443014</v>
      </c>
      <c r="L115" s="25"/>
      <c r="M115" s="167"/>
      <c r="N115" s="7"/>
      <c r="O115" s="7"/>
      <c r="P115" s="5"/>
      <c r="Q115" s="5"/>
      <c r="R115" s="5"/>
      <c r="S115" s="5"/>
      <c r="T115" s="5"/>
      <c r="U115" s="5"/>
      <c r="V115" s="5"/>
      <c r="W115" s="5"/>
      <c r="X115" s="5"/>
      <c r="Y115" s="21"/>
      <c r="Z115" s="21"/>
    </row>
    <row r="116" spans="1:26" s="5" customFormat="1" x14ac:dyDescent="0.25">
      <c r="A116" s="4">
        <v>91</v>
      </c>
      <c r="B116" s="183"/>
      <c r="C116" s="179">
        <v>43441328</v>
      </c>
      <c r="D116" s="180">
        <v>85.3</v>
      </c>
      <c r="E116" s="181">
        <v>14.286</v>
      </c>
      <c r="F116" s="181">
        <v>14.287000000000001</v>
      </c>
      <c r="G116" s="181">
        <f t="shared" si="4"/>
        <v>1.0000000000012221E-3</v>
      </c>
      <c r="H116" s="188">
        <f t="shared" si="9"/>
        <v>8.5980000000105078E-4</v>
      </c>
      <c r="I116" s="188">
        <f t="shared" si="8"/>
        <v>5.9786798295483563E-2</v>
      </c>
      <c r="J116" s="188">
        <f t="shared" si="7"/>
        <v>6.0646598295484612E-2</v>
      </c>
      <c r="L116" s="25"/>
      <c r="M116" s="167"/>
      <c r="N116" s="7"/>
      <c r="O116" s="7"/>
      <c r="Y116" s="21"/>
      <c r="Z116" s="21"/>
    </row>
    <row r="117" spans="1:26" s="1" customFormat="1" x14ac:dyDescent="0.25">
      <c r="A117" s="75">
        <v>92</v>
      </c>
      <c r="B117" s="183"/>
      <c r="C117" s="179">
        <v>43441331</v>
      </c>
      <c r="D117" s="180">
        <v>58.5</v>
      </c>
      <c r="E117" s="181">
        <v>30.713999999999999</v>
      </c>
      <c r="F117" s="181">
        <v>30.904</v>
      </c>
      <c r="G117" s="181">
        <f t="shared" si="4"/>
        <v>0.19000000000000128</v>
      </c>
      <c r="H117" s="182">
        <f t="shared" si="9"/>
        <v>0.16336200000000109</v>
      </c>
      <c r="I117" s="182">
        <f t="shared" si="8"/>
        <v>4.1002669405460587E-2</v>
      </c>
      <c r="J117" s="182">
        <f t="shared" si="7"/>
        <v>0.20436466940546166</v>
      </c>
      <c r="L117" s="25"/>
      <c r="M117" s="167"/>
      <c r="N117" s="7"/>
      <c r="O117" s="7"/>
      <c r="P117" s="5"/>
      <c r="Q117" s="5"/>
      <c r="R117" s="5"/>
      <c r="S117" s="5"/>
      <c r="T117" s="5"/>
      <c r="U117" s="5"/>
      <c r="V117" s="5"/>
      <c r="W117" s="5"/>
      <c r="X117" s="5"/>
      <c r="Y117" s="21"/>
      <c r="Z117" s="21"/>
    </row>
    <row r="118" spans="1:26" s="5" customFormat="1" x14ac:dyDescent="0.25">
      <c r="A118" s="4">
        <v>93</v>
      </c>
      <c r="B118" s="183"/>
      <c r="C118" s="179">
        <v>34242164</v>
      </c>
      <c r="D118" s="180">
        <v>59.3</v>
      </c>
      <c r="E118" s="181">
        <v>18.248000000000001</v>
      </c>
      <c r="F118" s="181">
        <v>18.251000000000001</v>
      </c>
      <c r="G118" s="181">
        <f t="shared" si="4"/>
        <v>3.0000000000001137E-3</v>
      </c>
      <c r="H118" s="182">
        <f t="shared" si="9"/>
        <v>2.5794000000000979E-3</v>
      </c>
      <c r="I118" s="182">
        <f t="shared" si="8"/>
        <v>4.1563389670834408E-2</v>
      </c>
      <c r="J118" s="182">
        <f t="shared" si="7"/>
        <v>4.4142789670834508E-2</v>
      </c>
      <c r="L118" s="25"/>
      <c r="M118" s="167"/>
      <c r="N118" s="7"/>
      <c r="O118" s="7"/>
      <c r="Y118" s="21"/>
      <c r="Z118" s="21"/>
    </row>
    <row r="119" spans="1:26" s="1" customFormat="1" x14ac:dyDescent="0.25">
      <c r="A119" s="75">
        <v>94</v>
      </c>
      <c r="B119" s="183"/>
      <c r="C119" s="179">
        <v>34242158</v>
      </c>
      <c r="D119" s="180">
        <v>76.8</v>
      </c>
      <c r="E119" s="181">
        <v>25.219000000000001</v>
      </c>
      <c r="F119" s="181">
        <v>25.292999999999999</v>
      </c>
      <c r="G119" s="181">
        <f t="shared" si="4"/>
        <v>7.3999999999998067E-2</v>
      </c>
      <c r="H119" s="182">
        <f t="shared" si="9"/>
        <v>6.3625199999998341E-2</v>
      </c>
      <c r="I119" s="182">
        <f t="shared" si="8"/>
        <v>5.3829145475886721E-2</v>
      </c>
      <c r="J119" s="182">
        <f t="shared" si="7"/>
        <v>0.11745434547588507</v>
      </c>
      <c r="L119" s="25"/>
      <c r="M119" s="167"/>
      <c r="N119" s="7"/>
      <c r="O119" s="7"/>
      <c r="P119" s="5"/>
      <c r="Q119" s="5"/>
      <c r="R119" s="5"/>
      <c r="S119" s="5"/>
      <c r="T119" s="5"/>
      <c r="U119" s="5"/>
      <c r="V119" s="5"/>
      <c r="W119" s="5"/>
      <c r="X119" s="5"/>
      <c r="Y119" s="21"/>
      <c r="Z119" s="21"/>
    </row>
    <row r="120" spans="1:26" s="1" customFormat="1" x14ac:dyDescent="0.25">
      <c r="A120" s="75">
        <v>95</v>
      </c>
      <c r="B120" s="183"/>
      <c r="C120" s="179">
        <v>34242124</v>
      </c>
      <c r="D120" s="180">
        <v>85.2</v>
      </c>
      <c r="E120" s="181">
        <v>36.631999999999998</v>
      </c>
      <c r="F120" s="181">
        <v>36.802</v>
      </c>
      <c r="G120" s="181">
        <f t="shared" si="4"/>
        <v>0.17000000000000171</v>
      </c>
      <c r="H120" s="182">
        <f t="shared" si="9"/>
        <v>0.14616600000000146</v>
      </c>
      <c r="I120" s="182">
        <f t="shared" si="8"/>
        <v>5.9716708262311832E-2</v>
      </c>
      <c r="J120" s="182">
        <f t="shared" si="7"/>
        <v>0.20588270826231331</v>
      </c>
      <c r="K120" s="5"/>
      <c r="L120" s="25"/>
      <c r="M120" s="167"/>
      <c r="N120" s="7"/>
      <c r="O120" s="7"/>
      <c r="P120" s="5"/>
      <c r="Q120" s="5"/>
      <c r="R120" s="5"/>
      <c r="S120" s="5"/>
      <c r="T120" s="5"/>
      <c r="U120" s="5"/>
      <c r="V120" s="5"/>
      <c r="W120" s="5"/>
      <c r="X120" s="5"/>
      <c r="Y120" s="21"/>
      <c r="Z120" s="21"/>
    </row>
    <row r="121" spans="1:26" s="1" customFormat="1" x14ac:dyDescent="0.25">
      <c r="A121" s="4">
        <v>96</v>
      </c>
      <c r="B121" s="183"/>
      <c r="C121" s="179">
        <v>34242122</v>
      </c>
      <c r="D121" s="180">
        <v>58.1</v>
      </c>
      <c r="E121" s="181">
        <v>8.4290000000000003</v>
      </c>
      <c r="F121" s="181">
        <v>8.609</v>
      </c>
      <c r="G121" s="181">
        <f t="shared" si="4"/>
        <v>0.17999999999999972</v>
      </c>
      <c r="H121" s="188">
        <f t="shared" si="9"/>
        <v>0.15476399999999976</v>
      </c>
      <c r="I121" s="188">
        <f t="shared" si="8"/>
        <v>4.0722309272773684E-2</v>
      </c>
      <c r="J121" s="188">
        <f t="shared" si="7"/>
        <v>0.19548630927277344</v>
      </c>
      <c r="L121" s="25"/>
      <c r="M121" s="167"/>
      <c r="N121" s="7"/>
      <c r="O121" s="7"/>
      <c r="P121" s="5"/>
      <c r="Q121" s="5"/>
      <c r="R121" s="5"/>
      <c r="S121" s="5"/>
      <c r="T121" s="5"/>
      <c r="U121" s="5"/>
      <c r="V121" s="5"/>
      <c r="W121" s="5"/>
      <c r="X121" s="5"/>
      <c r="Y121" s="21"/>
      <c r="Z121" s="21"/>
    </row>
    <row r="122" spans="1:26" s="5" customFormat="1" x14ac:dyDescent="0.25">
      <c r="A122" s="4">
        <v>97</v>
      </c>
      <c r="B122" s="183"/>
      <c r="C122" s="179">
        <v>34242128</v>
      </c>
      <c r="D122" s="180">
        <v>57.5</v>
      </c>
      <c r="E122" s="181">
        <v>32.375999999999998</v>
      </c>
      <c r="F122" s="181">
        <v>32.511000000000003</v>
      </c>
      <c r="G122" s="181">
        <f t="shared" si="4"/>
        <v>0.13500000000000512</v>
      </c>
      <c r="H122" s="182">
        <f t="shared" si="9"/>
        <v>0.11607300000000439</v>
      </c>
      <c r="I122" s="182">
        <f t="shared" si="8"/>
        <v>4.0301769073743318E-2</v>
      </c>
      <c r="J122" s="182">
        <f t="shared" si="7"/>
        <v>0.1563747690737477</v>
      </c>
      <c r="L122" s="25"/>
      <c r="M122" s="167"/>
      <c r="N122" s="7"/>
      <c r="O122" s="7"/>
      <c r="Y122" s="21"/>
      <c r="Z122" s="21"/>
    </row>
    <row r="123" spans="1:26" s="1" customFormat="1" x14ac:dyDescent="0.25">
      <c r="A123" s="75">
        <v>98</v>
      </c>
      <c r="B123" s="183"/>
      <c r="C123" s="179">
        <v>34242159</v>
      </c>
      <c r="D123" s="180">
        <v>77</v>
      </c>
      <c r="E123" s="181">
        <v>30.936</v>
      </c>
      <c r="F123" s="181">
        <v>31.1</v>
      </c>
      <c r="G123" s="181">
        <f t="shared" si="4"/>
        <v>0.16400000000000148</v>
      </c>
      <c r="H123" s="182">
        <f t="shared" si="9"/>
        <v>0.14100720000000128</v>
      </c>
      <c r="I123" s="182">
        <f t="shared" si="8"/>
        <v>5.3969325542230176E-2</v>
      </c>
      <c r="J123" s="182">
        <f t="shared" si="7"/>
        <v>0.19497652554223144</v>
      </c>
      <c r="L123" s="25"/>
      <c r="M123" s="167"/>
      <c r="N123" s="7"/>
      <c r="O123" s="7"/>
      <c r="P123" s="5"/>
      <c r="Q123" s="5"/>
      <c r="R123" s="5"/>
      <c r="S123" s="5"/>
      <c r="T123" s="5"/>
      <c r="U123" s="5"/>
      <c r="V123" s="5"/>
      <c r="W123" s="5"/>
      <c r="X123" s="5"/>
      <c r="Y123" s="21"/>
      <c r="Z123" s="21"/>
    </row>
    <row r="124" spans="1:26" s="5" customFormat="1" x14ac:dyDescent="0.25">
      <c r="A124" s="4">
        <v>99</v>
      </c>
      <c r="B124" s="183"/>
      <c r="C124" s="179">
        <v>34242441</v>
      </c>
      <c r="D124" s="180">
        <v>85.4</v>
      </c>
      <c r="E124" s="181">
        <v>13.285</v>
      </c>
      <c r="F124" s="181">
        <v>13.285</v>
      </c>
      <c r="G124" s="181">
        <f t="shared" si="4"/>
        <v>0</v>
      </c>
      <c r="H124" s="182">
        <f t="shared" si="9"/>
        <v>0</v>
      </c>
      <c r="I124" s="182">
        <f t="shared" si="8"/>
        <v>5.9856888328655287E-2</v>
      </c>
      <c r="J124" s="182">
        <f t="shared" si="7"/>
        <v>5.9856888328655287E-2</v>
      </c>
      <c r="L124" s="25"/>
      <c r="M124" s="167"/>
      <c r="N124" s="7"/>
      <c r="O124" s="7"/>
      <c r="Y124" s="21"/>
      <c r="Z124" s="21"/>
    </row>
    <row r="125" spans="1:26" s="1" customFormat="1" x14ac:dyDescent="0.25">
      <c r="A125" s="4">
        <v>100</v>
      </c>
      <c r="B125" s="185">
        <v>45585</v>
      </c>
      <c r="C125" s="179">
        <v>34242395</v>
      </c>
      <c r="D125" s="190">
        <v>58.2</v>
      </c>
      <c r="E125" s="181">
        <v>21.254000000000001</v>
      </c>
      <c r="F125" s="181">
        <v>21.39</v>
      </c>
      <c r="G125" s="181">
        <f t="shared" si="4"/>
        <v>0.13599999999999923</v>
      </c>
      <c r="H125" s="188">
        <f t="shared" si="9"/>
        <v>0.11693279999999934</v>
      </c>
      <c r="I125" s="188">
        <f t="shared" si="8"/>
        <v>4.0792399305945408E-2</v>
      </c>
      <c r="J125" s="188">
        <f t="shared" si="7"/>
        <v>0.15772519930594475</v>
      </c>
      <c r="L125" s="25"/>
      <c r="M125" s="167"/>
      <c r="N125" s="7"/>
      <c r="O125" s="7"/>
      <c r="P125" s="5"/>
      <c r="Q125" s="5"/>
      <c r="R125" s="5"/>
      <c r="S125" s="5"/>
      <c r="T125" s="5"/>
      <c r="U125" s="5"/>
      <c r="V125" s="5"/>
      <c r="W125" s="5"/>
      <c r="X125" s="5"/>
      <c r="Y125" s="21"/>
      <c r="Z125" s="21"/>
    </row>
    <row r="126" spans="1:26" s="5" customFormat="1" x14ac:dyDescent="0.25">
      <c r="A126" s="4">
        <v>101</v>
      </c>
      <c r="B126" s="183"/>
      <c r="C126" s="179">
        <v>34242120</v>
      </c>
      <c r="D126" s="180">
        <v>59</v>
      </c>
      <c r="E126" s="181">
        <v>17.285</v>
      </c>
      <c r="F126" s="181">
        <f>17.285+0.105</f>
        <v>17.39</v>
      </c>
      <c r="G126" s="181">
        <f t="shared" si="4"/>
        <v>0.10500000000000043</v>
      </c>
      <c r="H126" s="182">
        <f t="shared" si="9"/>
        <v>9.0279000000000373E-2</v>
      </c>
      <c r="I126" s="182">
        <f t="shared" si="8"/>
        <v>4.1353119571319229E-2</v>
      </c>
      <c r="J126" s="182">
        <f t="shared" si="7"/>
        <v>0.13163211957131959</v>
      </c>
      <c r="L126" s="25"/>
      <c r="M126" s="167"/>
      <c r="N126" s="7"/>
      <c r="O126" s="7"/>
      <c r="Y126" s="21"/>
      <c r="Z126" s="21"/>
    </row>
    <row r="127" spans="1:26" s="1" customFormat="1" x14ac:dyDescent="0.25">
      <c r="A127" s="75">
        <v>102</v>
      </c>
      <c r="B127" s="183"/>
      <c r="C127" s="179">
        <v>34242123</v>
      </c>
      <c r="D127" s="180">
        <v>77.599999999999994</v>
      </c>
      <c r="E127" s="181">
        <v>14.116</v>
      </c>
      <c r="F127" s="181">
        <v>14.121</v>
      </c>
      <c r="G127" s="181">
        <f t="shared" si="4"/>
        <v>5.0000000000007816E-3</v>
      </c>
      <c r="H127" s="182">
        <f t="shared" si="9"/>
        <v>4.2990000000006721E-3</v>
      </c>
      <c r="I127" s="182">
        <f t="shared" si="8"/>
        <v>5.4389865741260542E-2</v>
      </c>
      <c r="J127" s="182">
        <f t="shared" si="7"/>
        <v>5.8688865741261212E-2</v>
      </c>
      <c r="L127" s="25"/>
      <c r="M127" s="167"/>
      <c r="N127" s="7"/>
      <c r="O127" s="7"/>
      <c r="P127" s="5"/>
      <c r="Q127" s="5"/>
      <c r="R127" s="5"/>
      <c r="S127" s="5"/>
      <c r="T127" s="5"/>
      <c r="U127" s="5"/>
      <c r="V127" s="5"/>
      <c r="W127" s="5"/>
      <c r="X127" s="5"/>
      <c r="Y127" s="21"/>
      <c r="Z127" s="21"/>
    </row>
    <row r="128" spans="1:26" s="79" customFormat="1" x14ac:dyDescent="0.25">
      <c r="A128" s="4">
        <v>103</v>
      </c>
      <c r="B128" s="183"/>
      <c r="C128" s="179">
        <v>34242126</v>
      </c>
      <c r="D128" s="190">
        <v>85.4</v>
      </c>
      <c r="E128" s="181">
        <v>40.453000000000003</v>
      </c>
      <c r="F128" s="181">
        <v>40.453000000000003</v>
      </c>
      <c r="G128" s="181">
        <f t="shared" si="4"/>
        <v>0</v>
      </c>
      <c r="H128" s="188">
        <f t="shared" si="9"/>
        <v>0</v>
      </c>
      <c r="I128" s="188">
        <f t="shared" si="8"/>
        <v>5.9856888328655287E-2</v>
      </c>
      <c r="J128" s="188">
        <f t="shared" si="7"/>
        <v>5.9856888328655287E-2</v>
      </c>
      <c r="K128" s="5"/>
      <c r="L128" s="25"/>
      <c r="M128" s="167"/>
      <c r="N128" s="24"/>
      <c r="O128" s="24"/>
      <c r="P128" s="24"/>
      <c r="Q128" s="24"/>
    </row>
    <row r="129" spans="1:26" s="79" customFormat="1" x14ac:dyDescent="0.25">
      <c r="A129" s="4">
        <v>104</v>
      </c>
      <c r="B129" s="183"/>
      <c r="C129" s="179">
        <v>34242116</v>
      </c>
      <c r="D129" s="190">
        <v>58.8</v>
      </c>
      <c r="E129" s="181">
        <v>49.304000000000002</v>
      </c>
      <c r="F129" s="181">
        <v>49.304000000000002</v>
      </c>
      <c r="G129" s="181">
        <f t="shared" si="4"/>
        <v>0</v>
      </c>
      <c r="H129" s="188">
        <f t="shared" si="9"/>
        <v>0</v>
      </c>
      <c r="I129" s="188">
        <f t="shared" si="8"/>
        <v>4.1212939504975774E-2</v>
      </c>
      <c r="J129" s="188">
        <f t="shared" si="7"/>
        <v>4.1212939504975774E-2</v>
      </c>
      <c r="K129" s="5"/>
      <c r="L129" s="25"/>
      <c r="M129" s="167"/>
      <c r="N129" s="24"/>
      <c r="O129" s="97"/>
    </row>
    <row r="130" spans="1:26" s="1" customFormat="1" x14ac:dyDescent="0.25">
      <c r="A130" s="4">
        <v>105</v>
      </c>
      <c r="B130" s="184"/>
      <c r="C130" s="179">
        <v>34242113</v>
      </c>
      <c r="D130" s="190">
        <v>59.2</v>
      </c>
      <c r="E130" s="181">
        <v>25.263999999999999</v>
      </c>
      <c r="F130" s="181">
        <v>25.44</v>
      </c>
      <c r="G130" s="181">
        <f t="shared" si="4"/>
        <v>0.17600000000000193</v>
      </c>
      <c r="H130" s="188">
        <f t="shared" si="9"/>
        <v>0.15132480000000167</v>
      </c>
      <c r="I130" s="188">
        <f t="shared" si="8"/>
        <v>4.1493299637662684E-2</v>
      </c>
      <c r="J130" s="188">
        <f t="shared" si="7"/>
        <v>0.19281809963766436</v>
      </c>
      <c r="K130" s="5"/>
      <c r="L130" s="25"/>
      <c r="M130" s="167"/>
      <c r="N130" s="108"/>
      <c r="O130" s="97"/>
      <c r="P130" s="5"/>
      <c r="Q130" s="5"/>
      <c r="R130" s="5"/>
      <c r="S130" s="5"/>
      <c r="T130" s="5"/>
      <c r="U130" s="5"/>
      <c r="V130" s="5"/>
      <c r="W130" s="5"/>
      <c r="X130" s="5"/>
      <c r="Y130" s="21"/>
      <c r="Z130" s="21"/>
    </row>
    <row r="131" spans="1:26" s="1" customFormat="1" x14ac:dyDescent="0.25">
      <c r="A131" s="4">
        <v>106</v>
      </c>
      <c r="B131" s="183"/>
      <c r="C131" s="187">
        <v>34242119</v>
      </c>
      <c r="D131" s="190">
        <v>76.8</v>
      </c>
      <c r="E131" s="181">
        <v>38.732999999999997</v>
      </c>
      <c r="F131" s="181">
        <v>38.732999999999997</v>
      </c>
      <c r="G131" s="181">
        <f t="shared" si="4"/>
        <v>0</v>
      </c>
      <c r="H131" s="188">
        <f t="shared" si="9"/>
        <v>0</v>
      </c>
      <c r="I131" s="188">
        <f t="shared" si="8"/>
        <v>5.3829145475886721E-2</v>
      </c>
      <c r="J131" s="188">
        <f t="shared" si="7"/>
        <v>5.3829145475886721E-2</v>
      </c>
      <c r="K131" s="93"/>
      <c r="L131" s="25"/>
      <c r="M131" s="167"/>
      <c r="N131" s="108"/>
      <c r="O131" s="24"/>
      <c r="P131" s="24"/>
      <c r="Q131" s="24"/>
      <c r="R131" s="5"/>
      <c r="S131" s="5"/>
      <c r="T131" s="5"/>
      <c r="U131" s="5"/>
      <c r="V131" s="5"/>
      <c r="W131" s="5"/>
      <c r="X131" s="5"/>
      <c r="Y131" s="21"/>
      <c r="Z131" s="21"/>
    </row>
    <row r="132" spans="1:26" s="5" customFormat="1" x14ac:dyDescent="0.25">
      <c r="A132" s="4">
        <v>107</v>
      </c>
      <c r="B132" s="183"/>
      <c r="C132" s="179">
        <v>34242112</v>
      </c>
      <c r="D132" s="190">
        <v>85.1</v>
      </c>
      <c r="E132" s="181">
        <v>31.280999999999999</v>
      </c>
      <c r="F132" s="181">
        <v>31.457999999999998</v>
      </c>
      <c r="G132" s="181">
        <f t="shared" si="4"/>
        <v>0.1769999999999996</v>
      </c>
      <c r="H132" s="182">
        <f t="shared" si="9"/>
        <v>0.15218459999999967</v>
      </c>
      <c r="I132" s="182">
        <f t="shared" si="8"/>
        <v>5.9646618229140108E-2</v>
      </c>
      <c r="J132" s="182">
        <f t="shared" si="7"/>
        <v>0.21183121822913978</v>
      </c>
      <c r="L132" s="25"/>
      <c r="M132" s="167"/>
      <c r="N132" s="93"/>
      <c r="Y132" s="21"/>
      <c r="Z132" s="21"/>
    </row>
    <row r="133" spans="1:26" s="1" customFormat="1" x14ac:dyDescent="0.25">
      <c r="A133" s="75">
        <v>108</v>
      </c>
      <c r="B133" s="183"/>
      <c r="C133" s="179">
        <v>34242115</v>
      </c>
      <c r="D133" s="190">
        <v>58.5</v>
      </c>
      <c r="E133" s="181">
        <v>14.206</v>
      </c>
      <c r="F133" s="181">
        <v>14.206</v>
      </c>
      <c r="G133" s="181">
        <f t="shared" si="4"/>
        <v>0</v>
      </c>
      <c r="H133" s="182">
        <f t="shared" si="9"/>
        <v>0</v>
      </c>
      <c r="I133" s="182">
        <f t="shared" si="8"/>
        <v>4.1002669405460587E-2</v>
      </c>
      <c r="J133" s="182">
        <f t="shared" si="7"/>
        <v>4.1002669405460587E-2</v>
      </c>
      <c r="K133" s="66"/>
      <c r="L133" s="25"/>
      <c r="M133" s="167"/>
      <c r="N133" s="132"/>
      <c r="O133" s="7"/>
      <c r="P133" s="5"/>
      <c r="Q133" s="5"/>
      <c r="R133" s="5"/>
      <c r="S133" s="5"/>
      <c r="T133" s="5"/>
      <c r="U133" s="5"/>
      <c r="V133" s="5"/>
      <c r="W133" s="5"/>
      <c r="X133" s="5"/>
      <c r="Y133" s="21"/>
      <c r="Z133" s="21"/>
    </row>
    <row r="134" spans="1:26" s="5" customFormat="1" ht="15.75" x14ac:dyDescent="0.25">
      <c r="A134" s="4">
        <v>109</v>
      </c>
      <c r="B134" s="183"/>
      <c r="C134" s="179">
        <v>34242118</v>
      </c>
      <c r="D134" s="180">
        <v>59.1</v>
      </c>
      <c r="E134" s="181">
        <v>31.465</v>
      </c>
      <c r="F134" s="181">
        <v>31.465</v>
      </c>
      <c r="G134" s="181">
        <f t="shared" si="4"/>
        <v>0</v>
      </c>
      <c r="H134" s="182">
        <f t="shared" si="9"/>
        <v>0</v>
      </c>
      <c r="I134" s="182">
        <f t="shared" si="8"/>
        <v>4.142320960449096E-2</v>
      </c>
      <c r="J134" s="182">
        <f t="shared" si="7"/>
        <v>4.142320960449096E-2</v>
      </c>
      <c r="L134" s="25"/>
      <c r="M134" s="167"/>
      <c r="N134" s="143"/>
      <c r="O134" s="7"/>
      <c r="Y134" s="21"/>
      <c r="Z134" s="21"/>
    </row>
    <row r="135" spans="1:26" s="5" customFormat="1" ht="15.75" x14ac:dyDescent="0.25">
      <c r="A135" s="4">
        <v>110</v>
      </c>
      <c r="B135" s="183"/>
      <c r="C135" s="179">
        <v>34242111</v>
      </c>
      <c r="D135" s="190">
        <v>77.099999999999994</v>
      </c>
      <c r="E135" s="181">
        <v>18.277999999999999</v>
      </c>
      <c r="F135" s="181">
        <v>18.277999999999999</v>
      </c>
      <c r="G135" s="181">
        <f t="shared" si="4"/>
        <v>0</v>
      </c>
      <c r="H135" s="182">
        <f t="shared" si="9"/>
        <v>0</v>
      </c>
      <c r="I135" s="182">
        <f t="shared" si="8"/>
        <v>5.4039415575401907E-2</v>
      </c>
      <c r="J135" s="182">
        <f t="shared" si="7"/>
        <v>5.4039415575401907E-2</v>
      </c>
      <c r="L135" s="25"/>
      <c r="M135" s="167"/>
      <c r="N135" s="143"/>
      <c r="O135" s="7"/>
      <c r="Y135" s="21"/>
      <c r="Z135" s="21"/>
    </row>
    <row r="136" spans="1:26" s="1" customFormat="1" x14ac:dyDescent="0.25">
      <c r="A136" s="75">
        <v>111</v>
      </c>
      <c r="B136" s="185">
        <v>45327</v>
      </c>
      <c r="C136" s="179" t="s">
        <v>89</v>
      </c>
      <c r="D136" s="180">
        <v>85.1</v>
      </c>
      <c r="E136" s="186">
        <v>0</v>
      </c>
      <c r="F136" s="186">
        <v>0</v>
      </c>
      <c r="G136" s="186">
        <f>F136-E136</f>
        <v>0</v>
      </c>
      <c r="H136" s="182">
        <f>G136</f>
        <v>0</v>
      </c>
      <c r="I136" s="182">
        <f t="shared" si="8"/>
        <v>5.9646618229140108E-2</v>
      </c>
      <c r="J136" s="182">
        <f t="shared" si="7"/>
        <v>5.9646618229140108E-2</v>
      </c>
      <c r="K136" s="5"/>
      <c r="L136" s="25"/>
      <c r="M136" s="167"/>
      <c r="N136" s="200"/>
      <c r="O136" s="7"/>
      <c r="P136" s="5"/>
      <c r="Q136" s="5"/>
      <c r="R136" s="5"/>
      <c r="S136" s="5"/>
      <c r="T136" s="5"/>
      <c r="U136" s="5"/>
      <c r="V136" s="5"/>
      <c r="W136" s="5"/>
      <c r="X136" s="5"/>
      <c r="Y136" s="21"/>
      <c r="Z136" s="21"/>
    </row>
    <row r="137" spans="1:26" s="1" customFormat="1" x14ac:dyDescent="0.25">
      <c r="A137" s="75">
        <v>112</v>
      </c>
      <c r="B137" s="183"/>
      <c r="C137" s="179">
        <v>34242117</v>
      </c>
      <c r="D137" s="180">
        <v>57.5</v>
      </c>
      <c r="E137" s="181">
        <v>12.893000000000001</v>
      </c>
      <c r="F137" s="181">
        <v>12.993</v>
      </c>
      <c r="G137" s="181">
        <f t="shared" si="4"/>
        <v>9.9999999999999645E-2</v>
      </c>
      <c r="H137" s="182">
        <f t="shared" ref="H137:H165" si="10">G137*0.8598</f>
        <v>8.5979999999999696E-2</v>
      </c>
      <c r="I137" s="182">
        <f t="shared" si="8"/>
        <v>4.0301769073743318E-2</v>
      </c>
      <c r="J137" s="182">
        <f t="shared" si="7"/>
        <v>0.126281769073743</v>
      </c>
      <c r="K137" s="5"/>
      <c r="L137" s="25"/>
      <c r="M137" s="167"/>
      <c r="N137" s="132"/>
      <c r="O137" s="7"/>
      <c r="P137" s="5"/>
      <c r="Q137" s="5"/>
      <c r="R137" s="5"/>
      <c r="S137" s="5"/>
      <c r="T137" s="5"/>
      <c r="U137" s="5"/>
      <c r="V137" s="5"/>
      <c r="W137" s="5"/>
      <c r="X137" s="5"/>
      <c r="Y137" s="21"/>
      <c r="Z137" s="21"/>
    </row>
    <row r="138" spans="1:26" s="1" customFormat="1" x14ac:dyDescent="0.25">
      <c r="A138" s="75">
        <v>113</v>
      </c>
      <c r="B138" s="183"/>
      <c r="C138" s="179">
        <v>34242125</v>
      </c>
      <c r="D138" s="180">
        <v>58.9</v>
      </c>
      <c r="E138" s="181">
        <v>17.863</v>
      </c>
      <c r="F138" s="181">
        <v>17.863</v>
      </c>
      <c r="G138" s="181">
        <f t="shared" si="4"/>
        <v>0</v>
      </c>
      <c r="H138" s="182">
        <f t="shared" si="10"/>
        <v>0</v>
      </c>
      <c r="I138" s="182">
        <f t="shared" si="8"/>
        <v>4.1283029538147498E-2</v>
      </c>
      <c r="J138" s="182">
        <f t="shared" si="7"/>
        <v>4.1283029538147498E-2</v>
      </c>
      <c r="K138" s="5"/>
      <c r="L138" s="25"/>
      <c r="M138" s="167"/>
      <c r="N138" s="132"/>
      <c r="O138" s="7"/>
      <c r="P138" s="5"/>
      <c r="Q138" s="5"/>
      <c r="R138" s="5"/>
      <c r="S138" s="5"/>
      <c r="T138" s="5"/>
      <c r="U138" s="5"/>
      <c r="V138" s="5"/>
      <c r="W138" s="5"/>
      <c r="X138" s="5"/>
      <c r="Y138" s="21"/>
      <c r="Z138" s="21"/>
    </row>
    <row r="139" spans="1:26" s="5" customFormat="1" x14ac:dyDescent="0.25">
      <c r="A139" s="4">
        <v>114</v>
      </c>
      <c r="B139" s="184"/>
      <c r="C139" s="179">
        <v>34242154</v>
      </c>
      <c r="D139" s="180">
        <v>77.099999999999994</v>
      </c>
      <c r="E139" s="181">
        <v>6.423</v>
      </c>
      <c r="F139" s="181">
        <v>6.423</v>
      </c>
      <c r="G139" s="181">
        <f t="shared" si="4"/>
        <v>0</v>
      </c>
      <c r="H139" s="182">
        <f t="shared" si="10"/>
        <v>0</v>
      </c>
      <c r="I139" s="182">
        <f t="shared" si="8"/>
        <v>5.4039415575401907E-2</v>
      </c>
      <c r="J139" s="182">
        <f t="shared" si="7"/>
        <v>5.4039415575401907E-2</v>
      </c>
      <c r="L139" s="25"/>
      <c r="M139" s="167"/>
      <c r="N139" s="132"/>
      <c r="O139" s="7"/>
      <c r="Y139" s="21"/>
      <c r="Z139" s="21"/>
    </row>
    <row r="140" spans="1:26" s="5" customFormat="1" x14ac:dyDescent="0.25">
      <c r="A140" s="4">
        <v>115</v>
      </c>
      <c r="B140" s="183"/>
      <c r="C140" s="179">
        <v>34242149</v>
      </c>
      <c r="D140" s="180">
        <v>85.3</v>
      </c>
      <c r="E140" s="181">
        <v>25.477</v>
      </c>
      <c r="F140" s="181">
        <v>25.68</v>
      </c>
      <c r="G140" s="181">
        <f t="shared" si="4"/>
        <v>0.2029999999999994</v>
      </c>
      <c r="H140" s="182">
        <f t="shared" si="10"/>
        <v>0.17453939999999948</v>
      </c>
      <c r="I140" s="182">
        <f t="shared" si="8"/>
        <v>5.9786798295483563E-2</v>
      </c>
      <c r="J140" s="182">
        <f t="shared" si="7"/>
        <v>0.23432619829548304</v>
      </c>
      <c r="L140" s="25"/>
      <c r="M140" s="167"/>
      <c r="N140" s="132"/>
      <c r="O140" s="7"/>
      <c r="Y140" s="21"/>
      <c r="Z140" s="21"/>
    </row>
    <row r="141" spans="1:26" s="1" customFormat="1" x14ac:dyDescent="0.25">
      <c r="A141" s="75">
        <v>116</v>
      </c>
      <c r="B141" s="183"/>
      <c r="C141" s="179">
        <v>34242157</v>
      </c>
      <c r="D141" s="180">
        <v>59.6</v>
      </c>
      <c r="E141" s="181">
        <v>20.736999999999998</v>
      </c>
      <c r="F141" s="181">
        <v>20.736999999999998</v>
      </c>
      <c r="G141" s="181">
        <f t="shared" si="4"/>
        <v>0</v>
      </c>
      <c r="H141" s="182">
        <f t="shared" si="10"/>
        <v>0</v>
      </c>
      <c r="I141" s="182">
        <f t="shared" si="8"/>
        <v>4.1773659770349594E-2</v>
      </c>
      <c r="J141" s="182">
        <f t="shared" si="7"/>
        <v>4.1773659770349594E-2</v>
      </c>
      <c r="K141" s="5"/>
      <c r="L141" s="25"/>
      <c r="M141" s="167"/>
      <c r="N141" s="132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21"/>
      <c r="Z141" s="21"/>
    </row>
    <row r="142" spans="1:26" s="1" customFormat="1" x14ac:dyDescent="0.25">
      <c r="A142" s="75">
        <v>117</v>
      </c>
      <c r="B142" s="183"/>
      <c r="C142" s="179">
        <v>41341239</v>
      </c>
      <c r="D142" s="180">
        <v>59</v>
      </c>
      <c r="E142" s="181">
        <v>8.8140000000000001</v>
      </c>
      <c r="F142" s="181">
        <v>8.8309999999999995</v>
      </c>
      <c r="G142" s="181">
        <f t="shared" si="4"/>
        <v>1.699999999999946E-2</v>
      </c>
      <c r="H142" s="182">
        <f t="shared" si="10"/>
        <v>1.4616599999999536E-2</v>
      </c>
      <c r="I142" s="182">
        <f t="shared" si="8"/>
        <v>4.1353119571319229E-2</v>
      </c>
      <c r="J142" s="182">
        <f t="shared" si="7"/>
        <v>5.5969719571318764E-2</v>
      </c>
      <c r="L142" s="25"/>
      <c r="M142" s="167"/>
      <c r="N142" s="132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21"/>
      <c r="Z142" s="21"/>
    </row>
    <row r="143" spans="1:26" s="1" customFormat="1" x14ac:dyDescent="0.25">
      <c r="A143" s="75">
        <v>118</v>
      </c>
      <c r="B143" s="184"/>
      <c r="C143" s="179">
        <v>34242156</v>
      </c>
      <c r="D143" s="180">
        <v>78</v>
      </c>
      <c r="E143" s="181">
        <v>8.718</v>
      </c>
      <c r="F143" s="181">
        <v>8.7189999999999994</v>
      </c>
      <c r="G143" s="181">
        <f t="shared" si="4"/>
        <v>9.9999999999944578E-4</v>
      </c>
      <c r="H143" s="188">
        <f t="shared" si="10"/>
        <v>8.5979999999952347E-4</v>
      </c>
      <c r="I143" s="188">
        <f t="shared" si="8"/>
        <v>5.4670225873947452E-2</v>
      </c>
      <c r="J143" s="188">
        <f t="shared" si="7"/>
        <v>5.5530025873946974E-2</v>
      </c>
      <c r="K143" s="5"/>
      <c r="L143" s="25"/>
      <c r="M143" s="167"/>
      <c r="N143" s="132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21"/>
      <c r="Z143" s="21"/>
    </row>
    <row r="144" spans="1:26" s="1" customFormat="1" x14ac:dyDescent="0.25">
      <c r="A144" s="75">
        <v>119</v>
      </c>
      <c r="B144" s="183"/>
      <c r="C144" s="179">
        <v>34242162</v>
      </c>
      <c r="D144" s="180">
        <v>85.5</v>
      </c>
      <c r="E144" s="181">
        <v>27.344000000000001</v>
      </c>
      <c r="F144" s="181">
        <v>27.350999999999999</v>
      </c>
      <c r="G144" s="181">
        <f t="shared" si="4"/>
        <v>6.9999999999978968E-3</v>
      </c>
      <c r="H144" s="182">
        <f t="shared" si="10"/>
        <v>6.0185999999981914E-3</v>
      </c>
      <c r="I144" s="182">
        <f t="shared" si="8"/>
        <v>5.9926978361827019E-2</v>
      </c>
      <c r="J144" s="182">
        <f t="shared" si="7"/>
        <v>6.5945578361825213E-2</v>
      </c>
      <c r="L144" s="25"/>
      <c r="M144" s="167"/>
      <c r="N144" s="132"/>
      <c r="O144" s="7"/>
      <c r="P144" s="5"/>
      <c r="Q144" s="5"/>
      <c r="R144" s="5"/>
      <c r="S144" s="5"/>
      <c r="T144" s="5"/>
      <c r="U144" s="5"/>
      <c r="V144" s="5"/>
      <c r="W144" s="5"/>
      <c r="X144" s="5"/>
      <c r="Y144" s="21"/>
      <c r="Z144" s="21"/>
    </row>
    <row r="145" spans="1:26" s="5" customFormat="1" x14ac:dyDescent="0.25">
      <c r="A145" s="4">
        <v>120</v>
      </c>
      <c r="B145" s="183"/>
      <c r="C145" s="179">
        <v>20140179</v>
      </c>
      <c r="D145" s="180">
        <v>58.9</v>
      </c>
      <c r="E145" s="181">
        <v>24.491</v>
      </c>
      <c r="F145" s="181">
        <v>24.614999999999998</v>
      </c>
      <c r="G145" s="181">
        <f t="shared" si="4"/>
        <v>0.12399999999999878</v>
      </c>
      <c r="H145" s="182">
        <f t="shared" si="10"/>
        <v>0.10661519999999895</v>
      </c>
      <c r="I145" s="182">
        <f t="shared" si="8"/>
        <v>4.1283029538147498E-2</v>
      </c>
      <c r="J145" s="182">
        <f t="shared" si="7"/>
        <v>0.14789822953814646</v>
      </c>
      <c r="L145" s="25"/>
      <c r="M145" s="167"/>
      <c r="N145" s="132"/>
      <c r="O145" s="7"/>
      <c r="Y145" s="21"/>
      <c r="Z145" s="21"/>
    </row>
    <row r="146" spans="1:26" s="1" customFormat="1" x14ac:dyDescent="0.25">
      <c r="A146" s="75">
        <v>121</v>
      </c>
      <c r="B146" s="183"/>
      <c r="C146" s="179">
        <v>34242161</v>
      </c>
      <c r="D146" s="180">
        <v>59.2</v>
      </c>
      <c r="E146" s="181">
        <v>26.282</v>
      </c>
      <c r="F146" s="181">
        <v>26.457999999999998</v>
      </c>
      <c r="G146" s="181">
        <f t="shared" si="4"/>
        <v>0.17599999999999838</v>
      </c>
      <c r="H146" s="182">
        <f t="shared" si="10"/>
        <v>0.15132479999999862</v>
      </c>
      <c r="I146" s="182">
        <f t="shared" si="8"/>
        <v>4.1493299637662684E-2</v>
      </c>
      <c r="J146" s="182">
        <f t="shared" si="7"/>
        <v>0.19281809963766131</v>
      </c>
      <c r="L146" s="25"/>
      <c r="M146" s="167"/>
      <c r="N146" s="132"/>
      <c r="O146" s="7"/>
      <c r="P146" s="5"/>
      <c r="Q146" s="5"/>
      <c r="R146" s="5"/>
      <c r="S146" s="5"/>
      <c r="T146" s="5"/>
      <c r="U146" s="5"/>
      <c r="V146" s="5"/>
      <c r="W146" s="5"/>
      <c r="X146" s="5"/>
      <c r="Y146" s="21"/>
      <c r="Z146" s="21"/>
    </row>
    <row r="147" spans="1:26" s="1" customFormat="1" x14ac:dyDescent="0.25">
      <c r="A147" s="75">
        <v>122</v>
      </c>
      <c r="B147" s="184"/>
      <c r="C147" s="179">
        <v>34242151</v>
      </c>
      <c r="D147" s="180">
        <v>78.099999999999994</v>
      </c>
      <c r="E147" s="181">
        <v>19.582999999999998</v>
      </c>
      <c r="F147" s="181">
        <v>19.832000000000001</v>
      </c>
      <c r="G147" s="181">
        <f t="shared" si="4"/>
        <v>0.24900000000000233</v>
      </c>
      <c r="H147" s="182">
        <f t="shared" si="10"/>
        <v>0.21409020000000201</v>
      </c>
      <c r="I147" s="182">
        <f t="shared" si="8"/>
        <v>5.4740315907119176E-2</v>
      </c>
      <c r="J147" s="182">
        <f t="shared" si="7"/>
        <v>0.2688305159071212</v>
      </c>
      <c r="K147" s="5"/>
      <c r="L147" s="25"/>
      <c r="M147" s="167"/>
      <c r="N147" s="132"/>
      <c r="O147" s="7"/>
      <c r="P147" s="5"/>
      <c r="Q147" s="5"/>
      <c r="R147" s="5"/>
      <c r="S147" s="5"/>
      <c r="T147" s="5"/>
      <c r="U147" s="5"/>
      <c r="V147" s="5"/>
      <c r="W147" s="5"/>
      <c r="X147" s="5"/>
      <c r="Y147" s="21"/>
      <c r="Z147" s="21"/>
    </row>
    <row r="148" spans="1:26" s="5" customFormat="1" x14ac:dyDescent="0.25">
      <c r="A148" s="4">
        <v>123</v>
      </c>
      <c r="B148" s="183"/>
      <c r="C148" s="179">
        <v>34242148</v>
      </c>
      <c r="D148" s="180">
        <v>85.2</v>
      </c>
      <c r="E148" s="181">
        <v>11.958</v>
      </c>
      <c r="F148" s="181">
        <v>11.961</v>
      </c>
      <c r="G148" s="181">
        <f>F148-E148</f>
        <v>3.0000000000001137E-3</v>
      </c>
      <c r="H148" s="182">
        <f t="shared" si="10"/>
        <v>2.5794000000000979E-3</v>
      </c>
      <c r="I148" s="182">
        <f>D148/3919*$I$13</f>
        <v>5.9716708262311832E-2</v>
      </c>
      <c r="J148" s="182">
        <f t="shared" si="7"/>
        <v>6.2296108262311932E-2</v>
      </c>
      <c r="L148" s="25"/>
      <c r="M148" s="167"/>
      <c r="N148" s="132"/>
      <c r="O148" s="7"/>
      <c r="Y148" s="21"/>
      <c r="Z148" s="21"/>
    </row>
    <row r="149" spans="1:26" s="1" customFormat="1" x14ac:dyDescent="0.25">
      <c r="A149" s="75">
        <v>124</v>
      </c>
      <c r="B149" s="183"/>
      <c r="C149" s="179">
        <v>34242163</v>
      </c>
      <c r="D149" s="180">
        <v>59.3</v>
      </c>
      <c r="E149" s="181">
        <v>27.716999999999999</v>
      </c>
      <c r="F149" s="181">
        <v>27.806000000000001</v>
      </c>
      <c r="G149" s="181">
        <f>F149-E149</f>
        <v>8.9000000000002188E-2</v>
      </c>
      <c r="H149" s="182">
        <f t="shared" si="10"/>
        <v>7.6522200000001886E-2</v>
      </c>
      <c r="I149" s="182">
        <f t="shared" si="8"/>
        <v>4.1563389670834408E-2</v>
      </c>
      <c r="J149" s="182">
        <f t="shared" si="7"/>
        <v>0.11808558967083629</v>
      </c>
      <c r="L149" s="25"/>
      <c r="M149" s="167"/>
      <c r="N149" s="132"/>
      <c r="O149" s="7"/>
      <c r="P149" s="5"/>
      <c r="Q149" s="5"/>
      <c r="R149" s="5"/>
      <c r="S149" s="5"/>
      <c r="T149" s="5"/>
      <c r="U149" s="5"/>
      <c r="V149" s="5"/>
      <c r="W149" s="5"/>
      <c r="X149" s="5"/>
      <c r="Y149" s="21"/>
      <c r="Z149" s="21"/>
    </row>
    <row r="150" spans="1:26" s="1" customFormat="1" x14ac:dyDescent="0.25">
      <c r="A150" s="75">
        <v>125</v>
      </c>
      <c r="B150" s="183"/>
      <c r="C150" s="179">
        <v>34242153</v>
      </c>
      <c r="D150" s="180">
        <v>59.2</v>
      </c>
      <c r="E150" s="181">
        <v>31.847999999999999</v>
      </c>
      <c r="F150" s="181">
        <v>31.847999999999999</v>
      </c>
      <c r="G150" s="181">
        <f>F150-E150</f>
        <v>0</v>
      </c>
      <c r="H150" s="188">
        <f t="shared" si="10"/>
        <v>0</v>
      </c>
      <c r="I150" s="188">
        <f>D150/3919*$I$13</f>
        <v>4.1493299637662684E-2</v>
      </c>
      <c r="J150" s="188">
        <f t="shared" si="7"/>
        <v>4.1493299637662684E-2</v>
      </c>
      <c r="L150" s="25"/>
      <c r="M150" s="167"/>
      <c r="N150" s="108"/>
      <c r="P150" s="24"/>
      <c r="Q150" s="24"/>
      <c r="R150" s="5"/>
      <c r="S150" s="5"/>
      <c r="T150" s="5"/>
      <c r="U150" s="5"/>
      <c r="V150" s="5"/>
      <c r="W150" s="5"/>
      <c r="X150" s="5"/>
      <c r="Y150" s="21"/>
      <c r="Z150" s="21"/>
    </row>
    <row r="151" spans="1:26" s="1" customFormat="1" x14ac:dyDescent="0.25">
      <c r="A151" s="75">
        <v>126</v>
      </c>
      <c r="B151" s="184"/>
      <c r="C151" s="179">
        <v>20140213</v>
      </c>
      <c r="D151" s="180">
        <v>77.599999999999994</v>
      </c>
      <c r="E151" s="181">
        <v>6.8150000000000004</v>
      </c>
      <c r="F151" s="181">
        <v>6.8150000000000004</v>
      </c>
      <c r="G151" s="181">
        <f>F151-E151</f>
        <v>0</v>
      </c>
      <c r="H151" s="182">
        <f t="shared" si="10"/>
        <v>0</v>
      </c>
      <c r="I151" s="182">
        <f t="shared" si="8"/>
        <v>5.4389865741260542E-2</v>
      </c>
      <c r="J151" s="182">
        <f t="shared" si="7"/>
        <v>5.4389865741260542E-2</v>
      </c>
      <c r="L151" s="25"/>
      <c r="M151" s="167"/>
      <c r="N151" s="132"/>
      <c r="O151" s="7"/>
      <c r="P151" s="5"/>
      <c r="Q151" s="5"/>
      <c r="R151" s="5"/>
      <c r="S151" s="5"/>
      <c r="T151" s="5"/>
      <c r="U151" s="5"/>
      <c r="V151" s="5"/>
      <c r="W151" s="5"/>
      <c r="X151" s="5"/>
      <c r="Y151" s="21"/>
      <c r="Z151" s="21"/>
    </row>
    <row r="152" spans="1:26" s="5" customFormat="1" x14ac:dyDescent="0.25">
      <c r="A152" s="4">
        <v>127</v>
      </c>
      <c r="B152" s="183"/>
      <c r="C152" s="179">
        <v>34242152</v>
      </c>
      <c r="D152" s="180">
        <v>85.2</v>
      </c>
      <c r="E152" s="181">
        <v>61.18</v>
      </c>
      <c r="F152" s="181">
        <v>61.414999999999999</v>
      </c>
      <c r="G152" s="181">
        <f t="shared" si="4"/>
        <v>0.23499999999999943</v>
      </c>
      <c r="H152" s="182">
        <f t="shared" si="10"/>
        <v>0.20205299999999951</v>
      </c>
      <c r="I152" s="182">
        <f t="shared" si="8"/>
        <v>5.9716708262311832E-2</v>
      </c>
      <c r="J152" s="182">
        <f t="shared" si="7"/>
        <v>0.26176970826231133</v>
      </c>
      <c r="L152" s="25"/>
      <c r="M152" s="167"/>
      <c r="N152" s="132"/>
      <c r="O152" s="7"/>
      <c r="Y152" s="21"/>
      <c r="Z152" s="21"/>
    </row>
    <row r="153" spans="1:26" s="5" customFormat="1" x14ac:dyDescent="0.25">
      <c r="A153" s="4">
        <v>128</v>
      </c>
      <c r="B153" s="170"/>
      <c r="C153" s="16">
        <v>34242147</v>
      </c>
      <c r="D153" s="76">
        <v>58.9</v>
      </c>
      <c r="E153" s="8">
        <v>19.038</v>
      </c>
      <c r="F153" s="8">
        <v>19.202000000000002</v>
      </c>
      <c r="G153" s="8">
        <f t="shared" si="4"/>
        <v>0.16400000000000148</v>
      </c>
      <c r="H153" s="77">
        <f t="shared" si="10"/>
        <v>0.14100720000000128</v>
      </c>
      <c r="I153" s="85">
        <f t="shared" si="8"/>
        <v>4.1283029538147498E-2</v>
      </c>
      <c r="J153" s="77">
        <f t="shared" si="7"/>
        <v>0.18229022953814877</v>
      </c>
      <c r="L153" s="25"/>
      <c r="M153" s="167"/>
      <c r="N153" s="135"/>
      <c r="O153" s="7"/>
      <c r="Y153" s="21"/>
      <c r="Z153" s="21"/>
    </row>
    <row r="154" spans="1:26" s="1" customFormat="1" x14ac:dyDescent="0.25">
      <c r="A154" s="75">
        <v>129</v>
      </c>
      <c r="B154" s="170"/>
      <c r="C154" s="16">
        <v>34242155</v>
      </c>
      <c r="D154" s="76">
        <v>58.6</v>
      </c>
      <c r="E154" s="8">
        <v>28.684000000000001</v>
      </c>
      <c r="F154" s="8">
        <v>28.684999999999999</v>
      </c>
      <c r="G154" s="8">
        <f t="shared" ref="G154:G217" si="11">F154-E154</f>
        <v>9.9999999999766942E-4</v>
      </c>
      <c r="H154" s="77">
        <f t="shared" si="10"/>
        <v>8.5979999999799615E-4</v>
      </c>
      <c r="I154" s="85">
        <f t="shared" si="8"/>
        <v>4.1072759438632318E-2</v>
      </c>
      <c r="J154" s="77">
        <f t="shared" si="7"/>
        <v>4.1932559438630314E-2</v>
      </c>
      <c r="L154" s="25"/>
      <c r="M154" s="167"/>
      <c r="N154" s="132"/>
      <c r="O154" s="7"/>
      <c r="P154" s="5"/>
      <c r="Q154" s="5"/>
      <c r="R154" s="5"/>
      <c r="S154" s="5"/>
      <c r="T154" s="5"/>
      <c r="U154" s="5"/>
      <c r="V154" s="5"/>
      <c r="W154" s="5"/>
      <c r="X154" s="5"/>
      <c r="Y154" s="21"/>
      <c r="Z154" s="21"/>
    </row>
    <row r="155" spans="1:26" s="1" customFormat="1" ht="15.75" thickBot="1" x14ac:dyDescent="0.3">
      <c r="A155" s="86">
        <v>130</v>
      </c>
      <c r="B155" s="175"/>
      <c r="C155" s="20">
        <v>34242150</v>
      </c>
      <c r="D155" s="81">
        <v>77.599999999999994</v>
      </c>
      <c r="E155" s="12">
        <v>6.7809999999999997</v>
      </c>
      <c r="F155" s="12">
        <v>6.7809999999999997</v>
      </c>
      <c r="G155" s="12">
        <f t="shared" si="11"/>
        <v>0</v>
      </c>
      <c r="H155" s="82">
        <f t="shared" si="10"/>
        <v>0</v>
      </c>
      <c r="I155" s="82">
        <f t="shared" si="8"/>
        <v>5.4389865741260542E-2</v>
      </c>
      <c r="J155" s="82">
        <f t="shared" ref="J155:J218" si="12">H155+I155</f>
        <v>5.4389865741260542E-2</v>
      </c>
      <c r="L155" s="25"/>
      <c r="M155" s="167"/>
      <c r="N155" s="132"/>
      <c r="O155" s="7"/>
      <c r="P155" s="5"/>
      <c r="Q155" s="5"/>
      <c r="R155" s="5"/>
      <c r="S155" s="5"/>
      <c r="T155" s="5"/>
      <c r="U155" s="5"/>
      <c r="V155" s="5"/>
      <c r="W155" s="5"/>
      <c r="X155" s="5"/>
      <c r="Y155" s="21"/>
      <c r="Z155" s="21"/>
    </row>
    <row r="156" spans="1:26" s="1" customFormat="1" x14ac:dyDescent="0.25">
      <c r="A156" s="83">
        <v>131</v>
      </c>
      <c r="B156" s="174"/>
      <c r="C156" s="19">
        <v>20442446</v>
      </c>
      <c r="D156" s="126">
        <v>84.1</v>
      </c>
      <c r="E156" s="194">
        <v>50.372</v>
      </c>
      <c r="F156" s="194">
        <v>50.793999999999997</v>
      </c>
      <c r="G156" s="127">
        <f t="shared" si="11"/>
        <v>0.42199999999999704</v>
      </c>
      <c r="H156" s="85">
        <f>G156*0.8598</f>
        <v>0.36283559999999748</v>
      </c>
      <c r="I156" s="85">
        <f t="shared" ref="I156:I207" si="13">D156/3672.6*$I$16</f>
        <v>0.10279042924903341</v>
      </c>
      <c r="J156" s="85">
        <f t="shared" si="12"/>
        <v>0.4656260292490309</v>
      </c>
      <c r="L156" s="25"/>
      <c r="M156" s="167"/>
      <c r="N156" s="132"/>
      <c r="O156" s="7"/>
      <c r="P156" s="5"/>
      <c r="Q156" s="5"/>
      <c r="R156" s="5"/>
      <c r="S156" s="5"/>
      <c r="T156" s="5"/>
      <c r="U156" s="5"/>
      <c r="V156" s="5"/>
      <c r="W156" s="5"/>
      <c r="X156" s="5"/>
      <c r="Y156" s="21"/>
      <c r="Z156" s="21"/>
    </row>
    <row r="157" spans="1:26" s="1" customFormat="1" x14ac:dyDescent="0.25">
      <c r="A157" s="75">
        <v>132</v>
      </c>
      <c r="B157" s="183"/>
      <c r="C157" s="179">
        <v>43242256</v>
      </c>
      <c r="D157" s="180">
        <v>56.3</v>
      </c>
      <c r="E157" s="181">
        <v>25.56</v>
      </c>
      <c r="F157" s="181">
        <v>25.587</v>
      </c>
      <c r="G157" s="181">
        <f t="shared" si="11"/>
        <v>2.7000000000001023E-2</v>
      </c>
      <c r="H157" s="182">
        <f t="shared" si="10"/>
        <v>2.321460000000088E-2</v>
      </c>
      <c r="I157" s="182">
        <f t="shared" si="13"/>
        <v>6.8812142291564571E-2</v>
      </c>
      <c r="J157" s="77">
        <f t="shared" si="12"/>
        <v>9.2026742291565447E-2</v>
      </c>
      <c r="L157" s="25"/>
      <c r="M157" s="167"/>
      <c r="N157" s="132"/>
      <c r="O157" s="7"/>
      <c r="P157" s="5"/>
      <c r="Q157" s="5"/>
      <c r="R157" s="5"/>
      <c r="S157" s="5"/>
      <c r="T157" s="5"/>
      <c r="U157" s="5"/>
      <c r="V157" s="5"/>
      <c r="W157" s="5"/>
      <c r="X157" s="5"/>
      <c r="Y157" s="21"/>
      <c r="Z157" s="21"/>
    </row>
    <row r="158" spans="1:26" s="1" customFormat="1" x14ac:dyDescent="0.25">
      <c r="A158" s="75">
        <v>133</v>
      </c>
      <c r="B158" s="183"/>
      <c r="C158" s="179">
        <v>43242235</v>
      </c>
      <c r="D158" s="180">
        <v>56.1</v>
      </c>
      <c r="E158" s="181">
        <v>13.569000000000001</v>
      </c>
      <c r="F158" s="181">
        <v>13.569000000000001</v>
      </c>
      <c r="G158" s="181">
        <f t="shared" si="11"/>
        <v>0</v>
      </c>
      <c r="H158" s="182">
        <f t="shared" si="10"/>
        <v>0</v>
      </c>
      <c r="I158" s="182">
        <f t="shared" si="13"/>
        <v>6.856769418395689E-2</v>
      </c>
      <c r="J158" s="77">
        <f t="shared" si="12"/>
        <v>6.856769418395689E-2</v>
      </c>
      <c r="L158" s="25"/>
      <c r="M158" s="167"/>
      <c r="N158" s="132"/>
      <c r="O158" s="7"/>
      <c r="P158" s="5"/>
      <c r="Q158" s="5"/>
      <c r="R158" s="5"/>
      <c r="S158" s="5"/>
      <c r="T158" s="5"/>
      <c r="U158" s="5"/>
      <c r="V158" s="5"/>
      <c r="W158" s="5"/>
      <c r="X158" s="5"/>
      <c r="Y158" s="21"/>
      <c r="Z158" s="21"/>
    </row>
    <row r="159" spans="1:26" s="1" customFormat="1" x14ac:dyDescent="0.25">
      <c r="A159" s="75">
        <v>134</v>
      </c>
      <c r="B159" s="183"/>
      <c r="C159" s="179">
        <v>43242250</v>
      </c>
      <c r="D159" s="180">
        <v>85.2</v>
      </c>
      <c r="E159" s="181">
        <v>26.52</v>
      </c>
      <c r="F159" s="181">
        <v>26.65</v>
      </c>
      <c r="G159" s="181">
        <f t="shared" si="11"/>
        <v>0.12999999999999901</v>
      </c>
      <c r="H159" s="182">
        <f t="shared" si="10"/>
        <v>0.11177399999999915</v>
      </c>
      <c r="I159" s="182">
        <f t="shared" si="13"/>
        <v>0.10413489384087571</v>
      </c>
      <c r="J159" s="77">
        <f t="shared" si="12"/>
        <v>0.21590889384087486</v>
      </c>
      <c r="L159" s="25"/>
      <c r="M159" s="167"/>
      <c r="N159" s="132"/>
      <c r="O159" s="7"/>
      <c r="P159" s="5"/>
      <c r="Q159" s="5"/>
      <c r="R159" s="5"/>
      <c r="S159" s="5"/>
      <c r="T159" s="5"/>
      <c r="U159" s="5"/>
      <c r="V159" s="5"/>
      <c r="W159" s="5"/>
      <c r="X159" s="5"/>
      <c r="Y159" s="21"/>
      <c r="Z159" s="21"/>
    </row>
    <row r="160" spans="1:26" s="5" customFormat="1" x14ac:dyDescent="0.25">
      <c r="A160" s="4">
        <v>135</v>
      </c>
      <c r="B160" s="183"/>
      <c r="C160" s="179">
        <v>34242382</v>
      </c>
      <c r="D160" s="180">
        <v>84.4</v>
      </c>
      <c r="E160" s="181">
        <v>46.731000000000002</v>
      </c>
      <c r="F160" s="181">
        <v>47.414000000000001</v>
      </c>
      <c r="G160" s="181">
        <f t="shared" si="11"/>
        <v>0.68299999999999983</v>
      </c>
      <c r="H160" s="182">
        <f t="shared" si="10"/>
        <v>0.58724339999999986</v>
      </c>
      <c r="I160" s="182">
        <f t="shared" si="13"/>
        <v>0.10315710141044494</v>
      </c>
      <c r="J160" s="77">
        <f t="shared" si="12"/>
        <v>0.69040050141044484</v>
      </c>
      <c r="L160" s="25"/>
      <c r="M160" s="167"/>
      <c r="N160" s="132"/>
      <c r="O160" s="7"/>
      <c r="Y160" s="21"/>
      <c r="Z160" s="21"/>
    </row>
    <row r="161" spans="1:26" s="1" customFormat="1" x14ac:dyDescent="0.25">
      <c r="A161" s="75">
        <v>136</v>
      </c>
      <c r="B161" s="183"/>
      <c r="C161" s="179">
        <v>43242379</v>
      </c>
      <c r="D161" s="180">
        <v>56.2</v>
      </c>
      <c r="E161" s="181">
        <v>31.331</v>
      </c>
      <c r="F161" s="181">
        <v>31.632000000000001</v>
      </c>
      <c r="G161" s="181">
        <f t="shared" si="11"/>
        <v>0.30100000000000193</v>
      </c>
      <c r="H161" s="182">
        <f t="shared" si="10"/>
        <v>0.25879980000000169</v>
      </c>
      <c r="I161" s="182">
        <f t="shared" si="13"/>
        <v>6.868991823776073E-2</v>
      </c>
      <c r="J161" s="77">
        <f t="shared" si="12"/>
        <v>0.32748971823776241</v>
      </c>
      <c r="L161" s="25"/>
      <c r="M161" s="167"/>
      <c r="N161" s="132"/>
      <c r="O161" s="7"/>
      <c r="P161" s="5"/>
      <c r="Q161" s="5"/>
      <c r="R161" s="5"/>
      <c r="S161" s="5"/>
      <c r="T161" s="5"/>
      <c r="U161" s="5"/>
      <c r="V161" s="5"/>
      <c r="W161" s="5"/>
      <c r="X161" s="5"/>
      <c r="Y161" s="21"/>
      <c r="Z161" s="21"/>
    </row>
    <row r="162" spans="1:26" s="1" customFormat="1" x14ac:dyDescent="0.25">
      <c r="A162" s="75">
        <v>137</v>
      </c>
      <c r="B162" s="183" t="s">
        <v>87</v>
      </c>
      <c r="C162" s="179">
        <v>43242240</v>
      </c>
      <c r="D162" s="180">
        <v>55.7</v>
      </c>
      <c r="E162" s="181">
        <v>21.388000000000002</v>
      </c>
      <c r="F162" s="181">
        <v>21.486999999999998</v>
      </c>
      <c r="G162" s="181">
        <f t="shared" si="11"/>
        <v>9.8999999999996646E-2</v>
      </c>
      <c r="H162" s="182">
        <f t="shared" si="10"/>
        <v>8.512019999999712E-2</v>
      </c>
      <c r="I162" s="182">
        <f t="shared" si="13"/>
        <v>6.8078797968741514E-2</v>
      </c>
      <c r="J162" s="77">
        <f t="shared" si="12"/>
        <v>0.15319899796873865</v>
      </c>
      <c r="L162" s="25"/>
      <c r="M162" s="167"/>
      <c r="N162" s="132"/>
      <c r="O162" s="7"/>
      <c r="P162" s="5"/>
      <c r="Q162" s="5"/>
      <c r="R162" s="5"/>
      <c r="S162" s="5"/>
      <c r="T162" s="5"/>
      <c r="U162" s="5"/>
      <c r="V162" s="5"/>
      <c r="W162" s="5"/>
      <c r="X162" s="5"/>
      <c r="Y162" s="21"/>
      <c r="Z162" s="21"/>
    </row>
    <row r="163" spans="1:26" s="1" customFormat="1" x14ac:dyDescent="0.25">
      <c r="A163" s="75">
        <v>138</v>
      </c>
      <c r="B163" s="185">
        <v>45580</v>
      </c>
      <c r="C163" s="179">
        <v>43242241</v>
      </c>
      <c r="D163" s="180">
        <v>84.3</v>
      </c>
      <c r="E163" s="181">
        <v>45.073999999999998</v>
      </c>
      <c r="F163" s="181">
        <v>45.356999999999999</v>
      </c>
      <c r="G163" s="181">
        <f t="shared" si="11"/>
        <v>0.28300000000000125</v>
      </c>
      <c r="H163" s="182">
        <f t="shared" si="10"/>
        <v>0.24332340000000108</v>
      </c>
      <c r="I163" s="182">
        <f t="shared" si="13"/>
        <v>0.10303487735664109</v>
      </c>
      <c r="J163" s="77">
        <f t="shared" si="12"/>
        <v>0.34635827735664215</v>
      </c>
      <c r="L163" s="25"/>
      <c r="M163" s="167"/>
      <c r="N163" s="132"/>
      <c r="O163" s="7"/>
      <c r="P163" s="5"/>
      <c r="Q163" s="5"/>
      <c r="R163" s="5"/>
      <c r="S163" s="5"/>
      <c r="T163" s="5"/>
      <c r="U163" s="5"/>
      <c r="V163" s="5"/>
      <c r="W163" s="5"/>
      <c r="X163" s="5"/>
      <c r="Y163" s="21"/>
      <c r="Z163" s="21"/>
    </row>
    <row r="164" spans="1:26" s="1" customFormat="1" x14ac:dyDescent="0.25">
      <c r="A164" s="4">
        <v>139</v>
      </c>
      <c r="B164" s="183"/>
      <c r="C164" s="179">
        <v>34242385</v>
      </c>
      <c r="D164" s="180">
        <v>84</v>
      </c>
      <c r="E164" s="181">
        <v>10.585000000000001</v>
      </c>
      <c r="F164" s="181">
        <v>10.585000000000001</v>
      </c>
      <c r="G164" s="181">
        <f t="shared" si="11"/>
        <v>0</v>
      </c>
      <c r="H164" s="182">
        <f t="shared" si="10"/>
        <v>0</v>
      </c>
      <c r="I164" s="182">
        <f t="shared" si="13"/>
        <v>0.10266820519522957</v>
      </c>
      <c r="J164" s="77">
        <f t="shared" si="12"/>
        <v>0.10266820519522957</v>
      </c>
      <c r="L164" s="25"/>
      <c r="M164" s="167"/>
      <c r="N164" s="132"/>
      <c r="O164" s="7"/>
      <c r="P164" s="5"/>
      <c r="Q164" s="5"/>
      <c r="R164" s="5"/>
      <c r="S164" s="5"/>
      <c r="T164" s="5"/>
      <c r="U164" s="5"/>
      <c r="V164" s="5"/>
      <c r="W164" s="5"/>
      <c r="X164" s="5"/>
      <c r="Y164" s="21"/>
      <c r="Z164" s="21"/>
    </row>
    <row r="165" spans="1:26" s="1" customFormat="1" x14ac:dyDescent="0.25">
      <c r="A165" s="75">
        <v>140</v>
      </c>
      <c r="B165" s="183"/>
      <c r="C165" s="179">
        <v>34242381</v>
      </c>
      <c r="D165" s="180">
        <v>55.6</v>
      </c>
      <c r="E165" s="181">
        <v>24.9</v>
      </c>
      <c r="F165" s="181">
        <v>25.148</v>
      </c>
      <c r="G165" s="181">
        <f t="shared" si="11"/>
        <v>0.24800000000000111</v>
      </c>
      <c r="H165" s="182">
        <f t="shared" si="10"/>
        <v>0.21323040000000096</v>
      </c>
      <c r="I165" s="182">
        <f t="shared" si="13"/>
        <v>6.7956573914937674E-2</v>
      </c>
      <c r="J165" s="77">
        <f t="shared" si="12"/>
        <v>0.28118697391493863</v>
      </c>
      <c r="L165" s="25"/>
      <c r="M165" s="167"/>
      <c r="N165" s="132"/>
      <c r="O165" s="7"/>
      <c r="P165" s="5"/>
      <c r="Q165" s="5"/>
      <c r="R165" s="5"/>
      <c r="S165" s="5"/>
      <c r="T165" s="5"/>
      <c r="U165" s="5"/>
      <c r="V165" s="5"/>
      <c r="W165" s="5"/>
      <c r="X165" s="5"/>
      <c r="Y165" s="21"/>
      <c r="Z165" s="21"/>
    </row>
    <row r="166" spans="1:26" s="1" customFormat="1" x14ac:dyDescent="0.25">
      <c r="A166" s="75">
        <v>141</v>
      </c>
      <c r="B166" s="183"/>
      <c r="C166" s="179">
        <v>34242390</v>
      </c>
      <c r="D166" s="180">
        <v>56.4</v>
      </c>
      <c r="E166" s="181">
        <v>14.566000000000001</v>
      </c>
      <c r="F166" s="181">
        <v>14.627000000000001</v>
      </c>
      <c r="G166" s="181">
        <f t="shared" si="11"/>
        <v>6.0999999999999943E-2</v>
      </c>
      <c r="H166" s="182">
        <f>G166*0.8598</f>
        <v>5.2447799999999954E-2</v>
      </c>
      <c r="I166" s="182">
        <f t="shared" si="13"/>
        <v>6.8934366345368425E-2</v>
      </c>
      <c r="J166" s="77">
        <f t="shared" si="12"/>
        <v>0.12138216634536839</v>
      </c>
      <c r="L166" s="25"/>
      <c r="M166" s="167"/>
      <c r="N166" s="132"/>
      <c r="O166" s="7"/>
      <c r="P166" s="5"/>
      <c r="Q166" s="5"/>
      <c r="R166" s="5"/>
      <c r="S166" s="5"/>
      <c r="T166" s="5"/>
      <c r="U166" s="5"/>
      <c r="V166" s="5"/>
      <c r="W166" s="5"/>
      <c r="X166" s="5"/>
      <c r="Y166" s="21"/>
      <c r="Z166" s="21"/>
    </row>
    <row r="167" spans="1:26" s="1" customFormat="1" x14ac:dyDescent="0.25">
      <c r="A167" s="75">
        <v>142</v>
      </c>
      <c r="B167" s="183"/>
      <c r="C167" s="179">
        <v>34242387</v>
      </c>
      <c r="D167" s="180">
        <v>84.1</v>
      </c>
      <c r="E167" s="181">
        <v>29.193000000000001</v>
      </c>
      <c r="F167" s="181">
        <v>29.530999999999999</v>
      </c>
      <c r="G167" s="181">
        <f t="shared" si="11"/>
        <v>0.33799999999999741</v>
      </c>
      <c r="H167" s="182">
        <f t="shared" ref="H167:H196" si="14">G167*0.8598</f>
        <v>0.29061239999999777</v>
      </c>
      <c r="I167" s="182">
        <f t="shared" si="13"/>
        <v>0.10279042924903341</v>
      </c>
      <c r="J167" s="77">
        <f t="shared" si="12"/>
        <v>0.39340282924903119</v>
      </c>
      <c r="L167" s="25"/>
      <c r="M167" s="167"/>
      <c r="N167" s="132"/>
      <c r="O167" s="7"/>
      <c r="P167" s="5"/>
      <c r="Q167" s="5"/>
      <c r="R167" s="5"/>
      <c r="S167" s="5"/>
      <c r="T167" s="5"/>
      <c r="U167" s="5"/>
      <c r="V167" s="5"/>
      <c r="W167" s="5"/>
      <c r="X167" s="5"/>
      <c r="Y167" s="21"/>
      <c r="Z167" s="21"/>
    </row>
    <row r="168" spans="1:26" s="1" customFormat="1" x14ac:dyDescent="0.25">
      <c r="A168" s="4">
        <v>143</v>
      </c>
      <c r="B168" s="183"/>
      <c r="C168" s="179">
        <v>34242383</v>
      </c>
      <c r="D168" s="180">
        <v>83.5</v>
      </c>
      <c r="E168" s="181">
        <v>23.481999999999999</v>
      </c>
      <c r="F168" s="181">
        <v>23.71</v>
      </c>
      <c r="G168" s="181">
        <f t="shared" si="11"/>
        <v>0.22800000000000153</v>
      </c>
      <c r="H168" s="182">
        <f t="shared" si="14"/>
        <v>0.19603440000000133</v>
      </c>
      <c r="I168" s="182">
        <f t="shared" si="13"/>
        <v>0.10205708492621035</v>
      </c>
      <c r="J168" s="77">
        <f t="shared" si="12"/>
        <v>0.29809148492621168</v>
      </c>
      <c r="L168" s="25"/>
      <c r="M168" s="167"/>
      <c r="N168" s="132"/>
      <c r="O168" s="7"/>
      <c r="P168" s="5"/>
      <c r="Q168" s="5"/>
      <c r="R168" s="5"/>
      <c r="S168" s="5"/>
      <c r="T168" s="5"/>
      <c r="U168" s="5"/>
      <c r="V168" s="5"/>
      <c r="W168" s="5"/>
      <c r="X168" s="5"/>
      <c r="Y168" s="21"/>
      <c r="Z168" s="21"/>
    </row>
    <row r="169" spans="1:26" s="1" customFormat="1" x14ac:dyDescent="0.25">
      <c r="A169" s="4">
        <v>144</v>
      </c>
      <c r="B169" s="184"/>
      <c r="C169" s="179">
        <v>34242379</v>
      </c>
      <c r="D169" s="180">
        <v>56.3</v>
      </c>
      <c r="E169" s="181">
        <v>14.991</v>
      </c>
      <c r="F169" s="181">
        <v>15.132999999999999</v>
      </c>
      <c r="G169" s="181">
        <f t="shared" si="11"/>
        <v>0.14199999999999946</v>
      </c>
      <c r="H169" s="182">
        <f t="shared" si="14"/>
        <v>0.12209159999999954</v>
      </c>
      <c r="I169" s="182">
        <f t="shared" si="13"/>
        <v>6.8812142291564571E-2</v>
      </c>
      <c r="J169" s="77">
        <f t="shared" si="12"/>
        <v>0.19090374229156409</v>
      </c>
      <c r="L169" s="25"/>
      <c r="M169" s="167"/>
      <c r="N169" s="131"/>
      <c r="O169" s="7"/>
      <c r="P169" s="5"/>
      <c r="Q169" s="5"/>
      <c r="R169" s="5"/>
      <c r="S169" s="5"/>
      <c r="T169" s="5"/>
      <c r="U169" s="5"/>
      <c r="V169" s="5"/>
      <c r="W169" s="5"/>
      <c r="X169" s="5"/>
      <c r="Y169" s="21"/>
      <c r="Z169" s="21"/>
    </row>
    <row r="170" spans="1:26" s="1" customFormat="1" x14ac:dyDescent="0.25">
      <c r="A170" s="75">
        <v>145</v>
      </c>
      <c r="B170" s="183"/>
      <c r="C170" s="179">
        <v>34242386</v>
      </c>
      <c r="D170" s="180">
        <v>56.6</v>
      </c>
      <c r="E170" s="181">
        <v>13.009</v>
      </c>
      <c r="F170" s="181">
        <v>13.01</v>
      </c>
      <c r="G170" s="181">
        <f t="shared" si="11"/>
        <v>9.9999999999944578E-4</v>
      </c>
      <c r="H170" s="182">
        <f t="shared" si="14"/>
        <v>8.5979999999952347E-4</v>
      </c>
      <c r="I170" s="182">
        <f t="shared" si="13"/>
        <v>6.917881445297612E-2</v>
      </c>
      <c r="J170" s="77">
        <f t="shared" si="12"/>
        <v>7.0038614452975642E-2</v>
      </c>
      <c r="L170" s="25"/>
      <c r="M170" s="167"/>
      <c r="N170" s="132"/>
      <c r="O170" s="7"/>
      <c r="P170" s="5"/>
      <c r="Q170" s="5"/>
      <c r="R170" s="5"/>
      <c r="S170" s="5"/>
      <c r="T170" s="5"/>
      <c r="U170" s="5"/>
      <c r="V170" s="5"/>
      <c r="W170" s="5"/>
      <c r="X170" s="5"/>
      <c r="Y170" s="21"/>
      <c r="Z170" s="21"/>
    </row>
    <row r="171" spans="1:26" s="1" customFormat="1" x14ac:dyDescent="0.25">
      <c r="A171" s="75">
        <v>146</v>
      </c>
      <c r="B171" s="183"/>
      <c r="C171" s="179">
        <v>34242384</v>
      </c>
      <c r="D171" s="180">
        <v>84.3</v>
      </c>
      <c r="E171" s="181">
        <v>14.147</v>
      </c>
      <c r="F171" s="181">
        <v>14.147</v>
      </c>
      <c r="G171" s="181">
        <f t="shared" si="11"/>
        <v>0</v>
      </c>
      <c r="H171" s="182">
        <f t="shared" si="14"/>
        <v>0</v>
      </c>
      <c r="I171" s="182">
        <f t="shared" si="13"/>
        <v>0.10303487735664109</v>
      </c>
      <c r="J171" s="77">
        <f t="shared" si="12"/>
        <v>0.10303487735664109</v>
      </c>
      <c r="L171" s="25"/>
      <c r="M171" s="167"/>
      <c r="N171" s="132"/>
      <c r="O171" s="7"/>
      <c r="P171" s="5"/>
      <c r="Q171" s="5"/>
      <c r="R171" s="5"/>
      <c r="S171" s="5"/>
      <c r="T171" s="5"/>
      <c r="U171" s="5"/>
      <c r="V171" s="5"/>
      <c r="W171" s="5"/>
      <c r="X171" s="5"/>
      <c r="Y171" s="21"/>
      <c r="Z171" s="21"/>
    </row>
    <row r="172" spans="1:26" s="1" customFormat="1" x14ac:dyDescent="0.25">
      <c r="A172" s="4">
        <v>147</v>
      </c>
      <c r="B172" s="183"/>
      <c r="C172" s="179">
        <v>34242301</v>
      </c>
      <c r="D172" s="180">
        <v>84.7</v>
      </c>
      <c r="E172" s="181">
        <v>23.352</v>
      </c>
      <c r="F172" s="181">
        <v>23.62</v>
      </c>
      <c r="G172" s="181">
        <f t="shared" si="11"/>
        <v>0.26800000000000068</v>
      </c>
      <c r="H172" s="182">
        <f t="shared" si="14"/>
        <v>0.23042640000000059</v>
      </c>
      <c r="I172" s="182">
        <f t="shared" si="13"/>
        <v>0.10352377357185648</v>
      </c>
      <c r="J172" s="77">
        <f t="shared" si="12"/>
        <v>0.33395017357185708</v>
      </c>
      <c r="L172" s="25"/>
      <c r="M172" s="167"/>
      <c r="N172" s="132"/>
      <c r="O172" s="7"/>
      <c r="P172" s="5"/>
      <c r="Q172" s="5"/>
      <c r="R172" s="5"/>
      <c r="S172" s="5"/>
      <c r="T172" s="5"/>
      <c r="U172" s="5"/>
      <c r="V172" s="5"/>
      <c r="W172" s="5"/>
      <c r="X172" s="5"/>
      <c r="Y172" s="21"/>
      <c r="Z172" s="21"/>
    </row>
    <row r="173" spans="1:26" s="1" customFormat="1" x14ac:dyDescent="0.25">
      <c r="A173" s="75">
        <v>148</v>
      </c>
      <c r="B173" s="183"/>
      <c r="C173" s="179">
        <v>34242298</v>
      </c>
      <c r="D173" s="180">
        <v>56.4</v>
      </c>
      <c r="E173" s="181">
        <v>14.643000000000001</v>
      </c>
      <c r="F173" s="181">
        <v>14.811999999999999</v>
      </c>
      <c r="G173" s="181">
        <f t="shared" si="11"/>
        <v>0.16899999999999871</v>
      </c>
      <c r="H173" s="182">
        <f t="shared" si="14"/>
        <v>0.14530619999999889</v>
      </c>
      <c r="I173" s="182">
        <f t="shared" si="13"/>
        <v>6.8934366345368425E-2</v>
      </c>
      <c r="J173" s="77">
        <f t="shared" si="12"/>
        <v>0.21424056634536731</v>
      </c>
      <c r="L173" s="25"/>
      <c r="M173" s="167"/>
      <c r="N173" s="132"/>
      <c r="O173" s="7"/>
      <c r="P173" s="5"/>
      <c r="Q173" s="5"/>
      <c r="R173" s="5"/>
      <c r="S173" s="5"/>
      <c r="T173" s="5"/>
      <c r="U173" s="5"/>
      <c r="V173" s="5"/>
      <c r="W173" s="5"/>
      <c r="X173" s="5"/>
      <c r="Y173" s="21"/>
      <c r="Z173" s="21"/>
    </row>
    <row r="174" spans="1:26" s="1" customFormat="1" x14ac:dyDescent="0.25">
      <c r="A174" s="75">
        <v>149</v>
      </c>
      <c r="B174" s="183"/>
      <c r="C174" s="179">
        <v>34242302</v>
      </c>
      <c r="D174" s="180">
        <v>56.7</v>
      </c>
      <c r="E174" s="181">
        <v>20.129000000000001</v>
      </c>
      <c r="F174" s="181">
        <v>20.161000000000001</v>
      </c>
      <c r="G174" s="181">
        <f t="shared" si="11"/>
        <v>3.2000000000000028E-2</v>
      </c>
      <c r="H174" s="182">
        <f t="shared" si="14"/>
        <v>2.7513600000000023E-2</v>
      </c>
      <c r="I174" s="182">
        <f t="shared" si="13"/>
        <v>6.9301038506779961E-2</v>
      </c>
      <c r="J174" s="77">
        <f t="shared" si="12"/>
        <v>9.6814638506779988E-2</v>
      </c>
      <c r="L174" s="25"/>
      <c r="M174" s="167"/>
      <c r="N174" s="132"/>
      <c r="O174" s="7"/>
      <c r="P174" s="5"/>
      <c r="Q174" s="5"/>
      <c r="R174" s="5"/>
      <c r="S174" s="5"/>
      <c r="T174" s="5"/>
      <c r="U174" s="5"/>
      <c r="V174" s="5"/>
      <c r="W174" s="5"/>
      <c r="X174" s="5"/>
      <c r="Y174" s="21"/>
      <c r="Z174" s="21"/>
    </row>
    <row r="175" spans="1:26" s="1" customFormat="1" x14ac:dyDescent="0.25">
      <c r="A175" s="75">
        <v>150</v>
      </c>
      <c r="B175" s="183"/>
      <c r="C175" s="179">
        <v>34242299</v>
      </c>
      <c r="D175" s="180">
        <v>84.6</v>
      </c>
      <c r="E175" s="181">
        <v>17.640999999999998</v>
      </c>
      <c r="F175" s="181">
        <v>17.640999999999998</v>
      </c>
      <c r="G175" s="181">
        <f t="shared" si="11"/>
        <v>0</v>
      </c>
      <c r="H175" s="182">
        <f t="shared" si="14"/>
        <v>0</v>
      </c>
      <c r="I175" s="182">
        <f t="shared" si="13"/>
        <v>0.10340154951805262</v>
      </c>
      <c r="J175" s="77">
        <f t="shared" si="12"/>
        <v>0.10340154951805262</v>
      </c>
      <c r="L175" s="25"/>
      <c r="M175" s="167"/>
      <c r="N175" s="132"/>
      <c r="O175" s="7"/>
      <c r="P175" s="5"/>
      <c r="Q175" s="5"/>
      <c r="R175" s="5"/>
      <c r="S175" s="5"/>
      <c r="T175" s="5"/>
      <c r="U175" s="5"/>
      <c r="V175" s="5"/>
      <c r="W175" s="5"/>
      <c r="X175" s="5"/>
      <c r="Y175" s="21"/>
      <c r="Z175" s="21"/>
    </row>
    <row r="176" spans="1:26" s="1" customFormat="1" x14ac:dyDescent="0.25">
      <c r="A176" s="4">
        <v>151</v>
      </c>
      <c r="B176" s="183"/>
      <c r="C176" s="179">
        <v>34242300</v>
      </c>
      <c r="D176" s="190">
        <v>84.6</v>
      </c>
      <c r="E176" s="181">
        <v>28.538</v>
      </c>
      <c r="F176" s="181">
        <v>28.762</v>
      </c>
      <c r="G176" s="181">
        <f t="shared" si="11"/>
        <v>0.2240000000000002</v>
      </c>
      <c r="H176" s="188">
        <f t="shared" si="14"/>
        <v>0.19259520000000016</v>
      </c>
      <c r="I176" s="188">
        <f t="shared" si="13"/>
        <v>0.10340154951805262</v>
      </c>
      <c r="J176" s="34">
        <f t="shared" si="12"/>
        <v>0.29599674951805277</v>
      </c>
      <c r="L176" s="25"/>
      <c r="M176" s="167"/>
      <c r="N176" s="132"/>
      <c r="O176" s="7"/>
      <c r="P176" s="5"/>
      <c r="Q176" s="5"/>
      <c r="R176" s="5"/>
      <c r="S176" s="5"/>
      <c r="T176" s="5"/>
      <c r="U176" s="5"/>
      <c r="V176" s="5"/>
      <c r="W176" s="5"/>
      <c r="X176" s="5"/>
      <c r="Y176" s="21"/>
      <c r="Z176" s="21"/>
    </row>
    <row r="177" spans="1:26" s="1" customFormat="1" x14ac:dyDescent="0.25">
      <c r="A177" s="75">
        <v>152</v>
      </c>
      <c r="B177" s="183"/>
      <c r="C177" s="179">
        <v>34242303</v>
      </c>
      <c r="D177" s="180">
        <v>56.3</v>
      </c>
      <c r="E177" s="181">
        <v>4.2380000000000004</v>
      </c>
      <c r="F177" s="181">
        <v>4.2380000000000004</v>
      </c>
      <c r="G177" s="181">
        <f t="shared" si="11"/>
        <v>0</v>
      </c>
      <c r="H177" s="182">
        <f t="shared" si="14"/>
        <v>0</v>
      </c>
      <c r="I177" s="182">
        <f t="shared" si="13"/>
        <v>6.8812142291564571E-2</v>
      </c>
      <c r="J177" s="77">
        <f t="shared" si="12"/>
        <v>6.8812142291564571E-2</v>
      </c>
      <c r="L177" s="25"/>
      <c r="M177" s="167"/>
      <c r="N177" s="132"/>
      <c r="O177" s="7"/>
      <c r="P177" s="5"/>
      <c r="Q177" s="5"/>
      <c r="R177" s="5"/>
      <c r="S177" s="5"/>
      <c r="T177" s="5"/>
      <c r="U177" s="5"/>
      <c r="V177" s="5"/>
      <c r="W177" s="5"/>
      <c r="X177" s="5"/>
      <c r="Y177" s="21"/>
      <c r="Z177" s="21"/>
    </row>
    <row r="178" spans="1:26" s="1" customFormat="1" x14ac:dyDescent="0.25">
      <c r="A178" s="75">
        <v>153</v>
      </c>
      <c r="B178" s="183"/>
      <c r="C178" s="179">
        <v>34242306</v>
      </c>
      <c r="D178" s="180">
        <v>56.9</v>
      </c>
      <c r="E178" s="181">
        <v>18.306999999999999</v>
      </c>
      <c r="F178" s="181">
        <v>18.306999999999999</v>
      </c>
      <c r="G178" s="181">
        <f t="shared" si="11"/>
        <v>0</v>
      </c>
      <c r="H178" s="182">
        <f t="shared" si="14"/>
        <v>0</v>
      </c>
      <c r="I178" s="182">
        <f t="shared" si="13"/>
        <v>6.9545486614387642E-2</v>
      </c>
      <c r="J178" s="77">
        <f t="shared" si="12"/>
        <v>6.9545486614387642E-2</v>
      </c>
      <c r="L178" s="25"/>
      <c r="M178" s="167"/>
      <c r="N178" s="132"/>
      <c r="O178" s="7"/>
      <c r="P178" s="5"/>
      <c r="Q178" s="5"/>
      <c r="R178" s="5"/>
      <c r="S178" s="5"/>
      <c r="T178" s="5"/>
      <c r="U178" s="5"/>
      <c r="V178" s="5"/>
      <c r="W178" s="5"/>
      <c r="X178" s="5"/>
      <c r="Y178" s="21"/>
      <c r="Z178" s="21"/>
    </row>
    <row r="179" spans="1:26" s="1" customFormat="1" x14ac:dyDescent="0.25">
      <c r="A179" s="75">
        <v>154</v>
      </c>
      <c r="B179" s="183"/>
      <c r="C179" s="179">
        <v>34242305</v>
      </c>
      <c r="D179" s="180">
        <v>85.7</v>
      </c>
      <c r="E179" s="181">
        <v>28.283000000000001</v>
      </c>
      <c r="F179" s="181">
        <v>28.285</v>
      </c>
      <c r="G179" s="181">
        <f t="shared" si="11"/>
        <v>1.9999999999988916E-3</v>
      </c>
      <c r="H179" s="182">
        <f t="shared" si="14"/>
        <v>1.7195999999990469E-3</v>
      </c>
      <c r="I179" s="182">
        <f t="shared" si="13"/>
        <v>0.10474601410989492</v>
      </c>
      <c r="J179" s="77">
        <f t="shared" si="12"/>
        <v>0.10646561410989397</v>
      </c>
      <c r="L179" s="25"/>
      <c r="M179" s="167"/>
      <c r="N179" s="132"/>
      <c r="O179" s="7"/>
      <c r="P179" s="5"/>
      <c r="Q179" s="5"/>
      <c r="R179" s="5"/>
      <c r="S179" s="5"/>
      <c r="T179" s="5"/>
      <c r="U179" s="5"/>
      <c r="V179" s="5"/>
      <c r="W179" s="5"/>
      <c r="X179" s="5"/>
      <c r="Y179" s="21"/>
      <c r="Z179" s="21"/>
    </row>
    <row r="180" spans="1:26" s="1" customFormat="1" x14ac:dyDescent="0.25">
      <c r="A180" s="4">
        <v>155</v>
      </c>
      <c r="B180" s="183"/>
      <c r="C180" s="179">
        <v>34242323</v>
      </c>
      <c r="D180" s="180">
        <v>84.9</v>
      </c>
      <c r="E180" s="181">
        <v>44.671999999999997</v>
      </c>
      <c r="F180" s="181">
        <v>45.14</v>
      </c>
      <c r="G180" s="181">
        <f t="shared" si="11"/>
        <v>0.46800000000000352</v>
      </c>
      <c r="H180" s="182">
        <f t="shared" si="14"/>
        <v>0.40238640000000303</v>
      </c>
      <c r="I180" s="182">
        <f t="shared" si="13"/>
        <v>0.10376822167946417</v>
      </c>
      <c r="J180" s="77">
        <f t="shared" si="12"/>
        <v>0.50615462167946723</v>
      </c>
      <c r="L180" s="25"/>
      <c r="M180" s="167"/>
      <c r="N180" s="108"/>
      <c r="O180" s="24"/>
      <c r="P180" s="24"/>
      <c r="Q180" s="24"/>
      <c r="R180" s="5"/>
      <c r="S180" s="5"/>
      <c r="T180" s="5"/>
      <c r="U180" s="5"/>
      <c r="V180" s="5"/>
      <c r="W180" s="5"/>
      <c r="X180" s="5"/>
      <c r="Y180" s="21"/>
      <c r="Z180" s="21"/>
    </row>
    <row r="181" spans="1:26" s="1" customFormat="1" x14ac:dyDescent="0.25">
      <c r="A181" s="75">
        <v>156</v>
      </c>
      <c r="B181" s="183"/>
      <c r="C181" s="179">
        <v>34242320</v>
      </c>
      <c r="D181" s="180">
        <v>56.8</v>
      </c>
      <c r="E181" s="181">
        <v>31.763999999999999</v>
      </c>
      <c r="F181" s="181">
        <v>32.189</v>
      </c>
      <c r="G181" s="181">
        <f t="shared" si="11"/>
        <v>0.42500000000000071</v>
      </c>
      <c r="H181" s="182">
        <f t="shared" si="14"/>
        <v>0.3654150000000006</v>
      </c>
      <c r="I181" s="182">
        <f t="shared" si="13"/>
        <v>6.9423262560583801E-2</v>
      </c>
      <c r="J181" s="77">
        <f t="shared" si="12"/>
        <v>0.43483826256058439</v>
      </c>
      <c r="L181" s="25"/>
      <c r="M181" s="167"/>
      <c r="N181" s="108"/>
      <c r="O181" s="24"/>
      <c r="P181" s="24"/>
      <c r="Q181" s="24"/>
      <c r="R181" s="5"/>
      <c r="S181" s="5"/>
      <c r="T181" s="5"/>
      <c r="U181" s="5"/>
      <c r="V181" s="5"/>
      <c r="W181" s="5"/>
      <c r="X181" s="5"/>
      <c r="Y181" s="21"/>
      <c r="Z181" s="21"/>
    </row>
    <row r="182" spans="1:26" s="1" customFormat="1" x14ac:dyDescent="0.25">
      <c r="A182" s="75">
        <v>157</v>
      </c>
      <c r="B182" s="183"/>
      <c r="C182" s="179">
        <v>34242321</v>
      </c>
      <c r="D182" s="180">
        <v>57.1</v>
      </c>
      <c r="E182" s="181">
        <v>26.951000000000001</v>
      </c>
      <c r="F182" s="181">
        <v>27.422000000000001</v>
      </c>
      <c r="G182" s="181">
        <f t="shared" si="11"/>
        <v>0.47100000000000009</v>
      </c>
      <c r="H182" s="182">
        <f t="shared" si="14"/>
        <v>0.4049658000000001</v>
      </c>
      <c r="I182" s="182">
        <f t="shared" si="13"/>
        <v>6.9789934721995336E-2</v>
      </c>
      <c r="J182" s="77">
        <f t="shared" si="12"/>
        <v>0.47475573472199545</v>
      </c>
      <c r="L182" s="25"/>
      <c r="M182" s="167"/>
      <c r="N182" s="108"/>
      <c r="O182" s="24"/>
      <c r="P182" s="24"/>
      <c r="Q182" s="24"/>
      <c r="R182" s="5"/>
      <c r="S182" s="5"/>
      <c r="T182" s="5"/>
      <c r="U182" s="5"/>
      <c r="V182" s="5"/>
      <c r="W182" s="5"/>
      <c r="X182" s="5"/>
      <c r="Y182" s="21"/>
      <c r="Z182" s="21"/>
    </row>
    <row r="183" spans="1:26" s="1" customFormat="1" x14ac:dyDescent="0.25">
      <c r="A183" s="75">
        <v>158</v>
      </c>
      <c r="B183" s="183"/>
      <c r="C183" s="179">
        <v>34242304</v>
      </c>
      <c r="D183" s="180">
        <v>85.5</v>
      </c>
      <c r="E183" s="181">
        <v>33.881999999999998</v>
      </c>
      <c r="F183" s="181">
        <v>34.110999999999997</v>
      </c>
      <c r="G183" s="181">
        <f t="shared" si="11"/>
        <v>0.2289999999999992</v>
      </c>
      <c r="H183" s="182">
        <f t="shared" si="14"/>
        <v>0.19689419999999933</v>
      </c>
      <c r="I183" s="182">
        <f t="shared" si="13"/>
        <v>0.10450156600228723</v>
      </c>
      <c r="J183" s="77">
        <f t="shared" si="12"/>
        <v>0.30139576600228657</v>
      </c>
      <c r="L183" s="25"/>
      <c r="M183" s="167"/>
      <c r="N183" s="108"/>
      <c r="O183" s="24"/>
      <c r="P183" s="24"/>
      <c r="Q183" s="24"/>
      <c r="R183" s="5"/>
      <c r="S183" s="5"/>
      <c r="T183" s="5"/>
      <c r="U183" s="5"/>
      <c r="V183" s="5"/>
      <c r="W183" s="5"/>
      <c r="X183" s="5"/>
      <c r="Y183" s="21"/>
      <c r="Z183" s="21"/>
    </row>
    <row r="184" spans="1:26" s="1" customFormat="1" x14ac:dyDescent="0.25">
      <c r="A184" s="4">
        <v>159</v>
      </c>
      <c r="B184" s="183"/>
      <c r="C184" s="179">
        <v>34242308</v>
      </c>
      <c r="D184" s="180">
        <v>84.6</v>
      </c>
      <c r="E184" s="193">
        <v>35.183999999999997</v>
      </c>
      <c r="F184" s="193">
        <v>35.250999999999998</v>
      </c>
      <c r="G184" s="181">
        <f t="shared" si="11"/>
        <v>6.7000000000000171E-2</v>
      </c>
      <c r="H184" s="182">
        <f t="shared" si="14"/>
        <v>5.7606600000000147E-2</v>
      </c>
      <c r="I184" s="182">
        <f t="shared" si="13"/>
        <v>0.10340154951805262</v>
      </c>
      <c r="J184" s="87">
        <f>H184+I184</f>
        <v>0.16100814951805276</v>
      </c>
      <c r="L184" s="25"/>
      <c r="M184" s="167"/>
      <c r="N184" s="66"/>
      <c r="O184" s="7"/>
      <c r="P184" s="5"/>
      <c r="Q184" s="5"/>
      <c r="R184" s="5"/>
      <c r="S184" s="5"/>
      <c r="T184" s="5"/>
      <c r="U184" s="5"/>
      <c r="V184" s="5"/>
      <c r="W184" s="5"/>
      <c r="X184" s="5"/>
      <c r="Y184" s="21"/>
      <c r="Z184" s="21"/>
    </row>
    <row r="185" spans="1:26" s="1" customFormat="1" x14ac:dyDescent="0.25">
      <c r="A185" s="4">
        <v>160</v>
      </c>
      <c r="B185" s="183"/>
      <c r="C185" s="179">
        <v>34242307</v>
      </c>
      <c r="D185" s="180">
        <v>56.3</v>
      </c>
      <c r="E185" s="181">
        <v>0.502</v>
      </c>
      <c r="F185" s="181">
        <v>0.53200000000000003</v>
      </c>
      <c r="G185" s="181">
        <f t="shared" si="11"/>
        <v>3.0000000000000027E-2</v>
      </c>
      <c r="H185" s="182">
        <f t="shared" si="14"/>
        <v>2.5794000000000022E-2</v>
      </c>
      <c r="I185" s="182">
        <f t="shared" si="13"/>
        <v>6.8812142291564571E-2</v>
      </c>
      <c r="J185" s="96">
        <f>H185+I185</f>
        <v>9.4606142291564596E-2</v>
      </c>
      <c r="L185" s="25"/>
      <c r="M185" s="167"/>
      <c r="N185" s="66"/>
      <c r="O185" s="7"/>
      <c r="P185" s="5"/>
      <c r="Q185" s="5"/>
      <c r="R185" s="5"/>
      <c r="S185" s="5"/>
      <c r="T185" s="5"/>
      <c r="U185" s="5"/>
      <c r="V185" s="5"/>
      <c r="W185" s="5"/>
      <c r="X185" s="5"/>
      <c r="Y185" s="21"/>
      <c r="Z185" s="21"/>
    </row>
    <row r="186" spans="1:26" s="1" customFormat="1" x14ac:dyDescent="0.25">
      <c r="A186" s="75">
        <v>161</v>
      </c>
      <c r="B186" s="183"/>
      <c r="C186" s="179">
        <v>34242312</v>
      </c>
      <c r="D186" s="180">
        <v>56.8</v>
      </c>
      <c r="E186" s="181">
        <v>8.2029999999999994</v>
      </c>
      <c r="F186" s="181">
        <v>8.2029999999999994</v>
      </c>
      <c r="G186" s="181">
        <f t="shared" si="11"/>
        <v>0</v>
      </c>
      <c r="H186" s="182">
        <f t="shared" si="14"/>
        <v>0</v>
      </c>
      <c r="I186" s="182">
        <f t="shared" si="13"/>
        <v>6.9423262560583801E-2</v>
      </c>
      <c r="J186" s="77">
        <f t="shared" si="12"/>
        <v>6.9423262560583801E-2</v>
      </c>
      <c r="L186" s="25"/>
      <c r="M186" s="167"/>
      <c r="N186" s="66"/>
      <c r="O186" s="7"/>
      <c r="P186" s="5"/>
      <c r="Q186" s="5"/>
      <c r="R186" s="5"/>
      <c r="S186" s="5"/>
      <c r="T186" s="5"/>
      <c r="U186" s="5"/>
      <c r="V186" s="5"/>
      <c r="W186" s="5"/>
      <c r="X186" s="5"/>
      <c r="Y186" s="21"/>
      <c r="Z186" s="21"/>
    </row>
    <row r="187" spans="1:26" s="1" customFormat="1" x14ac:dyDescent="0.25">
      <c r="A187" s="75">
        <v>162</v>
      </c>
      <c r="B187" s="183"/>
      <c r="C187" s="179">
        <v>34242309</v>
      </c>
      <c r="D187" s="180">
        <v>85.2</v>
      </c>
      <c r="E187" s="181">
        <v>26.155999999999999</v>
      </c>
      <c r="F187" s="181">
        <v>26.277000000000001</v>
      </c>
      <c r="G187" s="181">
        <f t="shared" si="11"/>
        <v>0.12100000000000222</v>
      </c>
      <c r="H187" s="182">
        <f t="shared" si="14"/>
        <v>0.10403580000000191</v>
      </c>
      <c r="I187" s="182">
        <f>D187/3672.6*$I$16</f>
        <v>0.10413489384087571</v>
      </c>
      <c r="J187" s="77">
        <f t="shared" si="12"/>
        <v>0.20817069384087761</v>
      </c>
      <c r="L187" s="25"/>
      <c r="M187" s="167"/>
      <c r="N187" s="66"/>
      <c r="O187" s="7"/>
      <c r="P187" s="5"/>
      <c r="Q187" s="5"/>
      <c r="R187" s="5"/>
      <c r="S187" s="5"/>
      <c r="T187" s="5"/>
      <c r="U187" s="5"/>
      <c r="V187" s="5"/>
      <c r="W187" s="5"/>
      <c r="X187" s="5"/>
      <c r="Y187" s="21"/>
      <c r="Z187" s="21"/>
    </row>
    <row r="188" spans="1:26" s="1" customFormat="1" x14ac:dyDescent="0.25">
      <c r="A188" s="4">
        <v>163</v>
      </c>
      <c r="B188" s="183"/>
      <c r="C188" s="179">
        <v>34242188</v>
      </c>
      <c r="D188" s="180">
        <v>84.4</v>
      </c>
      <c r="E188" s="181">
        <v>5.8150000000000004</v>
      </c>
      <c r="F188" s="181">
        <v>5.8150000000000004</v>
      </c>
      <c r="G188" s="181">
        <f t="shared" si="11"/>
        <v>0</v>
      </c>
      <c r="H188" s="182">
        <f>G188*0.8598</f>
        <v>0</v>
      </c>
      <c r="I188" s="182">
        <f t="shared" si="13"/>
        <v>0.10315710141044494</v>
      </c>
      <c r="J188" s="77">
        <f>H188+I188</f>
        <v>0.10315710141044494</v>
      </c>
      <c r="L188" s="25"/>
      <c r="M188" s="167"/>
      <c r="N188" s="66"/>
      <c r="O188" s="7"/>
      <c r="P188" s="5"/>
      <c r="Q188" s="5"/>
      <c r="R188" s="5"/>
      <c r="S188" s="5"/>
      <c r="T188" s="5"/>
      <c r="U188" s="5"/>
      <c r="V188" s="5"/>
      <c r="W188" s="5"/>
      <c r="X188" s="5"/>
      <c r="Y188" s="21"/>
      <c r="Z188" s="21"/>
    </row>
    <row r="189" spans="1:26" s="1" customFormat="1" x14ac:dyDescent="0.25">
      <c r="A189" s="75">
        <v>164</v>
      </c>
      <c r="B189" s="183"/>
      <c r="C189" s="179">
        <v>34242185</v>
      </c>
      <c r="D189" s="180">
        <v>55.9</v>
      </c>
      <c r="E189" s="181">
        <v>13.712999999999999</v>
      </c>
      <c r="F189" s="181">
        <v>13.863</v>
      </c>
      <c r="G189" s="181">
        <f t="shared" si="11"/>
        <v>0.15000000000000036</v>
      </c>
      <c r="H189" s="182">
        <f>G189*0.8598</f>
        <v>0.12897000000000031</v>
      </c>
      <c r="I189" s="182">
        <f t="shared" si="13"/>
        <v>6.8323246076349195E-2</v>
      </c>
      <c r="J189" s="77">
        <f t="shared" si="12"/>
        <v>0.19729324607634952</v>
      </c>
      <c r="L189" s="25"/>
      <c r="M189" s="167"/>
      <c r="N189" s="66"/>
      <c r="O189" s="7"/>
      <c r="P189" s="5"/>
      <c r="Q189" s="5"/>
      <c r="R189" s="5"/>
      <c r="S189" s="5"/>
      <c r="T189" s="5"/>
      <c r="U189" s="5"/>
      <c r="V189" s="5"/>
      <c r="W189" s="5"/>
      <c r="X189" s="5"/>
      <c r="Y189" s="21"/>
      <c r="Z189" s="21"/>
    </row>
    <row r="190" spans="1:26" s="1" customFormat="1" x14ac:dyDescent="0.25">
      <c r="A190" s="75">
        <v>165</v>
      </c>
      <c r="B190" s="183"/>
      <c r="C190" s="179">
        <v>43441088</v>
      </c>
      <c r="D190" s="180">
        <v>56.7</v>
      </c>
      <c r="E190" s="181">
        <v>13.726000000000001</v>
      </c>
      <c r="F190" s="181">
        <v>13.746</v>
      </c>
      <c r="G190" s="181">
        <f t="shared" si="11"/>
        <v>1.9999999999999574E-2</v>
      </c>
      <c r="H190" s="182">
        <f t="shared" si="14"/>
        <v>1.7195999999999635E-2</v>
      </c>
      <c r="I190" s="182">
        <f t="shared" si="13"/>
        <v>6.9301038506779961E-2</v>
      </c>
      <c r="J190" s="77">
        <f t="shared" si="12"/>
        <v>8.6497038506779589E-2</v>
      </c>
      <c r="L190" s="25"/>
      <c r="M190" s="167"/>
      <c r="N190" s="66"/>
      <c r="O190" s="7"/>
      <c r="P190" s="5"/>
      <c r="Q190" s="5"/>
      <c r="R190" s="5"/>
      <c r="S190" s="5"/>
      <c r="T190" s="5"/>
      <c r="U190" s="5"/>
      <c r="V190" s="5"/>
      <c r="W190" s="5"/>
      <c r="X190" s="5"/>
      <c r="Y190" s="21"/>
      <c r="Z190" s="21"/>
    </row>
    <row r="191" spans="1:26" s="1" customFormat="1" x14ac:dyDescent="0.25">
      <c r="A191" s="75">
        <v>166</v>
      </c>
      <c r="B191" s="183"/>
      <c r="C191" s="179">
        <v>34242310</v>
      </c>
      <c r="D191" s="180">
        <v>85.2</v>
      </c>
      <c r="E191" s="181">
        <v>28.001999999999999</v>
      </c>
      <c r="F191" s="181">
        <v>28.103000000000002</v>
      </c>
      <c r="G191" s="181">
        <f t="shared" si="11"/>
        <v>0.10100000000000264</v>
      </c>
      <c r="H191" s="182">
        <f t="shared" si="14"/>
        <v>8.6839800000002271E-2</v>
      </c>
      <c r="I191" s="182">
        <f t="shared" si="13"/>
        <v>0.10413489384087571</v>
      </c>
      <c r="J191" s="77">
        <f t="shared" si="12"/>
        <v>0.19097469384087798</v>
      </c>
      <c r="L191" s="25"/>
      <c r="M191" s="167"/>
      <c r="N191" s="66"/>
      <c r="O191" s="7"/>
      <c r="P191" s="5"/>
      <c r="Q191" s="5"/>
      <c r="R191" s="5"/>
      <c r="S191" s="5"/>
      <c r="T191" s="5"/>
      <c r="U191" s="5"/>
      <c r="V191" s="5"/>
      <c r="W191" s="5"/>
      <c r="X191" s="5"/>
      <c r="Y191" s="21"/>
      <c r="Z191" s="21"/>
    </row>
    <row r="192" spans="1:26" s="1" customFormat="1" x14ac:dyDescent="0.25">
      <c r="A192" s="4">
        <v>167</v>
      </c>
      <c r="B192" s="183"/>
      <c r="C192" s="179">
        <v>34242187</v>
      </c>
      <c r="D192" s="180">
        <v>84.9</v>
      </c>
      <c r="E192" s="181">
        <v>33.381999999999998</v>
      </c>
      <c r="F192" s="181">
        <v>33.738</v>
      </c>
      <c r="G192" s="181">
        <f t="shared" si="11"/>
        <v>0.35600000000000165</v>
      </c>
      <c r="H192" s="182">
        <f t="shared" si="14"/>
        <v>0.30608880000000144</v>
      </c>
      <c r="I192" s="182">
        <f t="shared" si="13"/>
        <v>0.10376822167946417</v>
      </c>
      <c r="J192" s="77">
        <f t="shared" si="12"/>
        <v>0.40985702167946558</v>
      </c>
      <c r="L192" s="25"/>
      <c r="M192" s="167"/>
      <c r="N192" s="66"/>
      <c r="O192" s="7"/>
      <c r="P192" s="5"/>
      <c r="Q192" s="5"/>
      <c r="R192" s="5"/>
      <c r="S192" s="5"/>
      <c r="T192" s="5"/>
      <c r="U192" s="5"/>
      <c r="V192" s="5"/>
      <c r="W192" s="5"/>
      <c r="X192" s="5"/>
      <c r="Y192" s="21"/>
      <c r="Z192" s="21"/>
    </row>
    <row r="193" spans="1:26" s="1" customFormat="1" x14ac:dyDescent="0.25">
      <c r="A193" s="75">
        <v>168</v>
      </c>
      <c r="B193" s="183"/>
      <c r="C193" s="179">
        <v>34242189</v>
      </c>
      <c r="D193" s="180">
        <v>56.4</v>
      </c>
      <c r="E193" s="181">
        <v>5.01</v>
      </c>
      <c r="F193" s="181">
        <v>5.01</v>
      </c>
      <c r="G193" s="181">
        <f t="shared" si="11"/>
        <v>0</v>
      </c>
      <c r="H193" s="182">
        <f t="shared" si="14"/>
        <v>0</v>
      </c>
      <c r="I193" s="182">
        <f t="shared" si="13"/>
        <v>6.8934366345368425E-2</v>
      </c>
      <c r="J193" s="77">
        <f t="shared" si="12"/>
        <v>6.8934366345368425E-2</v>
      </c>
      <c r="L193" s="25"/>
      <c r="M193" s="167"/>
      <c r="N193" s="66"/>
      <c r="O193" s="7"/>
      <c r="P193" s="5"/>
      <c r="Q193" s="5"/>
      <c r="R193" s="5"/>
      <c r="S193" s="5"/>
      <c r="T193" s="5"/>
      <c r="U193" s="5"/>
      <c r="V193" s="5"/>
      <c r="W193" s="5"/>
      <c r="X193" s="5"/>
      <c r="Y193" s="21"/>
      <c r="Z193" s="21"/>
    </row>
    <row r="194" spans="1:26" s="1" customFormat="1" x14ac:dyDescent="0.25">
      <c r="A194" s="75">
        <v>169</v>
      </c>
      <c r="B194" s="183"/>
      <c r="C194" s="179">
        <v>34242191</v>
      </c>
      <c r="D194" s="180">
        <v>57</v>
      </c>
      <c r="E194" s="181">
        <v>21.468</v>
      </c>
      <c r="F194" s="181">
        <v>21.687999999999999</v>
      </c>
      <c r="G194" s="181">
        <f t="shared" si="11"/>
        <v>0.21999999999999886</v>
      </c>
      <c r="H194" s="182">
        <f t="shared" si="14"/>
        <v>0.18915599999999902</v>
      </c>
      <c r="I194" s="182">
        <f t="shared" si="13"/>
        <v>6.9667710668191496E-2</v>
      </c>
      <c r="J194" s="77">
        <f t="shared" si="12"/>
        <v>0.25882371066819054</v>
      </c>
      <c r="L194" s="25"/>
      <c r="M194" s="167"/>
      <c r="N194" s="66"/>
      <c r="O194" s="7"/>
      <c r="P194" s="5"/>
      <c r="Q194" s="5"/>
      <c r="R194" s="5"/>
      <c r="S194" s="5"/>
      <c r="T194" s="5"/>
      <c r="U194" s="5"/>
      <c r="V194" s="5"/>
      <c r="W194" s="5"/>
      <c r="X194" s="5"/>
      <c r="Y194" s="21"/>
      <c r="Z194" s="21"/>
    </row>
    <row r="195" spans="1:26" s="1" customFormat="1" x14ac:dyDescent="0.25">
      <c r="A195" s="75">
        <v>170</v>
      </c>
      <c r="B195" s="183"/>
      <c r="C195" s="179">
        <v>34242190</v>
      </c>
      <c r="D195" s="180">
        <v>85.3</v>
      </c>
      <c r="E195" s="181">
        <v>30.913</v>
      </c>
      <c r="F195" s="181">
        <v>31.061</v>
      </c>
      <c r="G195" s="181">
        <f t="shared" si="11"/>
        <v>0.14799999999999969</v>
      </c>
      <c r="H195" s="182">
        <f t="shared" si="14"/>
        <v>0.12725039999999974</v>
      </c>
      <c r="I195" s="182">
        <f t="shared" si="13"/>
        <v>0.10425711789467955</v>
      </c>
      <c r="J195" s="77">
        <f t="shared" si="12"/>
        <v>0.23150751789467927</v>
      </c>
      <c r="L195" s="25"/>
      <c r="M195" s="167"/>
      <c r="N195" s="66"/>
      <c r="O195" s="7"/>
      <c r="P195" s="5"/>
      <c r="Q195" s="5"/>
      <c r="R195" s="5"/>
      <c r="S195" s="5"/>
      <c r="T195" s="5"/>
      <c r="U195" s="5"/>
      <c r="V195" s="5"/>
      <c r="W195" s="5"/>
      <c r="X195" s="5"/>
      <c r="Y195" s="21"/>
      <c r="Z195" s="21"/>
    </row>
    <row r="196" spans="1:26" s="1" customFormat="1" x14ac:dyDescent="0.25">
      <c r="A196" s="4">
        <v>171</v>
      </c>
      <c r="B196" s="183"/>
      <c r="C196" s="179">
        <v>34242184</v>
      </c>
      <c r="D196" s="180">
        <v>84.3</v>
      </c>
      <c r="E196" s="181">
        <v>7.93</v>
      </c>
      <c r="F196" s="181">
        <v>7.93</v>
      </c>
      <c r="G196" s="181">
        <f t="shared" si="11"/>
        <v>0</v>
      </c>
      <c r="H196" s="182">
        <f t="shared" si="14"/>
        <v>0</v>
      </c>
      <c r="I196" s="182">
        <f t="shared" si="13"/>
        <v>0.10303487735664109</v>
      </c>
      <c r="J196" s="77">
        <f t="shared" si="12"/>
        <v>0.10303487735664109</v>
      </c>
      <c r="L196" s="25"/>
      <c r="M196" s="167"/>
      <c r="N196" s="66"/>
      <c r="O196" s="107"/>
      <c r="P196" s="108"/>
      <c r="Q196" s="108"/>
      <c r="R196" s="108"/>
      <c r="S196" s="93"/>
      <c r="T196" s="93"/>
      <c r="U196" s="5"/>
      <c r="V196" s="5"/>
      <c r="W196" s="5"/>
      <c r="X196" s="5"/>
      <c r="Y196" s="21"/>
      <c r="Z196" s="21"/>
    </row>
    <row r="197" spans="1:26" s="1" customFormat="1" x14ac:dyDescent="0.25">
      <c r="A197" s="75">
        <v>172</v>
      </c>
      <c r="B197" s="183"/>
      <c r="C197" s="179">
        <v>34242195</v>
      </c>
      <c r="D197" s="180">
        <v>56.4</v>
      </c>
      <c r="E197" s="181">
        <v>10.962</v>
      </c>
      <c r="F197" s="181">
        <v>10.968</v>
      </c>
      <c r="G197" s="181">
        <f t="shared" si="11"/>
        <v>6.0000000000002274E-3</v>
      </c>
      <c r="H197" s="182">
        <f>G197*0.8598</f>
        <v>5.1588000000001959E-3</v>
      </c>
      <c r="I197" s="182">
        <f t="shared" si="13"/>
        <v>6.8934366345368425E-2</v>
      </c>
      <c r="J197" s="77">
        <f t="shared" si="12"/>
        <v>7.4093166345368625E-2</v>
      </c>
      <c r="L197" s="25"/>
      <c r="M197" s="167"/>
      <c r="N197" s="66"/>
      <c r="O197" s="107"/>
      <c r="P197" s="108"/>
      <c r="Q197" s="108"/>
      <c r="R197" s="108"/>
      <c r="S197" s="93"/>
      <c r="T197" s="93"/>
      <c r="U197" s="5"/>
      <c r="V197" s="5"/>
      <c r="W197" s="5"/>
      <c r="X197" s="5"/>
      <c r="Y197" s="21"/>
      <c r="Z197" s="21"/>
    </row>
    <row r="198" spans="1:26" s="1" customFormat="1" x14ac:dyDescent="0.25">
      <c r="A198" s="75">
        <v>173</v>
      </c>
      <c r="B198" s="183"/>
      <c r="C198" s="179">
        <v>34242186</v>
      </c>
      <c r="D198" s="180">
        <v>56.9</v>
      </c>
      <c r="E198" s="181">
        <v>17.655000000000001</v>
      </c>
      <c r="F198" s="181">
        <v>17.75</v>
      </c>
      <c r="G198" s="181">
        <f t="shared" si="11"/>
        <v>9.4999999999998863E-2</v>
      </c>
      <c r="H198" s="182">
        <f t="shared" ref="H198:H219" si="15">G198*0.8598</f>
        <v>8.1680999999999018E-2</v>
      </c>
      <c r="I198" s="182">
        <f t="shared" si="13"/>
        <v>6.9545486614387642E-2</v>
      </c>
      <c r="J198" s="77">
        <f t="shared" si="12"/>
        <v>0.15122648661438665</v>
      </c>
      <c r="L198" s="25"/>
      <c r="M198" s="167"/>
      <c r="N198" s="109"/>
      <c r="O198" s="107"/>
      <c r="P198" s="108"/>
      <c r="Q198" s="108"/>
      <c r="R198" s="108"/>
      <c r="S198" s="93"/>
      <c r="T198" s="93"/>
      <c r="U198" s="5"/>
      <c r="V198" s="5"/>
      <c r="W198" s="5"/>
      <c r="X198" s="5"/>
      <c r="Y198" s="21"/>
      <c r="Z198" s="21"/>
    </row>
    <row r="199" spans="1:26" s="1" customFormat="1" x14ac:dyDescent="0.25">
      <c r="A199" s="75">
        <v>174</v>
      </c>
      <c r="B199" s="183"/>
      <c r="C199" s="179">
        <v>34242183</v>
      </c>
      <c r="D199" s="180">
        <v>85.9</v>
      </c>
      <c r="E199" s="181">
        <v>31.486000000000001</v>
      </c>
      <c r="F199" s="181">
        <v>31.591000000000001</v>
      </c>
      <c r="G199" s="181">
        <f t="shared" si="11"/>
        <v>0.10500000000000043</v>
      </c>
      <c r="H199" s="182">
        <f t="shared" si="15"/>
        <v>9.0279000000000373E-2</v>
      </c>
      <c r="I199" s="182">
        <f t="shared" si="13"/>
        <v>0.10499046221750262</v>
      </c>
      <c r="J199" s="77">
        <f t="shared" si="12"/>
        <v>0.19526946221750299</v>
      </c>
      <c r="L199" s="25"/>
      <c r="M199" s="167"/>
      <c r="N199" s="109"/>
      <c r="O199" s="107"/>
      <c r="P199" s="108"/>
      <c r="Q199" s="108"/>
      <c r="R199" s="108"/>
      <c r="S199" s="93"/>
      <c r="T199" s="93"/>
      <c r="U199" s="93"/>
      <c r="V199" s="5"/>
      <c r="W199" s="5"/>
      <c r="X199" s="5"/>
      <c r="Y199" s="21"/>
      <c r="Z199" s="21"/>
    </row>
    <row r="200" spans="1:26" s="1" customFormat="1" x14ac:dyDescent="0.25">
      <c r="A200" s="4">
        <v>175</v>
      </c>
      <c r="B200" s="183"/>
      <c r="C200" s="179">
        <v>34242196</v>
      </c>
      <c r="D200" s="180">
        <v>84.5</v>
      </c>
      <c r="E200" s="181">
        <v>29.949000000000002</v>
      </c>
      <c r="F200" s="181">
        <v>29.949000000000002</v>
      </c>
      <c r="G200" s="181">
        <f t="shared" si="11"/>
        <v>0</v>
      </c>
      <c r="H200" s="188">
        <f t="shared" si="15"/>
        <v>0</v>
      </c>
      <c r="I200" s="188">
        <f t="shared" si="13"/>
        <v>0.10327932546424878</v>
      </c>
      <c r="J200" s="34">
        <f t="shared" si="12"/>
        <v>0.10327932546424878</v>
      </c>
      <c r="L200" s="25"/>
      <c r="M200" s="167"/>
      <c r="N200" s="109"/>
      <c r="O200" s="24"/>
      <c r="P200" s="24"/>
      <c r="Q200" s="24"/>
      <c r="R200" s="106"/>
      <c r="S200" s="5"/>
      <c r="T200" s="5"/>
      <c r="U200" s="5"/>
      <c r="V200" s="5"/>
      <c r="W200" s="5"/>
      <c r="X200" s="5"/>
      <c r="Y200" s="21"/>
      <c r="Z200" s="21"/>
    </row>
    <row r="201" spans="1:26" s="1" customFormat="1" x14ac:dyDescent="0.25">
      <c r="A201" s="75">
        <v>176</v>
      </c>
      <c r="B201" s="183"/>
      <c r="C201" s="179">
        <v>34242199</v>
      </c>
      <c r="D201" s="180">
        <v>56.5</v>
      </c>
      <c r="E201" s="181">
        <v>16.331</v>
      </c>
      <c r="F201" s="181">
        <v>16.331</v>
      </c>
      <c r="G201" s="181">
        <f t="shared" si="11"/>
        <v>0</v>
      </c>
      <c r="H201" s="188">
        <f t="shared" si="15"/>
        <v>0</v>
      </c>
      <c r="I201" s="188">
        <f t="shared" si="13"/>
        <v>6.9056590399172266E-2</v>
      </c>
      <c r="J201" s="34">
        <f t="shared" si="12"/>
        <v>6.9056590399172266E-2</v>
      </c>
      <c r="L201" s="25"/>
      <c r="M201" s="167"/>
      <c r="N201" s="109"/>
      <c r="O201" s="24"/>
      <c r="P201" s="24"/>
      <c r="Q201" s="24"/>
      <c r="R201" s="106"/>
      <c r="S201" s="5"/>
      <c r="T201" s="5"/>
      <c r="U201" s="5"/>
      <c r="V201" s="5"/>
      <c r="W201" s="5"/>
      <c r="X201" s="5"/>
      <c r="Y201" s="21"/>
      <c r="Z201" s="21"/>
    </row>
    <row r="202" spans="1:26" s="1" customFormat="1" x14ac:dyDescent="0.25">
      <c r="A202" s="75">
        <v>177</v>
      </c>
      <c r="B202" s="183"/>
      <c r="C202" s="179">
        <v>34242192</v>
      </c>
      <c r="D202" s="180">
        <v>57</v>
      </c>
      <c r="E202" s="181">
        <v>18</v>
      </c>
      <c r="F202" s="181">
        <v>18</v>
      </c>
      <c r="G202" s="181">
        <f t="shared" si="11"/>
        <v>0</v>
      </c>
      <c r="H202" s="188">
        <f t="shared" si="15"/>
        <v>0</v>
      </c>
      <c r="I202" s="188">
        <f t="shared" si="13"/>
        <v>6.9667710668191496E-2</v>
      </c>
      <c r="J202" s="34">
        <f>H202+I202</f>
        <v>6.9667710668191496E-2</v>
      </c>
      <c r="L202" s="25"/>
      <c r="M202" s="167"/>
      <c r="N202" s="109"/>
      <c r="O202" s="24"/>
      <c r="P202" s="24"/>
      <c r="Q202" s="24"/>
      <c r="R202" s="106"/>
      <c r="S202" s="5"/>
      <c r="T202" s="5"/>
      <c r="U202" s="5"/>
      <c r="V202" s="5"/>
      <c r="W202" s="5"/>
      <c r="X202" s="5"/>
      <c r="Y202" s="21"/>
      <c r="Z202" s="21"/>
    </row>
    <row r="203" spans="1:26" s="1" customFormat="1" x14ac:dyDescent="0.25">
      <c r="A203" s="75">
        <v>178</v>
      </c>
      <c r="B203" s="183"/>
      <c r="C203" s="179">
        <v>34242198</v>
      </c>
      <c r="D203" s="180">
        <v>85.8</v>
      </c>
      <c r="E203" s="181">
        <v>24.385000000000002</v>
      </c>
      <c r="F203" s="181">
        <v>24.385000000000002</v>
      </c>
      <c r="G203" s="181">
        <f>F203-E203</f>
        <v>0</v>
      </c>
      <c r="H203" s="182">
        <f t="shared" si="15"/>
        <v>0</v>
      </c>
      <c r="I203" s="182">
        <f t="shared" si="13"/>
        <v>0.10486823816369877</v>
      </c>
      <c r="J203" s="77">
        <f t="shared" si="12"/>
        <v>0.10486823816369877</v>
      </c>
      <c r="L203" s="25"/>
      <c r="M203" s="167"/>
      <c r="N203" s="108"/>
      <c r="O203" s="24"/>
      <c r="P203" s="24"/>
      <c r="Q203" s="24"/>
      <c r="R203" s="5"/>
      <c r="S203" s="5"/>
      <c r="T203" s="5"/>
      <c r="U203" s="5"/>
      <c r="V203" s="5"/>
      <c r="W203" s="5"/>
      <c r="X203" s="5"/>
      <c r="Y203" s="21"/>
      <c r="Z203" s="21"/>
    </row>
    <row r="204" spans="1:26" s="1" customFormat="1" x14ac:dyDescent="0.25">
      <c r="A204" s="4">
        <v>179</v>
      </c>
      <c r="B204" s="183"/>
      <c r="C204" s="179">
        <v>34242200</v>
      </c>
      <c r="D204" s="180">
        <v>84.7</v>
      </c>
      <c r="E204" s="181">
        <v>46.715000000000003</v>
      </c>
      <c r="F204" s="181">
        <v>46.832999999999998</v>
      </c>
      <c r="G204" s="181">
        <f t="shared" si="11"/>
        <v>0.117999999999995</v>
      </c>
      <c r="H204" s="182">
        <f t="shared" si="15"/>
        <v>0.1014563999999957</v>
      </c>
      <c r="I204" s="182">
        <f t="shared" si="13"/>
        <v>0.10352377357185648</v>
      </c>
      <c r="J204" s="77">
        <f t="shared" si="12"/>
        <v>0.20498017357185216</v>
      </c>
      <c r="L204" s="25"/>
      <c r="M204" s="167"/>
      <c r="N204" s="132"/>
      <c r="O204" s="7"/>
      <c r="P204" s="5"/>
      <c r="Q204" s="5"/>
      <c r="R204" s="5"/>
      <c r="S204" s="5"/>
      <c r="T204" s="5"/>
      <c r="U204" s="5"/>
      <c r="V204" s="5"/>
      <c r="W204" s="5"/>
      <c r="X204" s="5"/>
      <c r="Y204" s="21"/>
      <c r="Z204" s="21"/>
    </row>
    <row r="205" spans="1:26" s="1" customFormat="1" x14ac:dyDescent="0.25">
      <c r="A205" s="4">
        <v>180</v>
      </c>
      <c r="B205" s="170"/>
      <c r="C205" s="16">
        <v>34242197</v>
      </c>
      <c r="D205" s="76">
        <v>55.8</v>
      </c>
      <c r="E205" s="8">
        <v>19.431999999999999</v>
      </c>
      <c r="F205" s="8">
        <v>19.431999999999999</v>
      </c>
      <c r="G205" s="8">
        <f t="shared" si="11"/>
        <v>0</v>
      </c>
      <c r="H205" s="34">
        <f t="shared" si="15"/>
        <v>0</v>
      </c>
      <c r="I205" s="39">
        <f t="shared" si="13"/>
        <v>6.8201022022545355E-2</v>
      </c>
      <c r="J205" s="34">
        <f t="shared" si="12"/>
        <v>6.8201022022545355E-2</v>
      </c>
      <c r="L205" s="25"/>
      <c r="M205" s="167"/>
      <c r="N205" s="131"/>
      <c r="P205" s="5"/>
      <c r="Q205" s="5"/>
      <c r="R205" s="5"/>
      <c r="S205" s="5"/>
      <c r="T205" s="5"/>
      <c r="U205" s="5"/>
      <c r="V205" s="5"/>
      <c r="W205" s="5"/>
      <c r="X205" s="5"/>
      <c r="Y205" s="21"/>
      <c r="Z205" s="21"/>
    </row>
    <row r="206" spans="1:26" s="1" customFormat="1" x14ac:dyDescent="0.25">
      <c r="A206" s="75">
        <v>181</v>
      </c>
      <c r="B206" s="170"/>
      <c r="C206" s="16">
        <v>34242193</v>
      </c>
      <c r="D206" s="76">
        <v>57</v>
      </c>
      <c r="E206" s="8">
        <v>8.9109999999999996</v>
      </c>
      <c r="F206" s="8">
        <v>8.9109999999999996</v>
      </c>
      <c r="G206" s="8">
        <f t="shared" si="11"/>
        <v>0</v>
      </c>
      <c r="H206" s="77">
        <f t="shared" si="15"/>
        <v>0</v>
      </c>
      <c r="I206" s="85">
        <f t="shared" si="13"/>
        <v>6.9667710668191496E-2</v>
      </c>
      <c r="J206" s="77">
        <f t="shared" si="12"/>
        <v>6.9667710668191496E-2</v>
      </c>
      <c r="L206" s="25"/>
      <c r="M206" s="167"/>
      <c r="N206" s="66"/>
      <c r="P206" s="5"/>
      <c r="Q206" s="5"/>
      <c r="R206" s="5"/>
      <c r="S206" s="5"/>
      <c r="T206" s="5"/>
      <c r="U206" s="5"/>
      <c r="V206" s="5"/>
      <c r="W206" s="5"/>
      <c r="X206" s="5"/>
      <c r="Y206" s="21"/>
      <c r="Z206" s="21"/>
    </row>
    <row r="207" spans="1:26" s="1" customFormat="1" ht="15.75" thickBot="1" x14ac:dyDescent="0.3">
      <c r="A207" s="86">
        <v>182</v>
      </c>
      <c r="B207" s="173"/>
      <c r="C207" s="20">
        <v>34242194</v>
      </c>
      <c r="D207" s="81">
        <v>85.8</v>
      </c>
      <c r="E207" s="12">
        <v>25.876999999999999</v>
      </c>
      <c r="F207" s="12">
        <v>25.992000000000001</v>
      </c>
      <c r="G207" s="12">
        <f t="shared" si="11"/>
        <v>0.11500000000000199</v>
      </c>
      <c r="H207" s="82">
        <f t="shared" si="15"/>
        <v>9.8877000000001714E-2</v>
      </c>
      <c r="I207" s="82">
        <f t="shared" si="13"/>
        <v>0.10486823816369877</v>
      </c>
      <c r="J207" s="82">
        <f t="shared" si="12"/>
        <v>0.20374523816370049</v>
      </c>
      <c r="L207" s="25"/>
      <c r="M207" s="167"/>
      <c r="N207" s="66"/>
      <c r="P207" s="5"/>
      <c r="Q207" s="5"/>
      <c r="R207" s="5"/>
      <c r="S207" s="5"/>
      <c r="T207" s="5"/>
      <c r="U207" s="5"/>
      <c r="V207" s="5"/>
      <c r="W207" s="5"/>
      <c r="X207" s="5"/>
      <c r="Y207" s="21"/>
      <c r="Z207" s="21"/>
    </row>
    <row r="208" spans="1:26" s="1" customFormat="1" x14ac:dyDescent="0.25">
      <c r="A208" s="13">
        <v>183</v>
      </c>
      <c r="B208" s="176"/>
      <c r="C208" s="19">
        <v>34242339</v>
      </c>
      <c r="D208" s="84">
        <v>117.2</v>
      </c>
      <c r="E208" s="9">
        <v>47.140999999999998</v>
      </c>
      <c r="F208" s="9">
        <v>47.140999999999998</v>
      </c>
      <c r="G208" s="9">
        <f t="shared" si="11"/>
        <v>0</v>
      </c>
      <c r="H208" s="85">
        <f t="shared" si="15"/>
        <v>0</v>
      </c>
      <c r="I208" s="85">
        <f>D208/4660.1*$I$19</f>
        <v>7.2223966198150677E-2</v>
      </c>
      <c r="J208" s="85">
        <f t="shared" si="12"/>
        <v>7.2223966198150677E-2</v>
      </c>
      <c r="L208" s="25"/>
      <c r="M208" s="167"/>
      <c r="N208" s="66"/>
      <c r="P208" s="5"/>
      <c r="Q208" s="5"/>
      <c r="R208" s="5"/>
      <c r="S208" s="5"/>
      <c r="T208" s="5"/>
      <c r="U208" s="5"/>
      <c r="V208" s="5"/>
      <c r="W208" s="5"/>
      <c r="Z208" s="21"/>
    </row>
    <row r="209" spans="1:26" s="1" customFormat="1" x14ac:dyDescent="0.25">
      <c r="A209" s="75">
        <v>184</v>
      </c>
      <c r="B209" s="170"/>
      <c r="C209" s="16">
        <v>34242341</v>
      </c>
      <c r="D209" s="76">
        <v>58.1</v>
      </c>
      <c r="E209" s="8">
        <v>24.097999999999999</v>
      </c>
      <c r="F209" s="8">
        <v>24.143999999999998</v>
      </c>
      <c r="G209" s="8">
        <f t="shared" si="11"/>
        <v>4.5999999999999375E-2</v>
      </c>
      <c r="H209" s="77">
        <f t="shared" si="15"/>
        <v>3.9550799999999463E-2</v>
      </c>
      <c r="I209" s="85">
        <f t="shared" ref="I209:I272" si="16">D209/4660.1*$I$19</f>
        <v>3.5803860376386984E-2</v>
      </c>
      <c r="J209" s="77">
        <f t="shared" si="12"/>
        <v>7.535466037638644E-2</v>
      </c>
      <c r="L209" s="25"/>
      <c r="M209" s="167"/>
      <c r="N209" s="66"/>
      <c r="P209" s="5"/>
      <c r="Q209" s="5"/>
      <c r="R209" s="5"/>
      <c r="S209" s="5"/>
      <c r="T209" s="5"/>
      <c r="U209" s="5"/>
      <c r="V209" s="5"/>
      <c r="W209" s="5"/>
      <c r="Z209" s="21"/>
    </row>
    <row r="210" spans="1:26" s="1" customFormat="1" x14ac:dyDescent="0.25">
      <c r="A210" s="75">
        <v>185</v>
      </c>
      <c r="B210" s="183"/>
      <c r="C210" s="179">
        <v>34242160</v>
      </c>
      <c r="D210" s="180">
        <v>58.4</v>
      </c>
      <c r="E210" s="181">
        <v>11.266</v>
      </c>
      <c r="F210" s="181">
        <v>11.266</v>
      </c>
      <c r="G210" s="124">
        <f t="shared" si="11"/>
        <v>0</v>
      </c>
      <c r="H210" s="34">
        <f t="shared" si="15"/>
        <v>0</v>
      </c>
      <c r="I210" s="39">
        <f t="shared" si="16"/>
        <v>3.5988734009999995E-2</v>
      </c>
      <c r="J210" s="34">
        <f t="shared" si="12"/>
        <v>3.5988734009999995E-2</v>
      </c>
      <c r="L210" s="25"/>
      <c r="M210" s="167"/>
      <c r="N210" s="66"/>
      <c r="P210" s="5"/>
      <c r="Q210" s="5"/>
      <c r="R210" s="5"/>
      <c r="S210" s="5"/>
      <c r="T210" s="5"/>
      <c r="U210" s="5"/>
      <c r="V210" s="5"/>
      <c r="W210" s="5"/>
      <c r="Z210" s="21"/>
    </row>
    <row r="211" spans="1:26" s="1" customFormat="1" x14ac:dyDescent="0.25">
      <c r="A211" s="75">
        <v>186</v>
      </c>
      <c r="B211" s="183"/>
      <c r="C211" s="179">
        <v>43441091</v>
      </c>
      <c r="D211" s="180">
        <v>46.7</v>
      </c>
      <c r="E211" s="181">
        <v>26.227</v>
      </c>
      <c r="F211" s="181">
        <v>26.489000000000001</v>
      </c>
      <c r="G211" s="124">
        <f t="shared" si="11"/>
        <v>0.26200000000000045</v>
      </c>
      <c r="H211" s="77">
        <f t="shared" si="15"/>
        <v>0.2252676000000004</v>
      </c>
      <c r="I211" s="85">
        <f t="shared" si="16"/>
        <v>2.8778662299092463E-2</v>
      </c>
      <c r="J211" s="77">
        <f t="shared" si="12"/>
        <v>0.25404626229909288</v>
      </c>
      <c r="L211" s="25"/>
      <c r="M211" s="167"/>
      <c r="N211" s="132"/>
      <c r="O211" s="7"/>
      <c r="P211" s="5"/>
      <c r="Q211" s="5"/>
      <c r="R211" s="5"/>
      <c r="S211" s="5"/>
      <c r="Z211" s="21"/>
    </row>
    <row r="212" spans="1:26" s="1" customFormat="1" x14ac:dyDescent="0.25">
      <c r="A212" s="4">
        <v>187</v>
      </c>
      <c r="B212" s="183"/>
      <c r="C212" s="179">
        <v>34242342</v>
      </c>
      <c r="D212" s="190">
        <v>77.400000000000006</v>
      </c>
      <c r="E212" s="181">
        <v>39.78</v>
      </c>
      <c r="F212" s="181">
        <v>39.887999999999998</v>
      </c>
      <c r="G212" s="124">
        <f t="shared" si="11"/>
        <v>0.10799999999999699</v>
      </c>
      <c r="H212" s="77">
        <f t="shared" si="15"/>
        <v>9.2858399999997412E-2</v>
      </c>
      <c r="I212" s="85">
        <f t="shared" si="16"/>
        <v>4.7697397472157538E-2</v>
      </c>
      <c r="J212" s="77">
        <f t="shared" si="12"/>
        <v>0.14055579747215496</v>
      </c>
      <c r="L212" s="25"/>
      <c r="M212" s="167"/>
      <c r="N212" s="132"/>
      <c r="O212" s="7"/>
      <c r="P212" s="5"/>
      <c r="Q212" s="5"/>
      <c r="R212" s="5"/>
      <c r="S212" s="5"/>
      <c r="Z212" s="21"/>
    </row>
    <row r="213" spans="1:26" s="1" customFormat="1" x14ac:dyDescent="0.25">
      <c r="A213" s="75">
        <v>188</v>
      </c>
      <c r="B213" s="184"/>
      <c r="C213" s="179">
        <v>34242334</v>
      </c>
      <c r="D213" s="180">
        <v>117.2</v>
      </c>
      <c r="E213" s="181">
        <v>27.071999999999999</v>
      </c>
      <c r="F213" s="181">
        <v>27.585999999999999</v>
      </c>
      <c r="G213" s="124">
        <f t="shared" si="11"/>
        <v>0.51399999999999935</v>
      </c>
      <c r="H213" s="77">
        <f t="shared" si="15"/>
        <v>0.44193719999999942</v>
      </c>
      <c r="I213" s="85">
        <f t="shared" si="16"/>
        <v>7.2223966198150677E-2</v>
      </c>
      <c r="J213" s="77">
        <f t="shared" si="12"/>
        <v>0.51416116619815011</v>
      </c>
      <c r="L213" s="25"/>
      <c r="M213" s="167"/>
      <c r="N213" s="132"/>
      <c r="O213" s="7"/>
      <c r="P213" s="5"/>
      <c r="Q213" s="5"/>
      <c r="R213" s="5"/>
      <c r="S213" s="5"/>
      <c r="Z213" s="21"/>
    </row>
    <row r="214" spans="1:26" s="1" customFormat="1" x14ac:dyDescent="0.25">
      <c r="A214" s="75">
        <v>189</v>
      </c>
      <c r="B214" s="183"/>
      <c r="C214" s="179">
        <v>34242338</v>
      </c>
      <c r="D214" s="180">
        <v>58.7</v>
      </c>
      <c r="E214" s="181">
        <v>26.312000000000001</v>
      </c>
      <c r="F214" s="181">
        <v>26.582999999999998</v>
      </c>
      <c r="G214" s="124">
        <f t="shared" si="11"/>
        <v>0.27099999999999724</v>
      </c>
      <c r="H214" s="77">
        <f t="shared" si="15"/>
        <v>0.23300579999999763</v>
      </c>
      <c r="I214" s="85">
        <f t="shared" si="16"/>
        <v>3.6173607643613014E-2</v>
      </c>
      <c r="J214" s="77">
        <f t="shared" si="12"/>
        <v>0.26917940764361065</v>
      </c>
      <c r="L214" s="25"/>
      <c r="M214" s="167"/>
      <c r="N214" s="132"/>
      <c r="O214" s="7"/>
      <c r="P214" s="5"/>
      <c r="Q214" s="5"/>
      <c r="R214" s="5"/>
      <c r="S214" s="5"/>
      <c r="Z214" s="21"/>
    </row>
    <row r="215" spans="1:26" s="1" customFormat="1" x14ac:dyDescent="0.25">
      <c r="A215" s="75">
        <v>190</v>
      </c>
      <c r="B215" s="184"/>
      <c r="C215" s="179">
        <v>34242340</v>
      </c>
      <c r="D215" s="180">
        <v>58.2</v>
      </c>
      <c r="E215" s="181">
        <v>26.753</v>
      </c>
      <c r="F215" s="181">
        <v>26.995999999999999</v>
      </c>
      <c r="G215" s="124">
        <f t="shared" si="11"/>
        <v>0.24299999999999855</v>
      </c>
      <c r="H215" s="77">
        <f t="shared" si="15"/>
        <v>0.20893139999999877</v>
      </c>
      <c r="I215" s="85">
        <f t="shared" si="16"/>
        <v>3.5865484920924659E-2</v>
      </c>
      <c r="J215" s="77">
        <f t="shared" si="12"/>
        <v>0.24479688492092344</v>
      </c>
      <c r="L215" s="25"/>
      <c r="M215" s="167"/>
      <c r="N215" s="132"/>
      <c r="O215" s="25"/>
      <c r="P215" s="5"/>
      <c r="Q215" s="5"/>
      <c r="R215" s="5"/>
      <c r="S215" s="5"/>
      <c r="Z215" s="21"/>
    </row>
    <row r="216" spans="1:26" s="1" customFormat="1" x14ac:dyDescent="0.25">
      <c r="A216" s="4">
        <v>191</v>
      </c>
      <c r="B216" s="183"/>
      <c r="C216" s="179">
        <v>34242335</v>
      </c>
      <c r="D216" s="180">
        <v>46.6</v>
      </c>
      <c r="E216" s="181">
        <v>3.92</v>
      </c>
      <c r="F216" s="181">
        <v>3.92</v>
      </c>
      <c r="G216" s="124">
        <f t="shared" si="11"/>
        <v>0</v>
      </c>
      <c r="H216" s="77">
        <f t="shared" si="15"/>
        <v>0</v>
      </c>
      <c r="I216" s="85">
        <f t="shared" si="16"/>
        <v>2.8717037754554791E-2</v>
      </c>
      <c r="J216" s="77">
        <f t="shared" si="12"/>
        <v>2.8717037754554791E-2</v>
      </c>
      <c r="L216" s="25"/>
      <c r="M216" s="167"/>
      <c r="N216" s="132"/>
      <c r="O216" s="7"/>
      <c r="P216" s="5"/>
      <c r="Q216" s="5"/>
      <c r="R216" s="5"/>
      <c r="S216" s="5"/>
      <c r="Z216" s="21"/>
    </row>
    <row r="217" spans="1:26" s="1" customFormat="1" x14ac:dyDescent="0.25">
      <c r="A217" s="75">
        <v>192</v>
      </c>
      <c r="B217" s="195"/>
      <c r="C217" s="179" t="s">
        <v>68</v>
      </c>
      <c r="D217" s="180">
        <v>77.3</v>
      </c>
      <c r="E217" s="181">
        <v>0.56699999999999995</v>
      </c>
      <c r="F217" s="181">
        <v>0.57199999999999995</v>
      </c>
      <c r="G217" s="124">
        <f t="shared" si="11"/>
        <v>5.0000000000000044E-3</v>
      </c>
      <c r="H217" s="77">
        <f t="shared" si="15"/>
        <v>4.2990000000000042E-3</v>
      </c>
      <c r="I217" s="85">
        <f t="shared" si="16"/>
        <v>4.7635772927619856E-2</v>
      </c>
      <c r="J217" s="77">
        <f t="shared" si="12"/>
        <v>5.193477292761986E-2</v>
      </c>
      <c r="L217" s="25"/>
      <c r="M217" s="167"/>
      <c r="N217" s="108"/>
      <c r="O217" s="7"/>
      <c r="P217" s="5"/>
      <c r="Q217" s="5"/>
      <c r="R217" s="5"/>
      <c r="S217" s="5"/>
      <c r="Z217" s="21"/>
    </row>
    <row r="218" spans="1:26" s="1" customFormat="1" x14ac:dyDescent="0.25">
      <c r="A218" s="75">
        <v>193</v>
      </c>
      <c r="B218" s="183"/>
      <c r="C218" s="179">
        <v>34242324</v>
      </c>
      <c r="D218" s="180">
        <v>116.7</v>
      </c>
      <c r="E218" s="181">
        <v>11.039</v>
      </c>
      <c r="F218" s="181">
        <v>11.039</v>
      </c>
      <c r="G218" s="124">
        <f t="shared" ref="G218:G273" si="17">F218-E218</f>
        <v>0</v>
      </c>
      <c r="H218" s="77">
        <f t="shared" si="15"/>
        <v>0</v>
      </c>
      <c r="I218" s="85">
        <f t="shared" si="16"/>
        <v>7.1915843475462329E-2</v>
      </c>
      <c r="J218" s="77">
        <f t="shared" si="12"/>
        <v>7.1915843475462329E-2</v>
      </c>
      <c r="L218" s="25"/>
      <c r="M218" s="167"/>
      <c r="N218" s="132"/>
      <c r="O218" s="7"/>
      <c r="P218" s="5"/>
      <c r="Q218" s="5"/>
      <c r="R218" s="5"/>
      <c r="S218" s="5"/>
      <c r="Z218" s="21"/>
    </row>
    <row r="219" spans="1:26" s="1" customFormat="1" x14ac:dyDescent="0.25">
      <c r="A219" s="88">
        <v>194</v>
      </c>
      <c r="B219" s="184"/>
      <c r="C219" s="179">
        <v>34242331</v>
      </c>
      <c r="D219" s="180">
        <v>58</v>
      </c>
      <c r="E219" s="181">
        <v>4.4480000000000004</v>
      </c>
      <c r="F219" s="181">
        <v>4.4480000000000004</v>
      </c>
      <c r="G219" s="124">
        <f t="shared" si="17"/>
        <v>0</v>
      </c>
      <c r="H219" s="77">
        <f t="shared" si="15"/>
        <v>0</v>
      </c>
      <c r="I219" s="85">
        <f t="shared" si="16"/>
        <v>3.5742235831849316E-2</v>
      </c>
      <c r="J219" s="77">
        <f t="shared" ref="J219:J272" si="18">H219+I219</f>
        <v>3.5742235831849316E-2</v>
      </c>
      <c r="L219" s="25"/>
      <c r="M219" s="167"/>
      <c r="N219" s="132"/>
      <c r="O219" s="7"/>
      <c r="P219" s="5"/>
      <c r="Q219" s="5"/>
      <c r="R219" s="5"/>
      <c r="S219" s="5"/>
      <c r="Z219" s="21"/>
    </row>
    <row r="220" spans="1:26" s="1" customFormat="1" x14ac:dyDescent="0.25">
      <c r="A220" s="4">
        <v>195</v>
      </c>
      <c r="B220" s="184"/>
      <c r="C220" s="179">
        <v>34242336</v>
      </c>
      <c r="D220" s="180">
        <v>58.1</v>
      </c>
      <c r="E220" s="181">
        <v>15.896000000000001</v>
      </c>
      <c r="F220" s="181">
        <v>16.167000000000002</v>
      </c>
      <c r="G220" s="124">
        <f t="shared" si="17"/>
        <v>0.2710000000000008</v>
      </c>
      <c r="H220" s="77">
        <f>G220*0.8598</f>
        <v>0.23300580000000068</v>
      </c>
      <c r="I220" s="85">
        <f t="shared" si="16"/>
        <v>3.5803860376386984E-2</v>
      </c>
      <c r="J220" s="77">
        <f t="shared" si="18"/>
        <v>0.26880966037638765</v>
      </c>
      <c r="L220" s="25"/>
      <c r="M220" s="167"/>
      <c r="N220" s="132"/>
      <c r="O220" s="7"/>
      <c r="P220" s="5"/>
      <c r="Q220" s="5"/>
      <c r="R220" s="5"/>
      <c r="S220" s="5"/>
      <c r="Z220" s="21"/>
    </row>
    <row r="221" spans="1:26" s="1" customFormat="1" x14ac:dyDescent="0.25">
      <c r="A221" s="78">
        <v>196</v>
      </c>
      <c r="B221" s="184"/>
      <c r="C221" s="179">
        <v>34242332</v>
      </c>
      <c r="D221" s="180">
        <v>46.7</v>
      </c>
      <c r="E221" s="181">
        <v>16.995999999999999</v>
      </c>
      <c r="F221" s="181">
        <v>17.077999999999999</v>
      </c>
      <c r="G221" s="124">
        <f t="shared" si="17"/>
        <v>8.2000000000000739E-2</v>
      </c>
      <c r="H221" s="77">
        <f t="shared" ref="H221:H244" si="19">G221*0.8598</f>
        <v>7.0503600000000638E-2</v>
      </c>
      <c r="I221" s="85">
        <f t="shared" si="16"/>
        <v>2.8778662299092463E-2</v>
      </c>
      <c r="J221" s="77">
        <f t="shared" si="18"/>
        <v>9.9282262299093094E-2</v>
      </c>
      <c r="K221" s="66"/>
      <c r="L221" s="25"/>
      <c r="M221" s="167"/>
      <c r="N221" s="132"/>
      <c r="O221" s="7"/>
      <c r="P221" s="5"/>
      <c r="Q221" s="5"/>
      <c r="R221" s="5"/>
      <c r="S221" s="5"/>
      <c r="Z221" s="21"/>
    </row>
    <row r="222" spans="1:26" s="1" customFormat="1" x14ac:dyDescent="0.25">
      <c r="A222" s="83">
        <v>197</v>
      </c>
      <c r="B222" s="183"/>
      <c r="C222" s="179">
        <v>34242328</v>
      </c>
      <c r="D222" s="180">
        <v>77.5</v>
      </c>
      <c r="E222" s="181">
        <v>35.238999999999997</v>
      </c>
      <c r="F222" s="181">
        <v>35.828000000000003</v>
      </c>
      <c r="G222" s="124">
        <f t="shared" si="17"/>
        <v>0.58900000000000574</v>
      </c>
      <c r="H222" s="77">
        <f t="shared" si="19"/>
        <v>0.50642220000000493</v>
      </c>
      <c r="I222" s="85">
        <f t="shared" si="16"/>
        <v>4.7759022016695199E-2</v>
      </c>
      <c r="J222" s="77">
        <f t="shared" si="18"/>
        <v>0.55418122201670017</v>
      </c>
      <c r="K222" s="66"/>
      <c r="L222" s="25"/>
      <c r="M222" s="167"/>
      <c r="N222" s="132"/>
      <c r="O222" s="7"/>
      <c r="P222" s="5"/>
      <c r="Q222" s="5"/>
      <c r="R222" s="5"/>
      <c r="S222" s="5"/>
      <c r="Z222" s="21"/>
    </row>
    <row r="223" spans="1:26" s="1" customFormat="1" x14ac:dyDescent="0.25">
      <c r="A223" s="75">
        <v>198</v>
      </c>
      <c r="B223" s="183"/>
      <c r="C223" s="179">
        <v>34242333</v>
      </c>
      <c r="D223" s="180">
        <v>116.5</v>
      </c>
      <c r="E223" s="181">
        <v>24.469000000000001</v>
      </c>
      <c r="F223" s="181">
        <v>24.643000000000001</v>
      </c>
      <c r="G223" s="124">
        <f t="shared" si="17"/>
        <v>0.17399999999999949</v>
      </c>
      <c r="H223" s="77">
        <f t="shared" si="19"/>
        <v>0.14960519999999955</v>
      </c>
      <c r="I223" s="85">
        <f>D223/4660.1*$I$19</f>
        <v>7.1792594386386979E-2</v>
      </c>
      <c r="J223" s="77">
        <f t="shared" si="18"/>
        <v>0.22139779438638651</v>
      </c>
      <c r="K223" s="66"/>
      <c r="L223" s="25"/>
      <c r="M223" s="167"/>
      <c r="N223" s="132"/>
      <c r="O223" s="7"/>
      <c r="P223" s="5"/>
      <c r="Q223" s="5"/>
      <c r="R223" s="5"/>
      <c r="S223" s="5"/>
      <c r="Z223" s="21"/>
    </row>
    <row r="224" spans="1:26" s="1" customFormat="1" x14ac:dyDescent="0.25">
      <c r="A224" s="4">
        <v>199</v>
      </c>
      <c r="B224" s="183"/>
      <c r="C224" s="179">
        <v>34242330</v>
      </c>
      <c r="D224" s="180">
        <v>58.8</v>
      </c>
      <c r="E224" s="181">
        <v>32.749000000000002</v>
      </c>
      <c r="F224" s="181">
        <v>33.155000000000001</v>
      </c>
      <c r="G224" s="124">
        <f t="shared" si="17"/>
        <v>0.40599999999999881</v>
      </c>
      <c r="H224" s="77">
        <f t="shared" si="19"/>
        <v>0.34907879999999897</v>
      </c>
      <c r="I224" s="85">
        <f t="shared" si="16"/>
        <v>3.6235232188150682E-2</v>
      </c>
      <c r="J224" s="77">
        <f t="shared" si="18"/>
        <v>0.38531403218814964</v>
      </c>
      <c r="L224" s="25"/>
      <c r="M224" s="167"/>
      <c r="N224" s="132"/>
      <c r="O224" s="7"/>
      <c r="P224" s="5"/>
      <c r="Q224" s="5"/>
      <c r="R224" s="5"/>
      <c r="S224" s="5"/>
      <c r="Z224" s="21"/>
    </row>
    <row r="225" spans="1:26" s="1" customFormat="1" x14ac:dyDescent="0.25">
      <c r="A225" s="4">
        <v>200</v>
      </c>
      <c r="B225" s="183"/>
      <c r="C225" s="179">
        <v>34242329</v>
      </c>
      <c r="D225" s="180">
        <v>58.6</v>
      </c>
      <c r="E225" s="181">
        <v>3.226</v>
      </c>
      <c r="F225" s="181">
        <v>3.226</v>
      </c>
      <c r="G225" s="124">
        <f t="shared" si="17"/>
        <v>0</v>
      </c>
      <c r="H225" s="77">
        <f t="shared" si="19"/>
        <v>0</v>
      </c>
      <c r="I225" s="85">
        <f t="shared" si="16"/>
        <v>3.6111983099075338E-2</v>
      </c>
      <c r="J225" s="87">
        <f t="shared" si="18"/>
        <v>3.6111983099075338E-2</v>
      </c>
      <c r="L225" s="25"/>
      <c r="M225" s="167"/>
      <c r="N225" s="132"/>
      <c r="O225" s="7"/>
      <c r="P225" s="5"/>
      <c r="Q225" s="5"/>
      <c r="R225" s="5"/>
      <c r="S225" s="5"/>
      <c r="Z225" s="21"/>
    </row>
    <row r="226" spans="1:26" s="1" customFormat="1" x14ac:dyDescent="0.25">
      <c r="A226" s="75">
        <v>201</v>
      </c>
      <c r="B226" s="183"/>
      <c r="C226" s="179">
        <v>34242326</v>
      </c>
      <c r="D226" s="180">
        <v>46.4</v>
      </c>
      <c r="E226" s="181">
        <v>26.050999999999998</v>
      </c>
      <c r="F226" s="181">
        <v>26.206</v>
      </c>
      <c r="G226" s="124">
        <f t="shared" si="17"/>
        <v>0.15500000000000114</v>
      </c>
      <c r="H226" s="77">
        <f t="shared" si="19"/>
        <v>0.13326900000000097</v>
      </c>
      <c r="I226" s="85">
        <f t="shared" si="16"/>
        <v>2.8593788665479448E-2</v>
      </c>
      <c r="J226" s="77">
        <f t="shared" si="18"/>
        <v>0.16186278866548043</v>
      </c>
      <c r="L226" s="25"/>
      <c r="M226" s="167"/>
      <c r="N226" s="132"/>
      <c r="O226" s="7"/>
      <c r="P226" s="5"/>
      <c r="Q226" s="5"/>
      <c r="R226" s="5"/>
      <c r="S226" s="5"/>
      <c r="Z226" s="21"/>
    </row>
    <row r="227" spans="1:26" s="1" customFormat="1" x14ac:dyDescent="0.25">
      <c r="A227" s="75">
        <v>202</v>
      </c>
      <c r="B227" s="183" t="s">
        <v>90</v>
      </c>
      <c r="C227" s="196" t="s">
        <v>91</v>
      </c>
      <c r="D227" s="180">
        <v>77.5</v>
      </c>
      <c r="E227" s="186">
        <v>0</v>
      </c>
      <c r="F227" s="186">
        <v>0.17399999999999999</v>
      </c>
      <c r="G227" s="172">
        <f>F227-E227</f>
        <v>0.17399999999999999</v>
      </c>
      <c r="H227" s="77">
        <f>G227</f>
        <v>0.17399999999999999</v>
      </c>
      <c r="I227" s="85">
        <f t="shared" si="16"/>
        <v>4.7759022016695199E-2</v>
      </c>
      <c r="J227" s="77">
        <f t="shared" si="18"/>
        <v>0.22175902201669517</v>
      </c>
      <c r="L227" s="25"/>
      <c r="M227" s="167"/>
      <c r="N227" s="200"/>
      <c r="O227" s="7"/>
      <c r="P227" s="5"/>
      <c r="Q227" s="5"/>
      <c r="R227" s="5"/>
      <c r="S227" s="5"/>
      <c r="Z227" s="21"/>
    </row>
    <row r="228" spans="1:26" s="1" customFormat="1" x14ac:dyDescent="0.25">
      <c r="A228" s="4">
        <v>203</v>
      </c>
      <c r="B228" s="183"/>
      <c r="C228" s="179">
        <v>43441405</v>
      </c>
      <c r="D228" s="180">
        <v>117.4</v>
      </c>
      <c r="E228" s="181">
        <v>42.741999999999997</v>
      </c>
      <c r="F228" s="181">
        <v>43.113</v>
      </c>
      <c r="G228" s="124">
        <f t="shared" si="17"/>
        <v>0.37100000000000222</v>
      </c>
      <c r="H228" s="77">
        <f t="shared" si="19"/>
        <v>0.31898580000000193</v>
      </c>
      <c r="I228" s="85">
        <f t="shared" si="16"/>
        <v>7.2347215287226027E-2</v>
      </c>
      <c r="J228" s="77">
        <f t="shared" si="18"/>
        <v>0.39133301528722797</v>
      </c>
      <c r="L228" s="25"/>
      <c r="M228" s="167"/>
      <c r="N228" s="132"/>
      <c r="O228" s="7"/>
      <c r="P228" s="5"/>
      <c r="Q228" s="5"/>
      <c r="R228" s="5"/>
      <c r="S228" s="5"/>
      <c r="X228" s="5"/>
      <c r="Y228" s="21"/>
      <c r="Z228" s="21"/>
    </row>
    <row r="229" spans="1:26" s="1" customFormat="1" x14ac:dyDescent="0.25">
      <c r="A229" s="75">
        <v>204</v>
      </c>
      <c r="B229" s="183"/>
      <c r="C229" s="179">
        <v>43441406</v>
      </c>
      <c r="D229" s="180">
        <v>57.9</v>
      </c>
      <c r="E229" s="181">
        <v>5.4039999999999999</v>
      </c>
      <c r="F229" s="181">
        <v>5.5049999999999999</v>
      </c>
      <c r="G229" s="124">
        <f t="shared" si="17"/>
        <v>0.10099999999999998</v>
      </c>
      <c r="H229" s="77">
        <f t="shared" si="19"/>
        <v>8.6839799999999981E-2</v>
      </c>
      <c r="I229" s="85">
        <f t="shared" si="16"/>
        <v>3.5680611287311634E-2</v>
      </c>
      <c r="J229" s="77">
        <f t="shared" si="18"/>
        <v>0.12252041128731161</v>
      </c>
      <c r="L229" s="25"/>
      <c r="M229" s="167"/>
      <c r="N229" s="7"/>
      <c r="O229" s="7"/>
      <c r="P229" s="5"/>
      <c r="Q229" s="5"/>
      <c r="R229" s="5"/>
      <c r="S229" s="5"/>
      <c r="X229" s="5"/>
      <c r="Y229" s="21"/>
      <c r="Z229" s="21"/>
    </row>
    <row r="230" spans="1:26" s="1" customFormat="1" x14ac:dyDescent="0.25">
      <c r="A230" s="75">
        <v>205</v>
      </c>
      <c r="B230" s="183"/>
      <c r="C230" s="179">
        <v>43441089</v>
      </c>
      <c r="D230" s="180">
        <v>58.3</v>
      </c>
      <c r="E230" s="181">
        <v>23.728000000000002</v>
      </c>
      <c r="F230" s="181">
        <v>23.89</v>
      </c>
      <c r="G230" s="124">
        <f t="shared" si="17"/>
        <v>0.16199999999999903</v>
      </c>
      <c r="H230" s="77">
        <f t="shared" si="19"/>
        <v>0.13928759999999918</v>
      </c>
      <c r="I230" s="85">
        <f t="shared" si="16"/>
        <v>3.592710946546232E-2</v>
      </c>
      <c r="J230" s="77">
        <f t="shared" si="18"/>
        <v>0.1752147094654615</v>
      </c>
      <c r="L230" s="25"/>
      <c r="M230" s="167"/>
      <c r="N230" s="7"/>
      <c r="O230" s="7"/>
      <c r="P230" s="5"/>
      <c r="Q230" s="5"/>
      <c r="R230" s="5"/>
      <c r="S230" s="5"/>
      <c r="X230" s="5"/>
      <c r="Y230" s="21"/>
      <c r="Z230" s="21"/>
    </row>
    <row r="231" spans="1:26" s="1" customFormat="1" x14ac:dyDescent="0.25">
      <c r="A231" s="75">
        <v>206</v>
      </c>
      <c r="B231" s="184"/>
      <c r="C231" s="179">
        <v>20242434</v>
      </c>
      <c r="D231" s="180">
        <v>46.3</v>
      </c>
      <c r="E231" s="181">
        <v>5.774</v>
      </c>
      <c r="F231" s="181">
        <v>6.0990000000000002</v>
      </c>
      <c r="G231" s="124">
        <f t="shared" si="17"/>
        <v>0.32500000000000018</v>
      </c>
      <c r="H231" s="77">
        <f t="shared" si="19"/>
        <v>0.27943500000000016</v>
      </c>
      <c r="I231" s="85">
        <f t="shared" si="16"/>
        <v>2.8532164120941776E-2</v>
      </c>
      <c r="J231" s="77">
        <f t="shared" si="18"/>
        <v>0.30796716412094194</v>
      </c>
      <c r="L231" s="25"/>
      <c r="M231" s="167"/>
      <c r="N231" s="26"/>
      <c r="O231" s="7"/>
      <c r="P231" s="5"/>
      <c r="Q231" s="5"/>
      <c r="R231" s="5"/>
      <c r="S231" s="5"/>
      <c r="T231" s="5"/>
      <c r="U231" s="5"/>
      <c r="V231" s="5"/>
      <c r="W231" s="5"/>
      <c r="X231" s="5"/>
      <c r="Y231" s="21"/>
      <c r="Z231" s="21"/>
    </row>
    <row r="232" spans="1:26" s="1" customFormat="1" x14ac:dyDescent="0.25">
      <c r="A232" s="4">
        <v>207</v>
      </c>
      <c r="B232" s="183"/>
      <c r="C232" s="179">
        <v>43441407</v>
      </c>
      <c r="D232" s="180">
        <v>77.900000000000006</v>
      </c>
      <c r="E232" s="181">
        <v>16.491</v>
      </c>
      <c r="F232" s="181">
        <v>16.722000000000001</v>
      </c>
      <c r="G232" s="124">
        <f t="shared" si="17"/>
        <v>0.23100000000000165</v>
      </c>
      <c r="H232" s="77">
        <f t="shared" si="19"/>
        <v>0.19861380000000142</v>
      </c>
      <c r="I232" s="85">
        <f t="shared" si="16"/>
        <v>4.8005520194845892E-2</v>
      </c>
      <c r="J232" s="77">
        <f t="shared" si="18"/>
        <v>0.24661932019484731</v>
      </c>
      <c r="L232" s="25"/>
      <c r="M232" s="167"/>
      <c r="N232" s="7"/>
      <c r="O232" s="7"/>
      <c r="P232" s="5"/>
      <c r="Q232" s="5"/>
      <c r="R232" s="5"/>
      <c r="S232" s="5"/>
      <c r="T232" s="5"/>
      <c r="U232" s="5"/>
      <c r="V232" s="5"/>
      <c r="W232" s="5"/>
      <c r="X232" s="5"/>
      <c r="Y232" s="21"/>
      <c r="Z232" s="21"/>
    </row>
    <row r="233" spans="1:26" s="1" customFormat="1" x14ac:dyDescent="0.25">
      <c r="A233" s="75">
        <v>208</v>
      </c>
      <c r="B233" s="183"/>
      <c r="C233" s="179">
        <v>43441412</v>
      </c>
      <c r="D233" s="180">
        <v>117.9</v>
      </c>
      <c r="E233" s="181">
        <v>35.65</v>
      </c>
      <c r="F233" s="181">
        <v>35.787999999999997</v>
      </c>
      <c r="G233" s="124">
        <f t="shared" si="17"/>
        <v>0.13799999999999812</v>
      </c>
      <c r="H233" s="77">
        <f t="shared" si="19"/>
        <v>0.1186523999999984</v>
      </c>
      <c r="I233" s="85">
        <f t="shared" si="16"/>
        <v>7.2655338009914389E-2</v>
      </c>
      <c r="J233" s="77">
        <f t="shared" si="18"/>
        <v>0.1913077380099128</v>
      </c>
      <c r="L233" s="25"/>
      <c r="M233" s="167"/>
      <c r="N233" s="7"/>
      <c r="O233" s="7"/>
      <c r="P233" s="5"/>
      <c r="Q233" s="5"/>
      <c r="R233" s="5"/>
      <c r="S233" s="5"/>
      <c r="T233" s="5"/>
      <c r="U233" s="5"/>
      <c r="V233" s="5"/>
      <c r="W233" s="5"/>
      <c r="X233" s="5"/>
      <c r="Y233" s="21"/>
      <c r="Z233" s="21"/>
    </row>
    <row r="234" spans="1:26" s="1" customFormat="1" x14ac:dyDescent="0.25">
      <c r="A234" s="75">
        <v>209</v>
      </c>
      <c r="B234" s="183"/>
      <c r="C234" s="179">
        <v>43441411</v>
      </c>
      <c r="D234" s="180">
        <v>58.2</v>
      </c>
      <c r="E234" s="181">
        <v>18.823</v>
      </c>
      <c r="F234" s="181">
        <v>18.823</v>
      </c>
      <c r="G234" s="124">
        <f t="shared" si="17"/>
        <v>0</v>
      </c>
      <c r="H234" s="77">
        <f t="shared" si="19"/>
        <v>0</v>
      </c>
      <c r="I234" s="85">
        <f t="shared" si="16"/>
        <v>3.5865484920924659E-2</v>
      </c>
      <c r="J234" s="77">
        <f t="shared" si="18"/>
        <v>3.5865484920924659E-2</v>
      </c>
      <c r="L234" s="25"/>
      <c r="M234" s="167"/>
      <c r="N234" s="7"/>
      <c r="O234" s="7"/>
      <c r="P234" s="5"/>
      <c r="Q234" s="5"/>
      <c r="R234" s="5"/>
      <c r="S234" s="5"/>
      <c r="T234" s="5"/>
      <c r="U234" s="5"/>
      <c r="V234" s="5"/>
      <c r="W234" s="5"/>
      <c r="X234" s="5"/>
      <c r="Y234" s="21"/>
      <c r="Z234" s="21"/>
    </row>
    <row r="235" spans="1:26" s="1" customFormat="1" x14ac:dyDescent="0.25">
      <c r="A235" s="75">
        <v>210</v>
      </c>
      <c r="B235" s="183"/>
      <c r="C235" s="179">
        <v>43441408</v>
      </c>
      <c r="D235" s="180">
        <v>58.6</v>
      </c>
      <c r="E235" s="181">
        <v>4.9039999999999999</v>
      </c>
      <c r="F235" s="181">
        <v>4.9039999999999999</v>
      </c>
      <c r="G235" s="124">
        <f t="shared" si="17"/>
        <v>0</v>
      </c>
      <c r="H235" s="77">
        <f t="shared" si="19"/>
        <v>0</v>
      </c>
      <c r="I235" s="85">
        <f t="shared" si="16"/>
        <v>3.6111983099075338E-2</v>
      </c>
      <c r="J235" s="77">
        <f t="shared" si="18"/>
        <v>3.6111983099075338E-2</v>
      </c>
      <c r="L235" s="25"/>
      <c r="M235" s="167"/>
      <c r="N235" s="7"/>
      <c r="O235" s="7"/>
      <c r="P235" s="5"/>
      <c r="Q235" s="5"/>
      <c r="R235" s="5"/>
      <c r="S235" s="5"/>
      <c r="T235" s="5"/>
      <c r="U235" s="5"/>
      <c r="V235" s="5"/>
      <c r="W235" s="5"/>
      <c r="X235" s="5"/>
      <c r="Y235" s="21"/>
      <c r="Z235" s="21"/>
    </row>
    <row r="236" spans="1:26" s="1" customFormat="1" x14ac:dyDescent="0.25">
      <c r="A236" s="4">
        <v>211</v>
      </c>
      <c r="B236" s="183"/>
      <c r="C236" s="179">
        <v>43441409</v>
      </c>
      <c r="D236" s="180">
        <v>46.7</v>
      </c>
      <c r="E236" s="181">
        <v>22.216000000000001</v>
      </c>
      <c r="F236" s="181">
        <v>22.407</v>
      </c>
      <c r="G236" s="124">
        <f t="shared" si="17"/>
        <v>0.19099999999999895</v>
      </c>
      <c r="H236" s="77">
        <f t="shared" si="19"/>
        <v>0.16422179999999909</v>
      </c>
      <c r="I236" s="85">
        <f t="shared" si="16"/>
        <v>2.8778662299092463E-2</v>
      </c>
      <c r="J236" s="77">
        <f t="shared" si="18"/>
        <v>0.19300046229909154</v>
      </c>
      <c r="L236" s="25"/>
      <c r="M236" s="167"/>
      <c r="N236" s="7"/>
      <c r="O236" s="7"/>
      <c r="P236" s="5"/>
      <c r="Q236" s="5"/>
      <c r="R236" s="5"/>
      <c r="S236" s="5"/>
      <c r="T236" s="5"/>
      <c r="U236" s="5"/>
      <c r="V236" s="5"/>
      <c r="W236" s="5"/>
      <c r="X236" s="5"/>
      <c r="Y236" s="21"/>
      <c r="Z236" s="21"/>
    </row>
    <row r="237" spans="1:26" s="1" customFormat="1" x14ac:dyDescent="0.25">
      <c r="A237" s="75">
        <v>212</v>
      </c>
      <c r="B237" s="183"/>
      <c r="C237" s="179">
        <v>43441410</v>
      </c>
      <c r="D237" s="180">
        <v>78.599999999999994</v>
      </c>
      <c r="E237" s="181">
        <v>30.864000000000001</v>
      </c>
      <c r="F237" s="181">
        <v>30.873000000000001</v>
      </c>
      <c r="G237" s="124">
        <f t="shared" si="17"/>
        <v>9.0000000000003411E-3</v>
      </c>
      <c r="H237" s="77">
        <f t="shared" si="19"/>
        <v>7.7382000000002929E-3</v>
      </c>
      <c r="I237" s="85">
        <f t="shared" si="16"/>
        <v>4.8436892006609583E-2</v>
      </c>
      <c r="J237" s="77">
        <f t="shared" si="18"/>
        <v>5.6175092006609875E-2</v>
      </c>
      <c r="L237" s="25"/>
      <c r="M237" s="167"/>
      <c r="N237" s="7"/>
      <c r="O237" s="7"/>
      <c r="P237" s="5"/>
      <c r="Q237" s="5"/>
      <c r="R237" s="5"/>
      <c r="S237" s="5"/>
      <c r="T237" s="5"/>
      <c r="U237" s="5"/>
      <c r="V237" s="5"/>
      <c r="W237" s="5"/>
      <c r="X237" s="5"/>
      <c r="Y237" s="21"/>
      <c r="Z237" s="21"/>
    </row>
    <row r="238" spans="1:26" s="1" customFormat="1" x14ac:dyDescent="0.25">
      <c r="A238" s="75">
        <v>213</v>
      </c>
      <c r="B238" s="183"/>
      <c r="C238" s="179">
        <v>43441403</v>
      </c>
      <c r="D238" s="180">
        <v>117.8</v>
      </c>
      <c r="E238" s="181">
        <v>35.158000000000001</v>
      </c>
      <c r="F238" s="181">
        <v>35.372</v>
      </c>
      <c r="G238" s="124">
        <f t="shared" si="17"/>
        <v>0.21399999999999864</v>
      </c>
      <c r="H238" s="77">
        <f t="shared" si="19"/>
        <v>0.18399719999999883</v>
      </c>
      <c r="I238" s="85">
        <f t="shared" si="16"/>
        <v>7.25937134653767E-2</v>
      </c>
      <c r="J238" s="77">
        <f t="shared" si="18"/>
        <v>0.25659091346537555</v>
      </c>
      <c r="L238" s="25"/>
      <c r="M238" s="167"/>
      <c r="N238" s="7"/>
      <c r="O238" s="7"/>
      <c r="P238" s="5"/>
      <c r="Q238" s="5"/>
      <c r="R238" s="5"/>
      <c r="S238" s="5"/>
      <c r="T238" s="5"/>
      <c r="U238" s="5"/>
      <c r="V238" s="5"/>
      <c r="W238" s="5"/>
      <c r="X238" s="5"/>
      <c r="Y238" s="21"/>
      <c r="Z238" s="21"/>
    </row>
    <row r="239" spans="1:26" s="1" customFormat="1" x14ac:dyDescent="0.25">
      <c r="A239" s="75">
        <v>214</v>
      </c>
      <c r="B239" s="183"/>
      <c r="C239" s="179">
        <v>43441398</v>
      </c>
      <c r="D239" s="180">
        <v>57.8</v>
      </c>
      <c r="E239" s="181">
        <v>8.5489999999999995</v>
      </c>
      <c r="F239" s="181">
        <v>8.7680000000000007</v>
      </c>
      <c r="G239" s="124">
        <f t="shared" si="17"/>
        <v>0.21900000000000119</v>
      </c>
      <c r="H239" s="77">
        <f t="shared" si="19"/>
        <v>0.18829620000000102</v>
      </c>
      <c r="I239" s="85">
        <f t="shared" si="16"/>
        <v>3.5618986742773966E-2</v>
      </c>
      <c r="J239" s="77">
        <f t="shared" si="18"/>
        <v>0.223915186742775</v>
      </c>
      <c r="L239" s="25"/>
      <c r="M239" s="167"/>
      <c r="N239" s="7"/>
      <c r="O239" s="7"/>
      <c r="P239" s="5"/>
      <c r="Q239" s="5"/>
      <c r="R239" s="5"/>
      <c r="S239" s="5"/>
      <c r="T239" s="5"/>
      <c r="U239" s="5"/>
      <c r="V239" s="5"/>
      <c r="W239" s="5"/>
      <c r="X239" s="5"/>
      <c r="Y239" s="21"/>
      <c r="Z239" s="21"/>
    </row>
    <row r="240" spans="1:26" s="1" customFormat="1" x14ac:dyDescent="0.25">
      <c r="A240" s="4">
        <v>215</v>
      </c>
      <c r="B240" s="183"/>
      <c r="C240" s="179">
        <v>43441413</v>
      </c>
      <c r="D240" s="180">
        <v>58.8</v>
      </c>
      <c r="E240" s="181">
        <v>23.306000000000001</v>
      </c>
      <c r="F240" s="181">
        <v>23.308</v>
      </c>
      <c r="G240" s="124">
        <f t="shared" si="17"/>
        <v>1.9999999999988916E-3</v>
      </c>
      <c r="H240" s="77">
        <f t="shared" si="19"/>
        <v>1.7195999999990469E-3</v>
      </c>
      <c r="I240" s="85">
        <f t="shared" si="16"/>
        <v>3.6235232188150682E-2</v>
      </c>
      <c r="J240" s="77">
        <f t="shared" si="18"/>
        <v>3.7954832188149726E-2</v>
      </c>
      <c r="L240" s="25"/>
      <c r="M240" s="167"/>
      <c r="N240" s="7"/>
      <c r="O240" s="7"/>
      <c r="P240" s="5"/>
      <c r="Q240" s="5"/>
      <c r="R240" s="5"/>
      <c r="S240" s="5"/>
      <c r="T240" s="5"/>
      <c r="U240" s="5"/>
      <c r="V240" s="5"/>
      <c r="W240" s="5"/>
      <c r="X240" s="5"/>
      <c r="Y240" s="21"/>
      <c r="Z240" s="21"/>
    </row>
    <row r="241" spans="1:26" s="1" customFormat="1" x14ac:dyDescent="0.25">
      <c r="A241" s="75">
        <v>216</v>
      </c>
      <c r="B241" s="183"/>
      <c r="C241" s="179">
        <v>43441401</v>
      </c>
      <c r="D241" s="180">
        <v>46.6</v>
      </c>
      <c r="E241" s="181">
        <v>27.524000000000001</v>
      </c>
      <c r="F241" s="181">
        <v>28.045000000000002</v>
      </c>
      <c r="G241" s="124">
        <f t="shared" si="17"/>
        <v>0.5210000000000008</v>
      </c>
      <c r="H241" s="77">
        <f t="shared" si="19"/>
        <v>0.44795580000000068</v>
      </c>
      <c r="I241" s="85">
        <f t="shared" si="16"/>
        <v>2.8717037754554791E-2</v>
      </c>
      <c r="J241" s="77">
        <f t="shared" si="18"/>
        <v>0.47667283775455549</v>
      </c>
      <c r="L241" s="25"/>
      <c r="M241" s="167"/>
      <c r="N241" s="7"/>
      <c r="O241" s="7"/>
      <c r="P241" s="5"/>
      <c r="Q241" s="5"/>
      <c r="R241" s="5"/>
      <c r="S241" s="5"/>
      <c r="T241" s="5"/>
      <c r="U241" s="5"/>
      <c r="V241" s="5"/>
      <c r="W241" s="5"/>
      <c r="X241" s="5"/>
      <c r="Y241" s="21"/>
      <c r="Z241" s="21"/>
    </row>
    <row r="242" spans="1:26" s="1" customFormat="1" x14ac:dyDescent="0.25">
      <c r="A242" s="75">
        <v>217</v>
      </c>
      <c r="B242" s="183"/>
      <c r="C242" s="179">
        <v>43441404</v>
      </c>
      <c r="D242" s="180">
        <v>78.400000000000006</v>
      </c>
      <c r="E242" s="181">
        <v>25.719000000000001</v>
      </c>
      <c r="F242" s="181">
        <v>26.13</v>
      </c>
      <c r="G242" s="124">
        <f t="shared" si="17"/>
        <v>0.41099999999999781</v>
      </c>
      <c r="H242" s="77">
        <f t="shared" si="19"/>
        <v>0.35337779999999813</v>
      </c>
      <c r="I242" s="85">
        <f t="shared" si="16"/>
        <v>4.8313642917534247E-2</v>
      </c>
      <c r="J242" s="77">
        <f t="shared" si="18"/>
        <v>0.40169144291753239</v>
      </c>
      <c r="L242" s="25"/>
      <c r="M242" s="167"/>
      <c r="N242" s="7"/>
      <c r="O242" s="7"/>
      <c r="P242" s="5"/>
      <c r="Q242" s="5"/>
      <c r="R242" s="5"/>
      <c r="S242" s="5"/>
      <c r="T242" s="5"/>
      <c r="U242" s="5"/>
      <c r="V242" s="5"/>
      <c r="W242" s="5"/>
      <c r="X242" s="5"/>
      <c r="Y242" s="21"/>
      <c r="Z242" s="21"/>
    </row>
    <row r="243" spans="1:26" s="1" customFormat="1" x14ac:dyDescent="0.25">
      <c r="A243" s="75">
        <v>218</v>
      </c>
      <c r="B243" s="183"/>
      <c r="C243" s="179">
        <v>43441396</v>
      </c>
      <c r="D243" s="180">
        <v>118.2</v>
      </c>
      <c r="E243" s="181">
        <v>19.696000000000002</v>
      </c>
      <c r="F243" s="181">
        <v>19.696000000000002</v>
      </c>
      <c r="G243" s="124">
        <f t="shared" si="17"/>
        <v>0</v>
      </c>
      <c r="H243" s="34">
        <f t="shared" si="19"/>
        <v>0</v>
      </c>
      <c r="I243" s="39">
        <f t="shared" si="16"/>
        <v>7.2840211643527386E-2</v>
      </c>
      <c r="J243" s="34">
        <f t="shared" si="18"/>
        <v>7.2840211643527386E-2</v>
      </c>
      <c r="L243" s="25"/>
      <c r="M243" s="167"/>
      <c r="N243" s="7"/>
      <c r="O243" s="7"/>
      <c r="P243" s="5"/>
      <c r="Q243" s="5"/>
      <c r="R243" s="5"/>
      <c r="S243" s="5"/>
      <c r="T243" s="5"/>
      <c r="U243" s="5"/>
      <c r="V243" s="5"/>
      <c r="W243" s="5"/>
      <c r="X243" s="5"/>
    </row>
    <row r="244" spans="1:26" s="1" customFormat="1" x14ac:dyDescent="0.25">
      <c r="A244" s="4">
        <v>219</v>
      </c>
      <c r="B244" s="183"/>
      <c r="C244" s="179">
        <v>43441399</v>
      </c>
      <c r="D244" s="180">
        <v>58.3</v>
      </c>
      <c r="E244" s="181">
        <v>22.628</v>
      </c>
      <c r="F244" s="181">
        <v>23.1</v>
      </c>
      <c r="G244" s="124">
        <f t="shared" si="17"/>
        <v>0.47200000000000131</v>
      </c>
      <c r="H244" s="77">
        <f t="shared" si="19"/>
        <v>0.40582560000000112</v>
      </c>
      <c r="I244" s="85">
        <f t="shared" si="16"/>
        <v>3.592710946546232E-2</v>
      </c>
      <c r="J244" s="77">
        <f t="shared" si="18"/>
        <v>0.44175270946546341</v>
      </c>
      <c r="L244" s="25"/>
      <c r="M244" s="167"/>
      <c r="N244" s="7"/>
      <c r="O244" s="7"/>
      <c r="P244" s="5"/>
      <c r="Q244" s="5"/>
      <c r="R244" s="5"/>
      <c r="S244" s="5"/>
      <c r="T244" s="5"/>
      <c r="U244" s="5"/>
      <c r="V244" s="5"/>
      <c r="W244" s="5"/>
      <c r="X244" s="5"/>
    </row>
    <row r="245" spans="1:26" s="1" customFormat="1" x14ac:dyDescent="0.25">
      <c r="A245" s="75">
        <v>220</v>
      </c>
      <c r="B245" s="183"/>
      <c r="C245" s="179">
        <v>43441400</v>
      </c>
      <c r="D245" s="180">
        <v>59.4</v>
      </c>
      <c r="E245" s="181">
        <v>13.16</v>
      </c>
      <c r="F245" s="181">
        <v>13.162000000000001</v>
      </c>
      <c r="G245" s="124">
        <f t="shared" si="17"/>
        <v>2.0000000000006679E-3</v>
      </c>
      <c r="H245" s="77">
        <f>G245*0.8598</f>
        <v>1.7196000000005744E-3</v>
      </c>
      <c r="I245" s="85">
        <f t="shared" si="16"/>
        <v>3.6604979455376711E-2</v>
      </c>
      <c r="J245" s="77">
        <f t="shared" si="18"/>
        <v>3.8324579455377289E-2</v>
      </c>
      <c r="L245" s="25"/>
      <c r="M245" s="167"/>
      <c r="N245" s="7"/>
      <c r="O245" s="7"/>
      <c r="P245" s="5"/>
      <c r="Q245" s="5"/>
      <c r="R245" s="5"/>
      <c r="S245" s="5"/>
      <c r="T245" s="5"/>
      <c r="U245" s="5"/>
      <c r="V245" s="5"/>
      <c r="W245" s="5"/>
      <c r="X245" s="5"/>
    </row>
    <row r="246" spans="1:26" s="1" customFormat="1" x14ac:dyDescent="0.25">
      <c r="A246" s="75">
        <v>221</v>
      </c>
      <c r="B246" s="183"/>
      <c r="C246" s="179">
        <v>43441397</v>
      </c>
      <c r="D246" s="180">
        <v>46.9</v>
      </c>
      <c r="E246" s="181">
        <v>7.3630000000000004</v>
      </c>
      <c r="F246" s="181">
        <v>7.3630000000000004</v>
      </c>
      <c r="G246" s="124">
        <f t="shared" si="17"/>
        <v>0</v>
      </c>
      <c r="H246" s="77">
        <f t="shared" ref="H246:H269" si="20">G246*0.8598</f>
        <v>0</v>
      </c>
      <c r="I246" s="85">
        <f t="shared" si="16"/>
        <v>2.8901911388167802E-2</v>
      </c>
      <c r="J246" s="77">
        <f t="shared" si="18"/>
        <v>2.8901911388167802E-2</v>
      </c>
      <c r="L246" s="25"/>
      <c r="M246" s="167"/>
      <c r="N246" s="7"/>
      <c r="O246" s="7"/>
      <c r="P246" s="5"/>
      <c r="Q246" s="5"/>
      <c r="R246" s="5"/>
      <c r="S246" s="5"/>
      <c r="T246" s="5"/>
      <c r="U246" s="5"/>
      <c r="V246" s="5"/>
      <c r="W246" s="5"/>
      <c r="X246" s="5"/>
    </row>
    <row r="247" spans="1:26" s="1" customFormat="1" x14ac:dyDescent="0.25">
      <c r="A247" s="75">
        <v>222</v>
      </c>
      <c r="B247" s="185">
        <v>45570</v>
      </c>
      <c r="C247" s="179">
        <v>43441402</v>
      </c>
      <c r="D247" s="180">
        <v>77.7</v>
      </c>
      <c r="E247" s="181">
        <v>45.343000000000004</v>
      </c>
      <c r="F247" s="181">
        <v>45.344000000000001</v>
      </c>
      <c r="G247" s="124">
        <f t="shared" si="17"/>
        <v>9.9999999999766942E-4</v>
      </c>
      <c r="H247" s="77">
        <f t="shared" si="20"/>
        <v>8.5979999999799615E-4</v>
      </c>
      <c r="I247" s="85">
        <f t="shared" si="16"/>
        <v>4.7882271105770549E-2</v>
      </c>
      <c r="J247" s="77">
        <f t="shared" si="18"/>
        <v>4.8742071105768545E-2</v>
      </c>
      <c r="L247" s="25"/>
      <c r="M247" s="167"/>
      <c r="N247" s="7"/>
      <c r="O247" s="7"/>
      <c r="P247" s="5"/>
      <c r="Q247" s="5"/>
      <c r="R247" s="5"/>
      <c r="S247" s="5"/>
      <c r="T247" s="5"/>
      <c r="U247" s="5"/>
      <c r="V247" s="5"/>
      <c r="W247" s="5"/>
      <c r="X247" s="5"/>
    </row>
    <row r="248" spans="1:26" s="1" customFormat="1" x14ac:dyDescent="0.25">
      <c r="A248" s="4">
        <v>223</v>
      </c>
      <c r="B248" s="183"/>
      <c r="C248" s="179">
        <v>43441209</v>
      </c>
      <c r="D248" s="180">
        <v>118.6</v>
      </c>
      <c r="E248" s="181">
        <v>65.524000000000001</v>
      </c>
      <c r="F248" s="181">
        <v>65.686999999999998</v>
      </c>
      <c r="G248" s="124">
        <f t="shared" si="17"/>
        <v>0.1629999999999967</v>
      </c>
      <c r="H248" s="77">
        <f t="shared" si="20"/>
        <v>0.14014739999999717</v>
      </c>
      <c r="I248" s="85">
        <f t="shared" si="16"/>
        <v>7.3086709821678073E-2</v>
      </c>
      <c r="J248" s="77">
        <f t="shared" si="18"/>
        <v>0.21323410982167523</v>
      </c>
      <c r="L248" s="25"/>
      <c r="M248" s="167"/>
      <c r="N248" s="24"/>
      <c r="O248" s="7"/>
      <c r="P248" s="5"/>
      <c r="Q248" s="5"/>
      <c r="R248" s="5"/>
      <c r="S248" s="5"/>
      <c r="T248" s="5"/>
      <c r="U248" s="5"/>
      <c r="V248" s="5"/>
      <c r="W248" s="5"/>
      <c r="X248" s="5"/>
    </row>
    <row r="249" spans="1:26" s="1" customFormat="1" x14ac:dyDescent="0.25">
      <c r="A249" s="75">
        <v>224</v>
      </c>
      <c r="B249" s="183"/>
      <c r="C249" s="179">
        <v>43441210</v>
      </c>
      <c r="D249" s="180">
        <v>56.8</v>
      </c>
      <c r="E249" s="181">
        <v>7.16</v>
      </c>
      <c r="F249" s="181">
        <v>7.2549999999999999</v>
      </c>
      <c r="G249" s="124">
        <f t="shared" si="17"/>
        <v>9.4999999999999751E-2</v>
      </c>
      <c r="H249" s="77">
        <f t="shared" si="20"/>
        <v>8.1680999999999782E-2</v>
      </c>
      <c r="I249" s="85">
        <f t="shared" si="16"/>
        <v>3.5002741297397257E-2</v>
      </c>
      <c r="J249" s="77">
        <f t="shared" si="18"/>
        <v>0.11668374129739703</v>
      </c>
      <c r="L249" s="25"/>
      <c r="M249" s="167"/>
      <c r="N249" s="24"/>
      <c r="O249" s="7"/>
      <c r="P249" s="5"/>
      <c r="Q249" s="5"/>
      <c r="R249" s="5"/>
      <c r="S249" s="5"/>
      <c r="T249" s="5"/>
      <c r="U249" s="5"/>
      <c r="V249" s="5"/>
      <c r="W249" s="5"/>
      <c r="X249" s="5"/>
    </row>
    <row r="250" spans="1:26" s="1" customFormat="1" x14ac:dyDescent="0.25">
      <c r="A250" s="75">
        <v>225</v>
      </c>
      <c r="B250" s="183"/>
      <c r="C250" s="179">
        <v>43441214</v>
      </c>
      <c r="D250" s="180">
        <v>58.9</v>
      </c>
      <c r="E250" s="181">
        <v>29.498000000000001</v>
      </c>
      <c r="F250" s="181">
        <v>29.811</v>
      </c>
      <c r="G250" s="124">
        <f t="shared" si="17"/>
        <v>0.31299999999999883</v>
      </c>
      <c r="H250" s="77">
        <f t="shared" si="20"/>
        <v>0.26911739999999901</v>
      </c>
      <c r="I250" s="85">
        <f t="shared" si="16"/>
        <v>3.629685673268835E-2</v>
      </c>
      <c r="J250" s="77">
        <f t="shared" si="18"/>
        <v>0.30541425673268735</v>
      </c>
      <c r="L250" s="25"/>
      <c r="M250" s="167"/>
      <c r="N250" s="24"/>
      <c r="O250" s="7"/>
      <c r="P250" s="5"/>
      <c r="Q250" s="5"/>
      <c r="R250" s="5"/>
      <c r="S250" s="5"/>
      <c r="T250" s="5"/>
      <c r="U250" s="5"/>
      <c r="V250" s="5"/>
      <c r="W250" s="5"/>
      <c r="X250" s="5"/>
    </row>
    <row r="251" spans="1:26" s="1" customFormat="1" x14ac:dyDescent="0.25">
      <c r="A251" s="75">
        <v>226</v>
      </c>
      <c r="B251" s="183"/>
      <c r="C251" s="179">
        <v>43441215</v>
      </c>
      <c r="D251" s="180">
        <v>46.8</v>
      </c>
      <c r="E251" s="181">
        <v>15.162000000000001</v>
      </c>
      <c r="F251" s="181">
        <v>15.188000000000001</v>
      </c>
      <c r="G251" s="124">
        <f t="shared" si="17"/>
        <v>2.5999999999999801E-2</v>
      </c>
      <c r="H251" s="77">
        <f t="shared" si="20"/>
        <v>2.2354799999999828E-2</v>
      </c>
      <c r="I251" s="85">
        <f t="shared" si="16"/>
        <v>2.8840286843630131E-2</v>
      </c>
      <c r="J251" s="77">
        <f t="shared" si="18"/>
        <v>5.1195086843629958E-2</v>
      </c>
      <c r="L251" s="25"/>
      <c r="M251" s="167"/>
      <c r="N251" s="24"/>
      <c r="O251" s="7"/>
      <c r="P251" s="5"/>
      <c r="Q251" s="5"/>
      <c r="R251" s="5"/>
      <c r="S251" s="5"/>
      <c r="T251" s="5"/>
      <c r="U251" s="5"/>
      <c r="V251" s="5"/>
      <c r="W251" s="5"/>
    </row>
    <row r="252" spans="1:26" s="1" customFormat="1" x14ac:dyDescent="0.25">
      <c r="A252" s="4">
        <v>227</v>
      </c>
      <c r="B252" s="183"/>
      <c r="C252" s="179">
        <v>43441211</v>
      </c>
      <c r="D252" s="180">
        <v>78.2</v>
      </c>
      <c r="E252" s="181">
        <v>5.1829999999999998</v>
      </c>
      <c r="F252" s="181">
        <v>5.2009999999999996</v>
      </c>
      <c r="G252" s="124">
        <f t="shared" si="17"/>
        <v>1.7999999999999794E-2</v>
      </c>
      <c r="H252" s="77">
        <f t="shared" si="20"/>
        <v>1.5476399999999823E-2</v>
      </c>
      <c r="I252" s="85">
        <f t="shared" si="16"/>
        <v>4.8190393828458897E-2</v>
      </c>
      <c r="J252" s="77">
        <f t="shared" si="18"/>
        <v>6.3666793828458718E-2</v>
      </c>
      <c r="L252" s="25"/>
      <c r="M252" s="167"/>
      <c r="N252" s="24"/>
      <c r="O252" s="7"/>
      <c r="P252" s="5"/>
      <c r="Q252" s="5"/>
      <c r="R252" s="5"/>
      <c r="S252" s="5"/>
      <c r="T252" s="5"/>
      <c r="U252" s="5"/>
      <c r="V252" s="5"/>
      <c r="W252" s="5"/>
    </row>
    <row r="253" spans="1:26" s="1" customFormat="1" x14ac:dyDescent="0.25">
      <c r="A253" s="75">
        <v>228</v>
      </c>
      <c r="B253" s="183"/>
      <c r="C253" s="179">
        <v>43441212</v>
      </c>
      <c r="D253" s="190">
        <v>117.5</v>
      </c>
      <c r="E253" s="181">
        <v>32.901000000000003</v>
      </c>
      <c r="F253" s="181">
        <v>33.024000000000001</v>
      </c>
      <c r="G253" s="124">
        <f t="shared" si="17"/>
        <v>0.12299999999999756</v>
      </c>
      <c r="H253" s="77">
        <f t="shared" si="20"/>
        <v>0.1057553999999979</v>
      </c>
      <c r="I253" s="85">
        <f t="shared" si="16"/>
        <v>7.2408839831763688E-2</v>
      </c>
      <c r="J253" s="77">
        <f t="shared" si="18"/>
        <v>0.17816423983176161</v>
      </c>
      <c r="L253" s="25"/>
      <c r="M253" s="167"/>
      <c r="N253" s="7"/>
      <c r="O253" s="7"/>
      <c r="P253" s="5"/>
      <c r="Q253" s="5"/>
      <c r="R253" s="5"/>
      <c r="S253" s="5"/>
      <c r="T253" s="5"/>
      <c r="U253" s="5"/>
      <c r="V253" s="5"/>
      <c r="W253" s="5"/>
    </row>
    <row r="254" spans="1:26" s="1" customFormat="1" x14ac:dyDescent="0.25">
      <c r="A254" s="75">
        <v>229</v>
      </c>
      <c r="B254" s="183"/>
      <c r="C254" s="179">
        <v>43441218</v>
      </c>
      <c r="D254" s="180">
        <v>57.8</v>
      </c>
      <c r="E254" s="181">
        <v>15.096</v>
      </c>
      <c r="F254" s="181">
        <v>15.297000000000001</v>
      </c>
      <c r="G254" s="124">
        <f t="shared" si="17"/>
        <v>0.20100000000000051</v>
      </c>
      <c r="H254" s="77">
        <f t="shared" si="20"/>
        <v>0.17281980000000044</v>
      </c>
      <c r="I254" s="85">
        <f t="shared" si="16"/>
        <v>3.5618986742773966E-2</v>
      </c>
      <c r="J254" s="77">
        <f t="shared" si="18"/>
        <v>0.20843878674277441</v>
      </c>
      <c r="L254" s="25"/>
      <c r="M254" s="167"/>
      <c r="N254" s="7"/>
      <c r="O254" s="7"/>
      <c r="P254" s="5"/>
      <c r="Q254" s="5"/>
      <c r="R254" s="5"/>
      <c r="S254" s="5"/>
      <c r="T254" s="5"/>
    </row>
    <row r="255" spans="1:26" s="1" customFormat="1" x14ac:dyDescent="0.25">
      <c r="A255" s="4">
        <v>230</v>
      </c>
      <c r="B255" s="183"/>
      <c r="C255" s="179">
        <v>43441227</v>
      </c>
      <c r="D255" s="180">
        <v>58.4</v>
      </c>
      <c r="E255" s="181">
        <v>9.7910000000000004</v>
      </c>
      <c r="F255" s="181">
        <v>9.9239999999999995</v>
      </c>
      <c r="G255" s="124">
        <f t="shared" si="17"/>
        <v>0.13299999999999912</v>
      </c>
      <c r="H255" s="77">
        <f t="shared" si="20"/>
        <v>0.11435339999999924</v>
      </c>
      <c r="I255" s="85">
        <f t="shared" si="16"/>
        <v>3.5988734009999995E-2</v>
      </c>
      <c r="J255" s="77">
        <f t="shared" si="18"/>
        <v>0.15034213400999924</v>
      </c>
      <c r="L255" s="25"/>
      <c r="M255" s="167"/>
      <c r="N255" s="25"/>
      <c r="O255" s="7"/>
      <c r="P255" s="5"/>
      <c r="Q255" s="5"/>
      <c r="R255" s="5"/>
      <c r="S255" s="5"/>
      <c r="T255" s="5"/>
    </row>
    <row r="256" spans="1:26" s="1" customFormat="1" x14ac:dyDescent="0.25">
      <c r="A256" s="4">
        <v>231</v>
      </c>
      <c r="B256" s="183"/>
      <c r="C256" s="179">
        <v>43441216</v>
      </c>
      <c r="D256" s="180">
        <v>47</v>
      </c>
      <c r="E256" s="181">
        <v>8.14</v>
      </c>
      <c r="F256" s="181">
        <v>8.2089999999999996</v>
      </c>
      <c r="G256" s="124">
        <f t="shared" si="17"/>
        <v>6.8999999999999062E-2</v>
      </c>
      <c r="H256" s="77">
        <f t="shared" si="20"/>
        <v>5.9326199999999198E-2</v>
      </c>
      <c r="I256" s="85">
        <f t="shared" si="16"/>
        <v>2.8963535932705477E-2</v>
      </c>
      <c r="J256" s="77">
        <f t="shared" si="18"/>
        <v>8.8289735932704672E-2</v>
      </c>
      <c r="L256" s="25"/>
      <c r="M256" s="167"/>
      <c r="N256" s="7"/>
      <c r="O256" s="7"/>
      <c r="P256" s="5"/>
      <c r="Q256" s="5"/>
      <c r="R256" s="5"/>
      <c r="S256" s="5"/>
      <c r="T256" s="5"/>
    </row>
    <row r="257" spans="1:24" s="1" customFormat="1" x14ac:dyDescent="0.25">
      <c r="A257" s="75">
        <v>232</v>
      </c>
      <c r="B257" s="183"/>
      <c r="C257" s="179">
        <v>43441217</v>
      </c>
      <c r="D257" s="180">
        <v>78</v>
      </c>
      <c r="E257" s="181">
        <v>33.624000000000002</v>
      </c>
      <c r="F257" s="181">
        <v>33.857999999999997</v>
      </c>
      <c r="G257" s="124">
        <f t="shared" si="17"/>
        <v>0.23399999999999466</v>
      </c>
      <c r="H257" s="77">
        <f t="shared" si="20"/>
        <v>0.20119319999999541</v>
      </c>
      <c r="I257" s="85">
        <f t="shared" si="16"/>
        <v>4.8067144739383554E-2</v>
      </c>
      <c r="J257" s="77">
        <f t="shared" si="18"/>
        <v>0.24926034473937897</v>
      </c>
      <c r="L257" s="25"/>
      <c r="M257" s="167"/>
      <c r="N257" s="7"/>
      <c r="O257" s="7"/>
      <c r="P257" s="5"/>
      <c r="Q257" s="5"/>
      <c r="R257" s="5"/>
      <c r="S257" s="5"/>
      <c r="T257" s="5"/>
    </row>
    <row r="258" spans="1:24" s="1" customFormat="1" x14ac:dyDescent="0.25">
      <c r="A258" s="75">
        <v>233</v>
      </c>
      <c r="B258" s="183"/>
      <c r="C258" s="179">
        <v>43441226</v>
      </c>
      <c r="D258" s="180">
        <v>117.7</v>
      </c>
      <c r="E258" s="181">
        <v>9.5079999999999991</v>
      </c>
      <c r="F258" s="181">
        <v>9.5079999999999991</v>
      </c>
      <c r="G258" s="124">
        <f t="shared" si="17"/>
        <v>0</v>
      </c>
      <c r="H258" s="77">
        <f>G258*0.8598</f>
        <v>0</v>
      </c>
      <c r="I258" s="85">
        <f t="shared" si="16"/>
        <v>7.2532088920839025E-2</v>
      </c>
      <c r="J258" s="77">
        <f t="shared" si="18"/>
        <v>7.2532088920839025E-2</v>
      </c>
      <c r="L258" s="25"/>
      <c r="M258" s="167"/>
      <c r="N258" s="25"/>
      <c r="O258" s="7"/>
      <c r="P258" s="5"/>
      <c r="Q258" s="5"/>
      <c r="R258" s="5"/>
      <c r="S258" s="5"/>
      <c r="T258" s="5"/>
      <c r="X258" s="5"/>
    </row>
    <row r="259" spans="1:24" s="1" customFormat="1" x14ac:dyDescent="0.25">
      <c r="A259" s="75">
        <v>234</v>
      </c>
      <c r="B259" s="183"/>
      <c r="C259" s="179">
        <v>43441225</v>
      </c>
      <c r="D259" s="180">
        <v>57.8</v>
      </c>
      <c r="E259" s="181">
        <v>18.119</v>
      </c>
      <c r="F259" s="181">
        <v>18.298999999999999</v>
      </c>
      <c r="G259" s="124">
        <f t="shared" si="17"/>
        <v>0.17999999999999972</v>
      </c>
      <c r="H259" s="77">
        <f t="shared" si="20"/>
        <v>0.15476399999999976</v>
      </c>
      <c r="I259" s="85">
        <f t="shared" si="16"/>
        <v>3.5618986742773966E-2</v>
      </c>
      <c r="J259" s="77">
        <f t="shared" si="18"/>
        <v>0.19038298674277374</v>
      </c>
      <c r="L259" s="25"/>
      <c r="M259" s="167"/>
      <c r="N259" s="7"/>
      <c r="O259" s="7"/>
      <c r="P259" s="5"/>
      <c r="Q259" s="5"/>
      <c r="R259" s="5"/>
      <c r="S259" s="5"/>
      <c r="T259" s="5"/>
      <c r="X259" s="5"/>
    </row>
    <row r="260" spans="1:24" s="1" customFormat="1" x14ac:dyDescent="0.25">
      <c r="A260" s="4">
        <v>235</v>
      </c>
      <c r="B260" s="183"/>
      <c r="C260" s="179">
        <v>43441222</v>
      </c>
      <c r="D260" s="180">
        <v>58.3</v>
      </c>
      <c r="E260" s="181">
        <v>3.9630000000000001</v>
      </c>
      <c r="F260" s="181">
        <v>3.9630000000000001</v>
      </c>
      <c r="G260" s="124">
        <f t="shared" si="17"/>
        <v>0</v>
      </c>
      <c r="H260" s="77">
        <f t="shared" si="20"/>
        <v>0</v>
      </c>
      <c r="I260" s="85">
        <f t="shared" si="16"/>
        <v>3.592710946546232E-2</v>
      </c>
      <c r="J260" s="77">
        <f t="shared" si="18"/>
        <v>3.592710946546232E-2</v>
      </c>
      <c r="L260" s="25"/>
      <c r="M260" s="167"/>
      <c r="N260" s="7"/>
      <c r="O260" s="7"/>
      <c r="P260" s="5"/>
      <c r="Q260" s="5"/>
      <c r="R260" s="5"/>
      <c r="S260" s="5"/>
      <c r="T260" s="5"/>
      <c r="X260" s="5"/>
    </row>
    <row r="261" spans="1:24" s="1" customFormat="1" x14ac:dyDescent="0.25">
      <c r="A261" s="75">
        <v>236</v>
      </c>
      <c r="B261" s="183"/>
      <c r="C261" s="179">
        <v>43441223</v>
      </c>
      <c r="D261" s="180">
        <v>47</v>
      </c>
      <c r="E261" s="181">
        <v>25.378</v>
      </c>
      <c r="F261" s="181">
        <v>25.596</v>
      </c>
      <c r="G261" s="124">
        <f t="shared" si="17"/>
        <v>0.21799999999999997</v>
      </c>
      <c r="H261" s="77">
        <f t="shared" si="20"/>
        <v>0.18743639999999998</v>
      </c>
      <c r="I261" s="85">
        <f t="shared" si="16"/>
        <v>2.8963535932705477E-2</v>
      </c>
      <c r="J261" s="77">
        <f t="shared" si="18"/>
        <v>0.21639993593270546</v>
      </c>
      <c r="K261" s="5"/>
      <c r="L261" s="25"/>
      <c r="M261" s="167"/>
      <c r="N261" s="7"/>
      <c r="O261" s="7"/>
      <c r="P261" s="5"/>
      <c r="Q261" s="5"/>
      <c r="R261" s="5"/>
      <c r="S261" s="5"/>
      <c r="T261" s="5"/>
      <c r="U261" s="5"/>
      <c r="V261" s="5"/>
      <c r="W261" s="5"/>
      <c r="X261" s="5"/>
    </row>
    <row r="262" spans="1:24" s="1" customFormat="1" x14ac:dyDescent="0.25">
      <c r="A262" s="75">
        <v>237</v>
      </c>
      <c r="B262" s="183"/>
      <c r="C262" s="179">
        <v>43441224</v>
      </c>
      <c r="D262" s="180">
        <v>77</v>
      </c>
      <c r="E262" s="181">
        <v>39.863999999999997</v>
      </c>
      <c r="F262" s="181">
        <v>40.139000000000003</v>
      </c>
      <c r="G262" s="124">
        <f t="shared" si="17"/>
        <v>0.27500000000000568</v>
      </c>
      <c r="H262" s="77">
        <f t="shared" si="20"/>
        <v>0.2364450000000049</v>
      </c>
      <c r="I262" s="85">
        <f t="shared" si="16"/>
        <v>4.7450899294006837E-2</v>
      </c>
      <c r="J262" s="77">
        <f t="shared" si="18"/>
        <v>0.28389589929401171</v>
      </c>
      <c r="K262" s="5"/>
      <c r="L262" s="25"/>
      <c r="M262" s="167"/>
      <c r="N262" s="7"/>
      <c r="O262" s="7"/>
      <c r="P262" s="5"/>
      <c r="Q262" s="5"/>
      <c r="R262" s="5"/>
      <c r="S262" s="5"/>
      <c r="T262" s="5"/>
      <c r="U262" s="5"/>
      <c r="V262" s="5"/>
      <c r="W262" s="5"/>
      <c r="X262" s="5"/>
    </row>
    <row r="263" spans="1:24" s="1" customFormat="1" x14ac:dyDescent="0.25">
      <c r="A263" s="75">
        <v>238</v>
      </c>
      <c r="B263" s="183"/>
      <c r="C263" s="179">
        <v>43441221</v>
      </c>
      <c r="D263" s="180">
        <v>117.8</v>
      </c>
      <c r="E263" s="181">
        <v>26.593</v>
      </c>
      <c r="F263" s="181">
        <v>26.593</v>
      </c>
      <c r="G263" s="124">
        <f t="shared" si="17"/>
        <v>0</v>
      </c>
      <c r="H263" s="77">
        <f t="shared" si="20"/>
        <v>0</v>
      </c>
      <c r="I263" s="85">
        <f t="shared" si="16"/>
        <v>7.25937134653767E-2</v>
      </c>
      <c r="J263" s="77">
        <f t="shared" si="18"/>
        <v>7.25937134653767E-2</v>
      </c>
      <c r="K263" s="5"/>
      <c r="L263" s="25"/>
      <c r="M263" s="167"/>
      <c r="N263" s="7"/>
      <c r="O263" s="7"/>
      <c r="P263" s="5"/>
      <c r="Q263" s="5"/>
      <c r="R263" s="5"/>
      <c r="S263" s="5"/>
      <c r="T263" s="5"/>
      <c r="U263" s="5"/>
      <c r="V263" s="5"/>
      <c r="W263" s="5"/>
      <c r="X263" s="5"/>
    </row>
    <row r="264" spans="1:24" s="1" customFormat="1" x14ac:dyDescent="0.25">
      <c r="A264" s="4">
        <v>239</v>
      </c>
      <c r="B264" s="184"/>
      <c r="C264" s="179">
        <v>43441220</v>
      </c>
      <c r="D264" s="180">
        <v>58.1</v>
      </c>
      <c r="E264" s="181">
        <v>27.437999999999999</v>
      </c>
      <c r="F264" s="181">
        <v>27.675999999999998</v>
      </c>
      <c r="G264" s="124">
        <f t="shared" si="17"/>
        <v>0.23799999999999955</v>
      </c>
      <c r="H264" s="77">
        <f t="shared" si="20"/>
        <v>0.2046323999999996</v>
      </c>
      <c r="I264" s="85">
        <f t="shared" si="16"/>
        <v>3.5803860376386984E-2</v>
      </c>
      <c r="J264" s="77">
        <f t="shared" si="18"/>
        <v>0.2404362603763866</v>
      </c>
      <c r="K264" s="5"/>
      <c r="L264" s="25"/>
      <c r="M264" s="167"/>
      <c r="N264" s="7"/>
      <c r="O264" s="7"/>
      <c r="P264" s="5"/>
      <c r="Q264" s="5"/>
      <c r="R264" s="5"/>
      <c r="S264" s="5"/>
      <c r="T264" s="5"/>
      <c r="U264" s="5"/>
      <c r="V264" s="5"/>
      <c r="W264" s="5"/>
      <c r="X264" s="5"/>
    </row>
    <row r="265" spans="1:24" s="1" customFormat="1" x14ac:dyDescent="0.25">
      <c r="A265" s="75">
        <v>240</v>
      </c>
      <c r="B265" s="183"/>
      <c r="C265" s="179">
        <v>20242417</v>
      </c>
      <c r="D265" s="180">
        <v>58.7</v>
      </c>
      <c r="E265" s="181">
        <v>22.981000000000002</v>
      </c>
      <c r="F265" s="181">
        <v>23.213999999999999</v>
      </c>
      <c r="G265" s="124">
        <f t="shared" si="17"/>
        <v>0.23299999999999699</v>
      </c>
      <c r="H265" s="77">
        <f t="shared" si="20"/>
        <v>0.20033339999999741</v>
      </c>
      <c r="I265" s="85">
        <f t="shared" si="16"/>
        <v>3.6173607643613014E-2</v>
      </c>
      <c r="J265" s="77">
        <f t="shared" si="18"/>
        <v>0.23650700764361043</v>
      </c>
      <c r="K265" s="5"/>
      <c r="L265" s="25"/>
      <c r="M265" s="167"/>
      <c r="N265" s="7"/>
      <c r="O265" s="7"/>
      <c r="P265" s="5"/>
      <c r="Q265" s="5"/>
      <c r="R265" s="5"/>
      <c r="S265" s="5"/>
      <c r="T265" s="5"/>
      <c r="U265" s="5"/>
      <c r="V265" s="5"/>
      <c r="W265" s="5"/>
      <c r="X265" s="5"/>
    </row>
    <row r="266" spans="1:24" s="1" customFormat="1" x14ac:dyDescent="0.25">
      <c r="A266" s="75">
        <v>241</v>
      </c>
      <c r="B266" s="183"/>
      <c r="C266" s="179">
        <v>20242445</v>
      </c>
      <c r="D266" s="180">
        <v>46.5</v>
      </c>
      <c r="E266" s="181">
        <v>15.553000000000001</v>
      </c>
      <c r="F266" s="181">
        <v>15.553000000000001</v>
      </c>
      <c r="G266" s="124">
        <f>F266-E266</f>
        <v>0</v>
      </c>
      <c r="H266" s="77">
        <f t="shared" si="20"/>
        <v>0</v>
      </c>
      <c r="I266" s="85">
        <f t="shared" si="16"/>
        <v>2.8655413210017119E-2</v>
      </c>
      <c r="J266" s="77">
        <f t="shared" si="18"/>
        <v>2.8655413210017119E-2</v>
      </c>
      <c r="K266" s="5"/>
      <c r="L266" s="25"/>
      <c r="M266" s="167"/>
      <c r="N266" s="7"/>
      <c r="O266" s="7"/>
      <c r="P266" s="5"/>
      <c r="Q266" s="5"/>
      <c r="R266" s="5"/>
      <c r="S266" s="5"/>
      <c r="T266" s="5"/>
      <c r="U266" s="5"/>
      <c r="V266" s="5"/>
      <c r="W266" s="5"/>
      <c r="X266" s="5"/>
    </row>
    <row r="267" spans="1:24" s="1" customFormat="1" x14ac:dyDescent="0.25">
      <c r="A267" s="75">
        <v>242</v>
      </c>
      <c r="B267" s="183"/>
      <c r="C267" s="179">
        <v>43441219</v>
      </c>
      <c r="D267" s="180">
        <v>78.3</v>
      </c>
      <c r="E267" s="181">
        <v>45.515999999999998</v>
      </c>
      <c r="F267" s="181">
        <v>46.030999999999999</v>
      </c>
      <c r="G267" s="124">
        <f t="shared" si="17"/>
        <v>0.51500000000000057</v>
      </c>
      <c r="H267" s="77">
        <f t="shared" si="20"/>
        <v>0.4427970000000005</v>
      </c>
      <c r="I267" s="85">
        <f t="shared" si="16"/>
        <v>4.8252018372996565E-2</v>
      </c>
      <c r="J267" s="77">
        <f t="shared" si="18"/>
        <v>0.49104901837299708</v>
      </c>
      <c r="K267" s="5"/>
      <c r="L267" s="25"/>
      <c r="M267" s="167"/>
      <c r="N267" s="7"/>
      <c r="O267" s="7"/>
      <c r="P267" s="5"/>
      <c r="Q267" s="5"/>
      <c r="R267" s="5"/>
      <c r="S267" s="5"/>
      <c r="T267" s="5"/>
      <c r="U267" s="5"/>
      <c r="V267" s="5"/>
      <c r="W267" s="5"/>
      <c r="X267" s="5"/>
    </row>
    <row r="268" spans="1:24" s="1" customFormat="1" x14ac:dyDescent="0.25">
      <c r="A268" s="4">
        <v>243</v>
      </c>
      <c r="B268" s="183"/>
      <c r="C268" s="179">
        <v>20242421</v>
      </c>
      <c r="D268" s="180">
        <v>117.2</v>
      </c>
      <c r="E268" s="181">
        <v>29.698</v>
      </c>
      <c r="F268" s="181">
        <v>30.05</v>
      </c>
      <c r="G268" s="124">
        <f t="shared" si="17"/>
        <v>0.35200000000000031</v>
      </c>
      <c r="H268" s="77">
        <f t="shared" si="20"/>
        <v>0.3026496000000003</v>
      </c>
      <c r="I268" s="85">
        <f t="shared" si="16"/>
        <v>7.2223966198150677E-2</v>
      </c>
      <c r="J268" s="77">
        <f t="shared" si="18"/>
        <v>0.37487356619815099</v>
      </c>
      <c r="K268" s="5"/>
      <c r="L268" s="25"/>
      <c r="M268" s="167"/>
      <c r="N268" s="40"/>
      <c r="O268" s="7"/>
      <c r="P268" s="5"/>
      <c r="Q268" s="5"/>
      <c r="R268" s="5"/>
      <c r="S268" s="5"/>
      <c r="T268" s="5"/>
      <c r="U268" s="5"/>
      <c r="V268" s="5"/>
      <c r="W268" s="5"/>
      <c r="X268" s="5"/>
    </row>
    <row r="269" spans="1:24" s="1" customFormat="1" x14ac:dyDescent="0.25">
      <c r="A269" s="75">
        <v>244</v>
      </c>
      <c r="B269" s="183"/>
      <c r="C269" s="179">
        <v>20242431</v>
      </c>
      <c r="D269" s="180">
        <v>57.8</v>
      </c>
      <c r="E269" s="181">
        <v>3.9889999999999999</v>
      </c>
      <c r="F269" s="181">
        <v>3.9889999999999999</v>
      </c>
      <c r="G269" s="124">
        <f t="shared" si="17"/>
        <v>0</v>
      </c>
      <c r="H269" s="77">
        <f t="shared" si="20"/>
        <v>0</v>
      </c>
      <c r="I269" s="85">
        <f t="shared" si="16"/>
        <v>3.5618986742773966E-2</v>
      </c>
      <c r="J269" s="77">
        <f t="shared" si="18"/>
        <v>3.5618986742773966E-2</v>
      </c>
      <c r="K269" s="5"/>
      <c r="L269" s="25"/>
      <c r="M269" s="167"/>
      <c r="N269" s="40"/>
      <c r="O269" s="7"/>
      <c r="P269" s="5"/>
      <c r="Q269" s="5"/>
      <c r="R269" s="5"/>
      <c r="S269" s="5"/>
      <c r="T269" s="5"/>
      <c r="U269" s="5"/>
      <c r="V269" s="5"/>
      <c r="W269" s="5"/>
      <c r="X269" s="5"/>
    </row>
    <row r="270" spans="1:24" s="1" customFormat="1" x14ac:dyDescent="0.25">
      <c r="A270" s="75">
        <v>245</v>
      </c>
      <c r="B270" s="183"/>
      <c r="C270" s="179">
        <v>20242432</v>
      </c>
      <c r="D270" s="180">
        <v>58.2</v>
      </c>
      <c r="E270" s="181">
        <v>9.0069999999999997</v>
      </c>
      <c r="F270" s="181">
        <v>9.0069999999999997</v>
      </c>
      <c r="G270" s="124">
        <f t="shared" si="17"/>
        <v>0</v>
      </c>
      <c r="H270" s="77">
        <f>G270*0.8598</f>
        <v>0</v>
      </c>
      <c r="I270" s="85">
        <f t="shared" si="16"/>
        <v>3.5865484920924659E-2</v>
      </c>
      <c r="J270" s="77">
        <f t="shared" si="18"/>
        <v>3.5865484920924659E-2</v>
      </c>
      <c r="K270" s="5"/>
      <c r="L270" s="25"/>
      <c r="M270" s="167"/>
      <c r="N270" s="40"/>
      <c r="O270" s="7"/>
      <c r="P270" s="5"/>
      <c r="Q270" s="5"/>
      <c r="R270" s="5"/>
      <c r="S270" s="5"/>
      <c r="T270" s="5"/>
      <c r="U270" s="5"/>
      <c r="V270" s="5"/>
      <c r="W270" s="5"/>
      <c r="X270" s="5"/>
    </row>
    <row r="271" spans="1:24" s="1" customFormat="1" x14ac:dyDescent="0.25">
      <c r="A271" s="75">
        <v>246</v>
      </c>
      <c r="B271" s="183"/>
      <c r="C271" s="179">
        <v>20242451</v>
      </c>
      <c r="D271" s="180">
        <v>45.8</v>
      </c>
      <c r="E271" s="181">
        <v>14.396000000000001</v>
      </c>
      <c r="F271" s="181">
        <v>14.396000000000001</v>
      </c>
      <c r="G271" s="124">
        <f t="shared" si="17"/>
        <v>0</v>
      </c>
      <c r="H271" s="77">
        <f t="shared" ref="H271" si="21">G271*0.8598</f>
        <v>0</v>
      </c>
      <c r="I271" s="85">
        <f t="shared" si="16"/>
        <v>2.8224041398253422E-2</v>
      </c>
      <c r="J271" s="77">
        <f t="shared" si="18"/>
        <v>2.8224041398253422E-2</v>
      </c>
      <c r="K271" s="5"/>
      <c r="L271" s="25"/>
      <c r="M271" s="167"/>
      <c r="N271" s="40"/>
      <c r="O271" s="7"/>
      <c r="P271" s="5"/>
      <c r="Q271" s="5"/>
      <c r="R271" s="5"/>
      <c r="S271" s="5"/>
      <c r="T271" s="5"/>
      <c r="U271" s="5"/>
      <c r="V271" s="5"/>
      <c r="W271" s="5"/>
      <c r="X271" s="5"/>
    </row>
    <row r="272" spans="1:24" s="1" customFormat="1" x14ac:dyDescent="0.25">
      <c r="A272" s="4">
        <v>247</v>
      </c>
      <c r="B272" s="183"/>
      <c r="C272" s="179">
        <v>20242442</v>
      </c>
      <c r="D272" s="180">
        <v>77.599999999999994</v>
      </c>
      <c r="E272" s="181">
        <v>29.503</v>
      </c>
      <c r="F272" s="181">
        <v>29.547999999999998</v>
      </c>
      <c r="G272" s="124">
        <f t="shared" si="17"/>
        <v>4.4999999999998153E-2</v>
      </c>
      <c r="H272" s="77">
        <f>G272*0.8598</f>
        <v>3.8690999999998414E-2</v>
      </c>
      <c r="I272" s="85">
        <f t="shared" si="16"/>
        <v>4.7820646561232867E-2</v>
      </c>
      <c r="J272" s="77">
        <f t="shared" si="18"/>
        <v>8.6511646561231281E-2</v>
      </c>
      <c r="K272" s="5"/>
      <c r="L272" s="25"/>
      <c r="M272" s="167"/>
      <c r="N272" s="40"/>
      <c r="O272" s="7"/>
      <c r="P272" s="5"/>
      <c r="Q272" s="5"/>
      <c r="R272" s="5"/>
      <c r="S272" s="5"/>
      <c r="T272" s="5"/>
      <c r="U272" s="5"/>
      <c r="V272" s="5"/>
      <c r="W272" s="5"/>
      <c r="X272" s="5"/>
    </row>
    <row r="273" spans="1:27" s="2" customFormat="1" x14ac:dyDescent="0.25">
      <c r="A273" s="251" t="s">
        <v>3</v>
      </c>
      <c r="B273" s="251"/>
      <c r="C273" s="251"/>
      <c r="D273" s="89">
        <f>SUM(D26:D272)</f>
        <v>17590.400000000001</v>
      </c>
      <c r="E273" s="90">
        <f t="shared" ref="E273:F273" si="22">SUM(E26:E272)</f>
        <v>5853.7844999999961</v>
      </c>
      <c r="F273" s="90">
        <f t="shared" si="22"/>
        <v>5884.8614000000007</v>
      </c>
      <c r="G273" s="8">
        <f t="shared" si="17"/>
        <v>31.076900000004571</v>
      </c>
      <c r="H273" s="90">
        <f>SUM(H26:H272)</f>
        <v>26.78355539999998</v>
      </c>
      <c r="I273" s="90">
        <f>SUM(I26:I272)</f>
        <v>13.836444600000007</v>
      </c>
      <c r="J273" s="90">
        <f>SUM(J26:J272)</f>
        <v>40.620000000000012</v>
      </c>
      <c r="K273" s="48"/>
      <c r="L273" s="49"/>
      <c r="M273" s="37"/>
      <c r="N273" s="40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7" x14ac:dyDescent="0.25">
      <c r="H274" s="41"/>
      <c r="K274" s="91"/>
      <c r="L274" s="92"/>
      <c r="P274" s="5"/>
      <c r="Q274" s="5"/>
      <c r="R274" s="5"/>
      <c r="S274" s="5"/>
      <c r="T274" s="5"/>
      <c r="U274" s="5"/>
      <c r="V274" s="5"/>
      <c r="W274" s="5"/>
    </row>
    <row r="275" spans="1:27" x14ac:dyDescent="0.25">
      <c r="H275"/>
      <c r="I275"/>
      <c r="J275"/>
      <c r="K275" s="43"/>
      <c r="L275" s="42"/>
      <c r="M275" s="42"/>
      <c r="N275" s="70"/>
      <c r="Q275" s="40"/>
      <c r="S275" s="5"/>
      <c r="T275" s="5"/>
      <c r="U275" s="5"/>
      <c r="V275" s="5"/>
      <c r="W275" s="5"/>
      <c r="X275" s="5"/>
      <c r="Y275" s="5"/>
      <c r="Z275" s="5"/>
      <c r="AA275" s="37"/>
    </row>
    <row r="276" spans="1:27" ht="18.75" customHeight="1" x14ac:dyDescent="0.25">
      <c r="A276" s="252" t="s">
        <v>38</v>
      </c>
      <c r="B276" s="199" t="s">
        <v>92</v>
      </c>
      <c r="C276" s="254" t="s">
        <v>39</v>
      </c>
      <c r="D276" s="256" t="s">
        <v>2</v>
      </c>
      <c r="E276" s="35" t="s">
        <v>93</v>
      </c>
      <c r="F276" s="35" t="s">
        <v>94</v>
      </c>
      <c r="G276" s="98" t="s">
        <v>57</v>
      </c>
      <c r="H276" s="40"/>
      <c r="I276" s="37"/>
      <c r="J276" s="5"/>
      <c r="K276" s="5"/>
      <c r="L276" s="5"/>
      <c r="M276" s="5"/>
      <c r="N276" s="5"/>
      <c r="O276" s="5"/>
      <c r="P276" s="5"/>
      <c r="Q276" s="5"/>
      <c r="S276"/>
      <c r="T276"/>
      <c r="U276"/>
      <c r="V276"/>
      <c r="W276"/>
      <c r="X276"/>
    </row>
    <row r="277" spans="1:27" ht="18.75" customHeight="1" x14ac:dyDescent="0.25">
      <c r="A277" s="253"/>
      <c r="B277" s="177" t="s">
        <v>95</v>
      </c>
      <c r="C277" s="255"/>
      <c r="D277" s="257"/>
      <c r="E277" s="99" t="s">
        <v>40</v>
      </c>
      <c r="F277" s="99" t="s">
        <v>40</v>
      </c>
      <c r="G277" s="159" t="s">
        <v>58</v>
      </c>
      <c r="H277" s="37"/>
      <c r="I277" s="37"/>
      <c r="J277" s="5"/>
      <c r="K277" s="5"/>
      <c r="L277" s="5"/>
      <c r="M277" s="5"/>
      <c r="N277" s="5"/>
      <c r="O277" s="5"/>
      <c r="P277" s="5"/>
      <c r="R277"/>
      <c r="S277"/>
      <c r="T277"/>
      <c r="U277"/>
      <c r="V277"/>
      <c r="W277"/>
      <c r="X277"/>
    </row>
    <row r="278" spans="1:27" x14ac:dyDescent="0.25">
      <c r="A278" s="46" t="s">
        <v>41</v>
      </c>
      <c r="B278" s="47">
        <v>2023</v>
      </c>
      <c r="C278" s="47">
        <v>43441481</v>
      </c>
      <c r="D278" s="47">
        <v>122.9</v>
      </c>
      <c r="E278" s="69">
        <v>43.966000000000001</v>
      </c>
      <c r="F278" s="69">
        <v>43.99</v>
      </c>
      <c r="G278" s="69">
        <f>(F278-E278)*0.8598</f>
        <v>2.0635200000000783E-2</v>
      </c>
      <c r="H278" s="37"/>
      <c r="I278" s="37"/>
      <c r="J278" s="37"/>
      <c r="K278" s="37"/>
      <c r="N278" s="37"/>
      <c r="R278"/>
      <c r="S278"/>
      <c r="T278"/>
      <c r="U278"/>
      <c r="V278"/>
      <c r="W278"/>
      <c r="X278"/>
    </row>
    <row r="279" spans="1:27" x14ac:dyDescent="0.25">
      <c r="A279" s="129" t="s">
        <v>42</v>
      </c>
      <c r="B279" s="130">
        <v>2023</v>
      </c>
      <c r="C279" s="130">
        <v>43441178</v>
      </c>
      <c r="D279" s="130">
        <v>68.5</v>
      </c>
      <c r="E279" s="69">
        <v>74.516999999999996</v>
      </c>
      <c r="F279" s="69">
        <v>74.84</v>
      </c>
      <c r="G279" s="69">
        <f t="shared" ref="G279:G292" si="23">(F279-E279)*0.8598</f>
        <v>0.27771540000000644</v>
      </c>
      <c r="H279" s="37"/>
      <c r="I279" s="37"/>
      <c r="J279" s="37"/>
      <c r="K279" s="37"/>
      <c r="N279" s="37"/>
      <c r="R279"/>
      <c r="S279"/>
      <c r="T279"/>
      <c r="U279"/>
      <c r="V279"/>
      <c r="W279"/>
      <c r="X279"/>
    </row>
    <row r="280" spans="1:27" x14ac:dyDescent="0.25">
      <c r="A280" s="129" t="s">
        <v>43</v>
      </c>
      <c r="B280" s="130">
        <v>2023</v>
      </c>
      <c r="C280" s="130">
        <v>43441179</v>
      </c>
      <c r="D280" s="130">
        <v>106.9</v>
      </c>
      <c r="E280" s="69">
        <v>24.454999999999998</v>
      </c>
      <c r="F280" s="69">
        <v>24.562000000000001</v>
      </c>
      <c r="G280" s="69">
        <f t="shared" si="23"/>
        <v>9.199860000000247E-2</v>
      </c>
      <c r="H280" s="37"/>
      <c r="I280" s="37"/>
      <c r="J280" s="37"/>
      <c r="K280" s="37"/>
      <c r="N280" s="37"/>
      <c r="Q280"/>
      <c r="R280"/>
      <c r="S280"/>
      <c r="T280"/>
      <c r="U280"/>
      <c r="V280"/>
      <c r="W280"/>
      <c r="X280"/>
    </row>
    <row r="281" spans="1:27" x14ac:dyDescent="0.25">
      <c r="A281" s="197" t="s">
        <v>44</v>
      </c>
      <c r="B281" s="198">
        <v>2023</v>
      </c>
      <c r="C281" s="198">
        <v>43441177</v>
      </c>
      <c r="D281" s="198">
        <v>163.80000000000001</v>
      </c>
      <c r="E281" s="69">
        <v>120.325</v>
      </c>
      <c r="F281" s="69">
        <v>121.273</v>
      </c>
      <c r="G281" s="69">
        <f t="shared" si="23"/>
        <v>0.81509039999999422</v>
      </c>
      <c r="H281" s="37"/>
      <c r="I281" s="37"/>
      <c r="J281" s="37"/>
      <c r="K281" s="37"/>
      <c r="N281"/>
      <c r="O281"/>
      <c r="P281"/>
      <c r="Q281"/>
      <c r="R281"/>
      <c r="S281"/>
      <c r="T281"/>
      <c r="U281"/>
      <c r="V281"/>
      <c r="W281"/>
      <c r="X281"/>
    </row>
    <row r="282" spans="1:27" s="1" customFormat="1" x14ac:dyDescent="0.25">
      <c r="A282" s="197" t="s">
        <v>45</v>
      </c>
      <c r="B282" s="198">
        <v>2023</v>
      </c>
      <c r="C282" s="198">
        <v>43441482</v>
      </c>
      <c r="D282" s="198">
        <v>109.8</v>
      </c>
      <c r="E282" s="69">
        <v>124.194</v>
      </c>
      <c r="F282" s="69">
        <v>124.636</v>
      </c>
      <c r="G282" s="69">
        <f t="shared" si="23"/>
        <v>0.38003159999999403</v>
      </c>
      <c r="H282" s="2"/>
      <c r="I282" s="58"/>
      <c r="J282" s="5"/>
      <c r="K282" s="5"/>
      <c r="L282" s="5"/>
      <c r="M282" s="5"/>
    </row>
    <row r="283" spans="1:27" s="1" customFormat="1" x14ac:dyDescent="0.25">
      <c r="A283" s="197" t="s">
        <v>46</v>
      </c>
      <c r="B283" s="198">
        <v>2023</v>
      </c>
      <c r="C283" s="198">
        <v>43441483</v>
      </c>
      <c r="D283" s="198">
        <v>58.7</v>
      </c>
      <c r="E283" s="69">
        <v>151.399</v>
      </c>
      <c r="F283" s="69">
        <v>152.251</v>
      </c>
      <c r="G283" s="69">
        <f t="shared" si="23"/>
        <v>0.73254960000000335</v>
      </c>
      <c r="H283" s="5"/>
      <c r="I283" s="5"/>
      <c r="J283" s="5"/>
      <c r="K283" s="5"/>
      <c r="L283" s="5"/>
      <c r="M283" s="5"/>
    </row>
    <row r="284" spans="1:27" s="1" customFormat="1" x14ac:dyDescent="0.25">
      <c r="A284" s="197" t="s">
        <v>47</v>
      </c>
      <c r="B284" s="198">
        <v>2023</v>
      </c>
      <c r="C284" s="198">
        <v>41444210</v>
      </c>
      <c r="D284" s="198">
        <v>89.1</v>
      </c>
      <c r="E284" s="69">
        <v>113.886</v>
      </c>
      <c r="F284" s="69">
        <v>114.607</v>
      </c>
      <c r="G284" s="69">
        <f t="shared" si="23"/>
        <v>0.61991580000000313</v>
      </c>
      <c r="H284" s="5"/>
      <c r="I284" s="5"/>
      <c r="J284" s="5"/>
      <c r="K284" s="5"/>
      <c r="L284" s="5"/>
      <c r="M284" s="5"/>
    </row>
    <row r="285" spans="1:27" x14ac:dyDescent="0.25">
      <c r="A285" s="197" t="s">
        <v>48</v>
      </c>
      <c r="B285" s="198">
        <v>2023</v>
      </c>
      <c r="C285" s="198">
        <v>20242453</v>
      </c>
      <c r="D285" s="198">
        <v>56.5</v>
      </c>
      <c r="E285" s="69">
        <v>125.934</v>
      </c>
      <c r="F285" s="69">
        <v>126.84</v>
      </c>
      <c r="G285" s="69">
        <f t="shared" si="23"/>
        <v>0.77897880000000508</v>
      </c>
      <c r="H285" s="37"/>
      <c r="I285" s="37"/>
      <c r="J285" s="37"/>
      <c r="K285" s="37"/>
      <c r="N285"/>
      <c r="O285"/>
      <c r="P285"/>
      <c r="Q285"/>
      <c r="R285"/>
      <c r="S285"/>
      <c r="T285"/>
      <c r="U285"/>
      <c r="V285"/>
      <c r="W285"/>
      <c r="X285"/>
    </row>
    <row r="286" spans="1:27" x14ac:dyDescent="0.25">
      <c r="A286" s="197" t="s">
        <v>49</v>
      </c>
      <c r="B286" s="198">
        <v>2023</v>
      </c>
      <c r="C286" s="198">
        <v>20242426</v>
      </c>
      <c r="D286" s="198">
        <v>96</v>
      </c>
      <c r="E286" s="69">
        <v>86.375</v>
      </c>
      <c r="F286" s="69">
        <v>87.099000000000004</v>
      </c>
      <c r="G286" s="69">
        <f t="shared" si="23"/>
        <v>0.62249520000000325</v>
      </c>
      <c r="H286" s="37"/>
      <c r="I286" s="37"/>
      <c r="J286" s="37"/>
      <c r="K286" s="37"/>
      <c r="N286"/>
      <c r="O286"/>
      <c r="P286"/>
      <c r="Q286"/>
      <c r="R286"/>
      <c r="S286"/>
      <c r="T286"/>
      <c r="U286"/>
      <c r="V286"/>
      <c r="W286"/>
      <c r="X286"/>
    </row>
    <row r="287" spans="1:27" x14ac:dyDescent="0.25">
      <c r="A287" s="197" t="s">
        <v>50</v>
      </c>
      <c r="B287" s="198">
        <v>2023</v>
      </c>
      <c r="C287" s="198">
        <v>20242457</v>
      </c>
      <c r="D287" s="198">
        <v>103.3</v>
      </c>
      <c r="E287" s="69">
        <v>94.066000000000003</v>
      </c>
      <c r="F287" s="69">
        <v>94.697000000000003</v>
      </c>
      <c r="G287" s="69">
        <f t="shared" si="23"/>
        <v>0.54253380000000018</v>
      </c>
      <c r="H287" s="37"/>
      <c r="I287" s="37"/>
      <c r="J287" s="37"/>
      <c r="K287" s="37"/>
      <c r="N287"/>
      <c r="O287"/>
      <c r="P287"/>
      <c r="Q287"/>
      <c r="R287"/>
      <c r="S287"/>
      <c r="T287"/>
      <c r="U287"/>
      <c r="V287"/>
      <c r="W287"/>
      <c r="X287"/>
    </row>
    <row r="288" spans="1:27" x14ac:dyDescent="0.25">
      <c r="A288" s="197" t="s">
        <v>51</v>
      </c>
      <c r="B288" s="198">
        <v>2023</v>
      </c>
      <c r="C288" s="198">
        <v>20242455</v>
      </c>
      <c r="D288" s="198">
        <v>43.4</v>
      </c>
      <c r="E288" s="69">
        <v>72.667000000000002</v>
      </c>
      <c r="F288" s="69">
        <v>73.283000000000001</v>
      </c>
      <c r="G288" s="69">
        <f t="shared" si="23"/>
        <v>0.52963679999999969</v>
      </c>
      <c r="H288" s="37"/>
      <c r="I288" s="37"/>
      <c r="J288" s="37"/>
      <c r="K288" s="37"/>
      <c r="N288"/>
      <c r="O288"/>
      <c r="P288"/>
      <c r="Q288"/>
      <c r="R288"/>
      <c r="S288"/>
      <c r="T288"/>
      <c r="U288"/>
      <c r="V288"/>
      <c r="W288"/>
      <c r="X288"/>
    </row>
    <row r="289" spans="1:27" x14ac:dyDescent="0.25">
      <c r="A289" s="197" t="s">
        <v>52</v>
      </c>
      <c r="B289" s="198">
        <v>2023</v>
      </c>
      <c r="C289" s="198">
        <v>20442453</v>
      </c>
      <c r="D289" s="198">
        <v>79.900000000000006</v>
      </c>
      <c r="E289" s="69">
        <v>84.884</v>
      </c>
      <c r="F289" s="69">
        <v>85.352000000000004</v>
      </c>
      <c r="G289" s="69">
        <f t="shared" si="23"/>
        <v>0.40238640000000303</v>
      </c>
      <c r="H289" s="37"/>
      <c r="I289" s="37"/>
      <c r="J289" s="37"/>
      <c r="K289" s="37"/>
      <c r="N289"/>
      <c r="O289"/>
      <c r="P289"/>
      <c r="Q289"/>
      <c r="R289"/>
      <c r="S289"/>
      <c r="T289"/>
      <c r="U289"/>
      <c r="V289"/>
      <c r="W289"/>
      <c r="X289"/>
    </row>
    <row r="290" spans="1:27" s="1" customFormat="1" x14ac:dyDescent="0.25">
      <c r="A290" s="197" t="s">
        <v>53</v>
      </c>
      <c r="B290" s="198">
        <v>2023</v>
      </c>
      <c r="C290" s="198">
        <v>20242456</v>
      </c>
      <c r="D290" s="198">
        <v>106.1</v>
      </c>
      <c r="E290" s="69">
        <v>49.536000000000001</v>
      </c>
      <c r="F290" s="69">
        <v>49.536000000000001</v>
      </c>
      <c r="G290" s="69">
        <f t="shared" si="23"/>
        <v>0</v>
      </c>
      <c r="H290" s="5"/>
      <c r="I290" s="5"/>
      <c r="J290" s="5"/>
      <c r="K290" s="5"/>
      <c r="L290" s="5"/>
      <c r="M290" s="5"/>
    </row>
    <row r="291" spans="1:27" s="1" customFormat="1" x14ac:dyDescent="0.25">
      <c r="A291" s="197" t="s">
        <v>54</v>
      </c>
      <c r="B291" s="198">
        <v>2023</v>
      </c>
      <c r="C291" s="198">
        <v>20242415</v>
      </c>
      <c r="D291" s="198">
        <v>137.9</v>
      </c>
      <c r="E291" s="69">
        <v>136.52099999999999</v>
      </c>
      <c r="F291" s="69">
        <v>137.44300000000001</v>
      </c>
      <c r="G291" s="69">
        <f t="shared" si="23"/>
        <v>0.79273560000002186</v>
      </c>
      <c r="H291" s="5"/>
      <c r="I291" s="5"/>
      <c r="J291" s="5"/>
      <c r="K291" s="5"/>
      <c r="L291" s="5"/>
      <c r="M291" s="5"/>
    </row>
    <row r="292" spans="1:27" s="1" customFormat="1" x14ac:dyDescent="0.25">
      <c r="A292" s="46" t="s">
        <v>55</v>
      </c>
      <c r="B292" s="47">
        <v>2023</v>
      </c>
      <c r="C292" s="47">
        <v>20242418</v>
      </c>
      <c r="D292" s="47">
        <v>56.4</v>
      </c>
      <c r="E292" s="69">
        <v>147.83600000000001</v>
      </c>
      <c r="F292" s="69">
        <v>148.767</v>
      </c>
      <c r="G292" s="69">
        <f t="shared" si="23"/>
        <v>0.80047379999998558</v>
      </c>
      <c r="H292" s="5"/>
      <c r="I292" s="5"/>
      <c r="J292" s="5"/>
      <c r="K292" s="5"/>
      <c r="L292" s="5"/>
      <c r="M292" s="5"/>
    </row>
    <row r="293" spans="1:27" x14ac:dyDescent="0.25">
      <c r="C293" s="38"/>
      <c r="D293" s="100">
        <f>SUM(D278:D292)</f>
        <v>1399.2</v>
      </c>
      <c r="E293" s="71">
        <f>SUM(E278:E292)</f>
        <v>1450.5609999999999</v>
      </c>
      <c r="F293" s="71">
        <f>SUM(F278:F292)</f>
        <v>1459.1760000000002</v>
      </c>
      <c r="G293" s="71">
        <f>SUM(G278:G292)</f>
        <v>7.4071770000000221</v>
      </c>
      <c r="H293" s="37"/>
      <c r="I293" s="37"/>
      <c r="J293" s="37"/>
      <c r="K293" s="37"/>
      <c r="N293" s="37"/>
      <c r="R293"/>
      <c r="S293"/>
      <c r="T293"/>
      <c r="U293"/>
      <c r="V293"/>
      <c r="W293"/>
      <c r="X293"/>
    </row>
    <row r="294" spans="1:27" x14ac:dyDescent="0.25">
      <c r="A294" s="44"/>
      <c r="B294" s="44"/>
      <c r="C294" s="44"/>
      <c r="D294" s="44"/>
      <c r="E294" s="44"/>
      <c r="F294" s="104"/>
      <c r="G294" s="104"/>
      <c r="H294"/>
      <c r="I294"/>
      <c r="J294"/>
      <c r="K294" s="43"/>
      <c r="L294" s="42"/>
      <c r="M294" s="42"/>
      <c r="N294"/>
      <c r="Q294" s="40"/>
      <c r="W294"/>
      <c r="X294"/>
      <c r="AA294" s="37"/>
    </row>
    <row r="295" spans="1:27" x14ac:dyDescent="0.25">
      <c r="A295" s="45" t="s">
        <v>15</v>
      </c>
      <c r="G295" s="104"/>
      <c r="H295"/>
      <c r="I295"/>
      <c r="J295"/>
      <c r="K295" s="43"/>
      <c r="L295" s="42"/>
      <c r="M295" s="42"/>
      <c r="N295"/>
      <c r="Q295" s="40"/>
      <c r="W295"/>
      <c r="X295"/>
      <c r="AA295" s="37"/>
    </row>
    <row r="296" spans="1:27" x14ac:dyDescent="0.25">
      <c r="A296" s="44"/>
      <c r="F296" s="104"/>
      <c r="H296"/>
      <c r="I296"/>
      <c r="J296" s="43"/>
      <c r="K296" s="42"/>
      <c r="L296" s="42"/>
      <c r="M296"/>
      <c r="N296" s="37"/>
      <c r="P296" s="40"/>
      <c r="V296"/>
      <c r="W296"/>
      <c r="X296"/>
      <c r="Z296" s="37"/>
    </row>
    <row r="297" spans="1:27" x14ac:dyDescent="0.25">
      <c r="H297"/>
      <c r="I297"/>
      <c r="J297" s="43"/>
      <c r="K297" s="42"/>
      <c r="L297" s="42"/>
      <c r="M297"/>
      <c r="N297" s="37"/>
      <c r="P297" s="40"/>
      <c r="V297"/>
      <c r="W297"/>
      <c r="X297"/>
      <c r="Y297" s="37"/>
      <c r="Z297" s="37"/>
    </row>
  </sheetData>
  <mergeCells count="36">
    <mergeCell ref="F22:H22"/>
    <mergeCell ref="F23:H23"/>
    <mergeCell ref="A273:C273"/>
    <mergeCell ref="A276:A277"/>
    <mergeCell ref="C276:C277"/>
    <mergeCell ref="D276:D277"/>
    <mergeCell ref="A18:E19"/>
    <mergeCell ref="F18:H18"/>
    <mergeCell ref="F19:H19"/>
    <mergeCell ref="F20:H20"/>
    <mergeCell ref="I20:I21"/>
    <mergeCell ref="F21:H21"/>
    <mergeCell ref="A17:E17"/>
    <mergeCell ref="F17:H17"/>
    <mergeCell ref="F9:H9"/>
    <mergeCell ref="F10:H10"/>
    <mergeCell ref="A11:E11"/>
    <mergeCell ref="F11:H11"/>
    <mergeCell ref="A12:E13"/>
    <mergeCell ref="F12:H12"/>
    <mergeCell ref="F13:H13"/>
    <mergeCell ref="A14:E14"/>
    <mergeCell ref="F14:H14"/>
    <mergeCell ref="A15:E16"/>
    <mergeCell ref="F15:H15"/>
    <mergeCell ref="F16:H16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</mergeCells>
  <pageMargins left="0.78740157480314965" right="0" top="0" bottom="0" header="0.31496062992125984" footer="0.31496062992125984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97"/>
  <sheetViews>
    <sheetView zoomScaleNormal="100" workbookViewId="0">
      <selection activeCell="L238" sqref="L238"/>
    </sheetView>
  </sheetViews>
  <sheetFormatPr defaultRowHeight="15" x14ac:dyDescent="0.25"/>
  <cols>
    <col min="1" max="1" width="6.28515625" customWidth="1"/>
    <col min="2" max="2" width="16" customWidth="1"/>
    <col min="3" max="3" width="14.5703125" customWidth="1"/>
    <col min="4" max="4" width="9.5703125" customWidth="1"/>
    <col min="5" max="5" width="10.5703125" customWidth="1"/>
    <col min="6" max="6" width="10.5703125" style="1" customWidth="1"/>
    <col min="7" max="7" width="9.140625" style="1" customWidth="1"/>
    <col min="8" max="8" width="9.42578125" style="43" customWidth="1"/>
    <col min="9" max="9" width="11.28515625" style="42" customWidth="1"/>
    <col min="10" max="10" width="9.42578125" style="42" customWidth="1"/>
    <col min="11" max="11" width="2.140625" customWidth="1"/>
    <col min="12" max="12" width="26" style="37" customWidth="1"/>
    <col min="13" max="13" width="8.7109375" style="37" customWidth="1"/>
    <col min="14" max="14" width="10.7109375" style="40" customWidth="1"/>
    <col min="15" max="15" width="9.5703125" style="37" bestFit="1" customWidth="1"/>
    <col min="16" max="16" width="10.28515625" style="37" bestFit="1" customWidth="1"/>
    <col min="17" max="17" width="17.42578125" style="37" customWidth="1"/>
    <col min="18" max="18" width="26.7109375" style="37" bestFit="1" customWidth="1"/>
    <col min="19" max="19" width="9.85546875" style="37" customWidth="1"/>
    <col min="20" max="20" width="9.140625" style="37"/>
    <col min="21" max="21" width="11.42578125" style="37" bestFit="1" customWidth="1"/>
    <col min="22" max="22" width="9.140625" style="37"/>
    <col min="23" max="23" width="9.7109375" style="37" customWidth="1"/>
    <col min="24" max="24" width="9.140625" style="37"/>
  </cols>
  <sheetData>
    <row r="1" spans="1:24" s="1" customFormat="1" ht="20.25" x14ac:dyDescent="0.3">
      <c r="A1" s="216" t="s">
        <v>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7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4.45" customHeight="1" x14ac:dyDescent="0.3">
      <c r="A2" s="168"/>
      <c r="B2" s="168"/>
      <c r="C2" s="168"/>
      <c r="D2" s="168"/>
      <c r="E2" s="168"/>
      <c r="F2" s="168"/>
      <c r="G2" s="168"/>
      <c r="H2" s="168"/>
      <c r="I2" s="50"/>
      <c r="J2" s="50"/>
      <c r="K2" s="168"/>
      <c r="L2" s="73"/>
      <c r="M2" s="73"/>
      <c r="N2" s="28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8.75" x14ac:dyDescent="0.25">
      <c r="A3" s="217" t="s">
        <v>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9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1" customFormat="1" ht="18.75" x14ac:dyDescent="0.25">
      <c r="A4" s="217" t="s">
        <v>96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9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1" customFormat="1" ht="17.45" customHeight="1" x14ac:dyDescent="0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74"/>
      <c r="M5" s="74"/>
      <c r="N5" s="30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1" customFormat="1" ht="16.149999999999999" customHeight="1" x14ac:dyDescent="0.25">
      <c r="A6" s="218" t="s">
        <v>9</v>
      </c>
      <c r="B6" s="219"/>
      <c r="C6" s="219"/>
      <c r="D6" s="219"/>
      <c r="E6" s="219"/>
      <c r="F6" s="219"/>
      <c r="G6" s="219"/>
      <c r="H6" s="219"/>
      <c r="I6" s="220"/>
      <c r="J6" s="51"/>
      <c r="K6" s="52" t="s">
        <v>11</v>
      </c>
      <c r="L6" s="221" t="s">
        <v>12</v>
      </c>
      <c r="M6" s="222"/>
      <c r="N6" s="30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1" customFormat="1" ht="37.9" customHeight="1" thickBot="1" x14ac:dyDescent="0.3">
      <c r="A7" s="227" t="s">
        <v>4</v>
      </c>
      <c r="B7" s="227"/>
      <c r="C7" s="227"/>
      <c r="D7" s="227"/>
      <c r="E7" s="227"/>
      <c r="F7" s="227" t="s">
        <v>5</v>
      </c>
      <c r="G7" s="227"/>
      <c r="H7" s="227"/>
      <c r="I7" s="146" t="s">
        <v>97</v>
      </c>
      <c r="J7" s="53"/>
      <c r="K7" s="52"/>
      <c r="L7" s="223"/>
      <c r="M7" s="224"/>
      <c r="N7" s="30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1" customFormat="1" ht="27" customHeight="1" x14ac:dyDescent="0.25">
      <c r="A8" s="228" t="s">
        <v>32</v>
      </c>
      <c r="B8" s="264"/>
      <c r="C8" s="229"/>
      <c r="D8" s="229"/>
      <c r="E8" s="229"/>
      <c r="F8" s="230" t="s">
        <v>17</v>
      </c>
      <c r="G8" s="230"/>
      <c r="H8" s="230"/>
      <c r="I8" s="101">
        <v>61.67</v>
      </c>
      <c r="K8" s="52"/>
      <c r="L8" s="223"/>
      <c r="M8" s="224"/>
      <c r="N8" s="30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1" customFormat="1" ht="13.9" customHeight="1" x14ac:dyDescent="0.25">
      <c r="A9" s="231" t="s">
        <v>6</v>
      </c>
      <c r="B9" s="232"/>
      <c r="C9" s="232"/>
      <c r="D9" s="232"/>
      <c r="E9" s="233"/>
      <c r="F9" s="237" t="s">
        <v>18</v>
      </c>
      <c r="G9" s="237"/>
      <c r="H9" s="237"/>
      <c r="I9" s="10">
        <f>SUM(H26:H99)</f>
        <v>42.511002600000033</v>
      </c>
      <c r="J9" s="94"/>
      <c r="K9" s="52"/>
      <c r="L9" s="223"/>
      <c r="M9" s="224"/>
      <c r="N9" s="30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1" customFormat="1" ht="13.9" customHeight="1" thickBot="1" x14ac:dyDescent="0.3">
      <c r="A10" s="234"/>
      <c r="B10" s="235"/>
      <c r="C10" s="235"/>
      <c r="D10" s="235"/>
      <c r="E10" s="236"/>
      <c r="F10" s="238" t="s">
        <v>21</v>
      </c>
      <c r="G10" s="238"/>
      <c r="H10" s="238"/>
      <c r="I10" s="11">
        <f>I8-I9</f>
        <v>19.158997399999969</v>
      </c>
      <c r="J10" s="94"/>
      <c r="K10" s="52"/>
      <c r="L10" s="225"/>
      <c r="M10" s="226"/>
      <c r="N10" s="30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1" customFormat="1" ht="27.75" customHeight="1" x14ac:dyDescent="0.25">
      <c r="A11" s="228" t="s">
        <v>33</v>
      </c>
      <c r="B11" s="264"/>
      <c r="C11" s="229"/>
      <c r="D11" s="229"/>
      <c r="E11" s="229"/>
      <c r="F11" s="230" t="s">
        <v>19</v>
      </c>
      <c r="G11" s="230"/>
      <c r="H11" s="230"/>
      <c r="I11" s="101">
        <v>40.606000000000002</v>
      </c>
      <c r="J11" s="54"/>
      <c r="K11" s="52"/>
      <c r="L11" s="31"/>
      <c r="M11" s="31"/>
      <c r="N11" s="30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1" customFormat="1" ht="13.9" customHeight="1" x14ac:dyDescent="0.25">
      <c r="A12" s="231" t="s">
        <v>6</v>
      </c>
      <c r="B12" s="232"/>
      <c r="C12" s="232"/>
      <c r="D12" s="232"/>
      <c r="E12" s="233"/>
      <c r="F12" s="237" t="s">
        <v>20</v>
      </c>
      <c r="G12" s="237"/>
      <c r="H12" s="237"/>
      <c r="I12" s="10">
        <f>SUM(H100:H155)</f>
        <v>26.641978600000019</v>
      </c>
      <c r="J12" s="94"/>
      <c r="K12" s="52"/>
      <c r="L12" s="31" t="s">
        <v>56</v>
      </c>
      <c r="M12" s="31"/>
      <c r="N12" s="30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" customFormat="1" ht="13.9" customHeight="1" thickBot="1" x14ac:dyDescent="0.3">
      <c r="A13" s="234"/>
      <c r="B13" s="235"/>
      <c r="C13" s="235"/>
      <c r="D13" s="235"/>
      <c r="E13" s="236"/>
      <c r="F13" s="238" t="s">
        <v>22</v>
      </c>
      <c r="G13" s="238"/>
      <c r="H13" s="238"/>
      <c r="I13" s="11">
        <f>I11-I12</f>
        <v>13.964021399999982</v>
      </c>
      <c r="J13" s="94"/>
      <c r="K13" s="52"/>
      <c r="L13" s="31" t="s">
        <v>36</v>
      </c>
      <c r="M13" s="5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1" customFormat="1" ht="24.75" customHeight="1" x14ac:dyDescent="0.25">
      <c r="A14" s="228" t="s">
        <v>34</v>
      </c>
      <c r="B14" s="264"/>
      <c r="C14" s="229"/>
      <c r="D14" s="229"/>
      <c r="E14" s="229"/>
      <c r="F14" s="230" t="s">
        <v>23</v>
      </c>
      <c r="G14" s="230"/>
      <c r="H14" s="230"/>
      <c r="I14" s="101">
        <v>47.622999999999998</v>
      </c>
      <c r="J14" s="54"/>
      <c r="K14" s="52"/>
      <c r="L14" s="23"/>
      <c r="M14" s="23"/>
      <c r="N14" s="32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1" customFormat="1" ht="13.9" customHeight="1" x14ac:dyDescent="0.25">
      <c r="A15" s="231" t="s">
        <v>6</v>
      </c>
      <c r="B15" s="232"/>
      <c r="C15" s="232"/>
      <c r="D15" s="232"/>
      <c r="E15" s="233"/>
      <c r="F15" s="237" t="s">
        <v>24</v>
      </c>
      <c r="G15" s="237"/>
      <c r="H15" s="237"/>
      <c r="I15" s="10">
        <f>SUM(H156:H207)</f>
        <v>30.166942800000005</v>
      </c>
      <c r="J15" s="94"/>
      <c r="K15" s="52"/>
      <c r="L15" s="6"/>
      <c r="M15" s="7"/>
      <c r="N15" s="7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1" customFormat="1" ht="13.9" customHeight="1" thickBot="1" x14ac:dyDescent="0.3">
      <c r="A16" s="234"/>
      <c r="B16" s="235"/>
      <c r="C16" s="235"/>
      <c r="D16" s="235"/>
      <c r="E16" s="236"/>
      <c r="F16" s="238" t="s">
        <v>25</v>
      </c>
      <c r="G16" s="238"/>
      <c r="H16" s="238"/>
      <c r="I16" s="11">
        <f>I14-I15</f>
        <v>17.456057199999993</v>
      </c>
      <c r="J16" s="94"/>
      <c r="K16" s="52"/>
      <c r="L16" s="6"/>
      <c r="M16" s="7"/>
      <c r="N16" s="7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6" s="1" customFormat="1" ht="25.5" customHeight="1" x14ac:dyDescent="0.25">
      <c r="A17" s="228" t="s">
        <v>35</v>
      </c>
      <c r="B17" s="264"/>
      <c r="C17" s="229"/>
      <c r="D17" s="229"/>
      <c r="E17" s="229"/>
      <c r="F17" s="230" t="s">
        <v>26</v>
      </c>
      <c r="G17" s="230"/>
      <c r="H17" s="230"/>
      <c r="I17" s="101">
        <v>52.914000000000001</v>
      </c>
      <c r="J17" s="54"/>
      <c r="K17" s="52"/>
      <c r="L17" s="6"/>
      <c r="M17" s="7"/>
      <c r="N17" s="7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6" s="1" customFormat="1" ht="13.9" customHeight="1" x14ac:dyDescent="0.25">
      <c r="A18" s="231" t="s">
        <v>6</v>
      </c>
      <c r="B18" s="232"/>
      <c r="C18" s="232"/>
      <c r="D18" s="232"/>
      <c r="E18" s="233"/>
      <c r="F18" s="237" t="s">
        <v>27</v>
      </c>
      <c r="G18" s="237"/>
      <c r="H18" s="237"/>
      <c r="I18" s="10">
        <f>SUM(H208:H272)</f>
        <v>39.849637999999999</v>
      </c>
      <c r="J18" s="94"/>
      <c r="K18" s="52"/>
      <c r="L18" s="6"/>
      <c r="M18" s="7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6" s="1" customFormat="1" ht="13.9" customHeight="1" thickBot="1" x14ac:dyDescent="0.3">
      <c r="A19" s="234"/>
      <c r="B19" s="235"/>
      <c r="C19" s="235"/>
      <c r="D19" s="235"/>
      <c r="E19" s="236"/>
      <c r="F19" s="238" t="s">
        <v>28</v>
      </c>
      <c r="G19" s="238"/>
      <c r="H19" s="238"/>
      <c r="I19" s="11">
        <f>I17-I18</f>
        <v>13.064362000000003</v>
      </c>
      <c r="J19" s="94"/>
      <c r="K19" s="52"/>
      <c r="L19" s="6"/>
      <c r="M19" s="7"/>
      <c r="N19" s="7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6" s="1" customFormat="1" ht="13.9" customHeight="1" x14ac:dyDescent="0.25">
      <c r="A20" s="55"/>
      <c r="B20" s="55"/>
      <c r="C20" s="55"/>
      <c r="D20" s="55"/>
      <c r="E20" s="55"/>
      <c r="F20" s="239" t="s">
        <v>29</v>
      </c>
      <c r="G20" s="240"/>
      <c r="H20" s="230"/>
      <c r="I20" s="258">
        <f>I8+I11+I14+I17</f>
        <v>202.81299999999999</v>
      </c>
      <c r="J20" s="54"/>
      <c r="K20" s="52"/>
      <c r="L20" s="6"/>
      <c r="M20" s="7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6" s="1" customFormat="1" ht="13.9" customHeight="1" x14ac:dyDescent="0.25">
      <c r="A21" s="55"/>
      <c r="B21" s="55"/>
      <c r="C21" s="55"/>
      <c r="D21" s="55"/>
      <c r="E21" s="55"/>
      <c r="F21" s="243" t="s">
        <v>30</v>
      </c>
      <c r="G21" s="244"/>
      <c r="H21" s="245"/>
      <c r="I21" s="259"/>
      <c r="J21" s="54"/>
      <c r="K21" s="52"/>
      <c r="L21" s="6"/>
      <c r="M21" s="7"/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6" s="1" customFormat="1" ht="13.9" customHeight="1" x14ac:dyDescent="0.25">
      <c r="A22" s="55"/>
      <c r="B22" s="55"/>
      <c r="C22" s="55"/>
      <c r="D22" s="55"/>
      <c r="E22" s="55"/>
      <c r="F22" s="246" t="s">
        <v>31</v>
      </c>
      <c r="G22" s="245"/>
      <c r="H22" s="247"/>
      <c r="I22" s="147">
        <f>I9+I12+I15+I18</f>
        <v>139.16956200000004</v>
      </c>
      <c r="J22" s="94"/>
      <c r="K22" s="52"/>
      <c r="L22" s="6"/>
      <c r="M22" s="7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6" s="1" customFormat="1" ht="13.9" customHeight="1" thickBot="1" x14ac:dyDescent="0.3">
      <c r="A23" s="55"/>
      <c r="B23" s="55"/>
      <c r="C23" s="55"/>
      <c r="D23" s="55"/>
      <c r="E23" s="55"/>
      <c r="F23" s="248" t="s">
        <v>10</v>
      </c>
      <c r="G23" s="249"/>
      <c r="H23" s="250"/>
      <c r="I23" s="148">
        <f>I10+I13+I16+I19</f>
        <v>63.643437999999946</v>
      </c>
      <c r="J23" s="94"/>
      <c r="K23" s="52"/>
      <c r="L23" s="6"/>
      <c r="M23" s="7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21"/>
      <c r="Z23" s="21"/>
    </row>
    <row r="24" spans="1:26" s="1" customFormat="1" ht="14.45" customHeight="1" x14ac:dyDescent="0.25">
      <c r="H24" s="2"/>
      <c r="I24" s="58"/>
      <c r="J24" s="58"/>
      <c r="L24" s="6"/>
      <c r="M24" s="7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21"/>
      <c r="Z24" s="21"/>
    </row>
    <row r="25" spans="1:26" s="3" customFormat="1" ht="45" customHeight="1" x14ac:dyDescent="0.25">
      <c r="A25" s="59" t="s">
        <v>0</v>
      </c>
      <c r="B25" s="59" t="s">
        <v>84</v>
      </c>
      <c r="C25" s="60" t="s">
        <v>1</v>
      </c>
      <c r="D25" s="59" t="s">
        <v>2</v>
      </c>
      <c r="E25" s="61" t="s">
        <v>85</v>
      </c>
      <c r="F25" s="61" t="s">
        <v>98</v>
      </c>
      <c r="G25" s="62" t="s">
        <v>37</v>
      </c>
      <c r="H25" s="62" t="s">
        <v>13</v>
      </c>
      <c r="I25" s="63" t="s">
        <v>7</v>
      </c>
      <c r="J25" s="64" t="s">
        <v>14</v>
      </c>
      <c r="K25" s="65"/>
      <c r="L25" s="131"/>
      <c r="M25" s="132"/>
      <c r="N25" s="132"/>
      <c r="O25" s="133"/>
      <c r="P25" s="93"/>
      <c r="Q25" s="5"/>
      <c r="R25" s="5"/>
      <c r="S25" s="5"/>
      <c r="T25" s="5"/>
      <c r="U25" s="5"/>
      <c r="V25" s="5"/>
      <c r="W25" s="5"/>
      <c r="X25" s="23"/>
      <c r="Y25" s="22"/>
      <c r="Z25" s="22"/>
    </row>
    <row r="26" spans="1:26" s="1" customFormat="1" x14ac:dyDescent="0.25">
      <c r="A26" s="75">
        <v>1</v>
      </c>
      <c r="B26" s="4"/>
      <c r="C26" s="16">
        <v>43441363</v>
      </c>
      <c r="D26" s="76">
        <v>112.5</v>
      </c>
      <c r="E26" s="8">
        <v>61.484000000000002</v>
      </c>
      <c r="F26" s="8">
        <v>63.386000000000003</v>
      </c>
      <c r="G26" s="8">
        <f t="shared" ref="G26:G89" si="0">F26-E26</f>
        <v>1.902000000000001</v>
      </c>
      <c r="H26" s="77">
        <f>G26*0.8598</f>
        <v>1.6353396000000009</v>
      </c>
      <c r="I26" s="77">
        <f>D26/5338.7*$I$10</f>
        <v>0.40372884925168984</v>
      </c>
      <c r="J26" s="77">
        <f>H26+I26</f>
        <v>2.0390684492516908</v>
      </c>
      <c r="L26" s="131"/>
      <c r="M26" s="215"/>
      <c r="N26" s="108"/>
      <c r="O26" s="93"/>
      <c r="P26" s="145"/>
      <c r="Q26" s="14"/>
      <c r="R26" s="5"/>
      <c r="S26" s="5"/>
      <c r="T26" s="5"/>
      <c r="U26" s="5"/>
      <c r="V26" s="5"/>
      <c r="W26" s="5"/>
      <c r="X26" s="5"/>
      <c r="Y26" s="21"/>
      <c r="Z26" s="21"/>
    </row>
    <row r="27" spans="1:26" s="5" customFormat="1" x14ac:dyDescent="0.25">
      <c r="A27" s="4">
        <v>2</v>
      </c>
      <c r="B27" s="170"/>
      <c r="C27" s="16">
        <v>43242252</v>
      </c>
      <c r="D27" s="76">
        <v>58.7</v>
      </c>
      <c r="E27" s="8">
        <v>39.902999999999999</v>
      </c>
      <c r="F27" s="8">
        <v>40.719000000000001</v>
      </c>
      <c r="G27" s="8">
        <f t="shared" si="0"/>
        <v>0.8160000000000025</v>
      </c>
      <c r="H27" s="77">
        <f t="shared" ref="H27:H90" si="1">G27*0.8598</f>
        <v>0.70159680000000213</v>
      </c>
      <c r="I27" s="77">
        <f t="shared" ref="I27:I90" si="2">D27/5338.7*$I$10</f>
        <v>0.21065674178732616</v>
      </c>
      <c r="J27" s="77">
        <f t="shared" ref="J27:J90" si="3">H27+I27</f>
        <v>0.91225354178732831</v>
      </c>
      <c r="L27" s="131"/>
      <c r="M27" s="215"/>
      <c r="N27" s="108"/>
      <c r="O27" s="131"/>
      <c r="P27" s="135"/>
      <c r="Y27" s="21"/>
      <c r="Z27" s="21"/>
    </row>
    <row r="28" spans="1:26" s="1" customFormat="1" x14ac:dyDescent="0.25">
      <c r="A28" s="75">
        <v>3</v>
      </c>
      <c r="B28" s="171"/>
      <c r="C28" s="16">
        <v>43242247</v>
      </c>
      <c r="D28" s="76">
        <v>50.5</v>
      </c>
      <c r="E28" s="8">
        <v>19.98</v>
      </c>
      <c r="F28" s="8">
        <v>20.353000000000002</v>
      </c>
      <c r="G28" s="8">
        <f t="shared" si="0"/>
        <v>0.37300000000000111</v>
      </c>
      <c r="H28" s="77">
        <f t="shared" si="1"/>
        <v>0.32070540000000097</v>
      </c>
      <c r="I28" s="77">
        <f t="shared" si="2"/>
        <v>0.18122939455298076</v>
      </c>
      <c r="J28" s="77">
        <f t="shared" si="3"/>
        <v>0.50193479455298173</v>
      </c>
      <c r="L28" s="131"/>
      <c r="M28" s="215"/>
      <c r="N28" s="108"/>
      <c r="O28" s="108"/>
      <c r="P28" s="108"/>
      <c r="Q28" s="24"/>
      <c r="R28" s="5"/>
      <c r="S28" s="5"/>
      <c r="T28" s="5"/>
      <c r="U28" s="5"/>
      <c r="V28" s="5"/>
      <c r="W28" s="5"/>
      <c r="X28" s="5"/>
      <c r="Y28" s="21"/>
      <c r="Z28" s="21"/>
    </row>
    <row r="29" spans="1:26" s="1" customFormat="1" x14ac:dyDescent="0.25">
      <c r="A29" s="75">
        <v>4</v>
      </c>
      <c r="B29" s="171"/>
      <c r="C29" s="16">
        <v>43441362</v>
      </c>
      <c r="D29" s="76">
        <v>51.8</v>
      </c>
      <c r="E29" s="8">
        <v>28.274000000000001</v>
      </c>
      <c r="F29" s="8">
        <v>28.89</v>
      </c>
      <c r="G29" s="8">
        <f t="shared" si="0"/>
        <v>0.61599999999999966</v>
      </c>
      <c r="H29" s="77">
        <f t="shared" si="1"/>
        <v>0.52963679999999969</v>
      </c>
      <c r="I29" s="77">
        <f t="shared" si="2"/>
        <v>0.1858947056998892</v>
      </c>
      <c r="J29" s="77">
        <f t="shared" si="3"/>
        <v>0.71553150569988888</v>
      </c>
      <c r="L29" s="131"/>
      <c r="M29" s="215"/>
      <c r="N29" s="108"/>
      <c r="O29" s="132"/>
      <c r="P29" s="93"/>
      <c r="Q29" s="5"/>
      <c r="R29" s="5"/>
      <c r="S29" s="5"/>
      <c r="T29" s="5"/>
      <c r="U29" s="5"/>
      <c r="V29" s="5"/>
      <c r="W29" s="5"/>
      <c r="X29" s="5"/>
      <c r="Y29" s="21"/>
      <c r="Z29" s="21"/>
    </row>
    <row r="30" spans="1:26" s="5" customFormat="1" x14ac:dyDescent="0.25">
      <c r="A30" s="4">
        <v>5</v>
      </c>
      <c r="B30" s="203">
        <v>45598</v>
      </c>
      <c r="C30" s="204">
        <v>43242251</v>
      </c>
      <c r="D30" s="76">
        <v>52.9</v>
      </c>
      <c r="E30" s="8">
        <v>21.268999999999998</v>
      </c>
      <c r="F30" s="8">
        <v>21.460999999999999</v>
      </c>
      <c r="G30" s="8">
        <f t="shared" si="0"/>
        <v>0.19200000000000017</v>
      </c>
      <c r="H30" s="77">
        <f t="shared" si="1"/>
        <v>0.16508160000000016</v>
      </c>
      <c r="I30" s="77">
        <f t="shared" si="2"/>
        <v>0.18984227667035017</v>
      </c>
      <c r="J30" s="77">
        <f t="shared" si="3"/>
        <v>0.3549238766703503</v>
      </c>
      <c r="L30" s="131"/>
      <c r="M30" s="215"/>
      <c r="N30" s="108"/>
      <c r="O30" s="108"/>
      <c r="P30" s="108"/>
      <c r="Q30" s="24"/>
      <c r="Y30" s="21"/>
      <c r="Z30" s="21"/>
    </row>
    <row r="31" spans="1:26" s="1" customFormat="1" x14ac:dyDescent="0.25">
      <c r="A31" s="75">
        <v>6</v>
      </c>
      <c r="B31" s="203">
        <v>45453</v>
      </c>
      <c r="C31" s="205" t="s">
        <v>86</v>
      </c>
      <c r="D31" s="76">
        <v>99.6</v>
      </c>
      <c r="E31" s="211">
        <v>2.52E-2</v>
      </c>
      <c r="F31" s="211">
        <v>0.79010000000000002</v>
      </c>
      <c r="G31" s="211">
        <f>F31-E31</f>
        <v>0.76490000000000002</v>
      </c>
      <c r="H31" s="77">
        <f>G31</f>
        <v>0.76490000000000002</v>
      </c>
      <c r="I31" s="77">
        <f>D31/5338.7*$I$10</f>
        <v>0.35743460787082937</v>
      </c>
      <c r="J31" s="77">
        <f t="shared" si="3"/>
        <v>1.1223346078708294</v>
      </c>
      <c r="L31" s="131"/>
      <c r="M31" s="215"/>
      <c r="N31" s="108"/>
      <c r="O31" s="135"/>
      <c r="P31" s="137"/>
      <c r="Q31" s="21"/>
    </row>
    <row r="32" spans="1:26" s="1" customFormat="1" x14ac:dyDescent="0.25">
      <c r="A32" s="75">
        <v>7</v>
      </c>
      <c r="B32" s="170"/>
      <c r="C32" s="16">
        <v>43441364</v>
      </c>
      <c r="D32" s="76">
        <v>112.6</v>
      </c>
      <c r="E32" s="8">
        <v>58.273000000000003</v>
      </c>
      <c r="F32" s="8">
        <v>59.494999999999997</v>
      </c>
      <c r="G32" s="8">
        <f t="shared" si="0"/>
        <v>1.2219999999999942</v>
      </c>
      <c r="H32" s="77">
        <f>G32*0.8598</f>
        <v>1.050675599999995</v>
      </c>
      <c r="I32" s="77">
        <f t="shared" si="2"/>
        <v>0.40408771933991355</v>
      </c>
      <c r="J32" s="77">
        <f t="shared" si="3"/>
        <v>1.4547633193399085</v>
      </c>
      <c r="L32" s="131"/>
      <c r="M32" s="215"/>
      <c r="N32" s="108"/>
      <c r="O32" s="132"/>
      <c r="P32" s="138"/>
      <c r="Q32" s="21"/>
    </row>
    <row r="33" spans="1:17" s="5" customFormat="1" x14ac:dyDescent="0.25">
      <c r="A33" s="4">
        <v>8</v>
      </c>
      <c r="B33" s="171"/>
      <c r="C33" s="16">
        <v>43441368</v>
      </c>
      <c r="D33" s="76">
        <v>62.5</v>
      </c>
      <c r="E33" s="8">
        <v>14.956</v>
      </c>
      <c r="F33" s="8">
        <v>15.337999999999999</v>
      </c>
      <c r="G33" s="8">
        <f t="shared" si="0"/>
        <v>0.38199999999999967</v>
      </c>
      <c r="H33" s="77">
        <f t="shared" si="1"/>
        <v>0.32844359999999972</v>
      </c>
      <c r="I33" s="77">
        <f t="shared" si="2"/>
        <v>0.22429380513982769</v>
      </c>
      <c r="J33" s="77">
        <f t="shared" si="3"/>
        <v>0.55273740513982739</v>
      </c>
      <c r="L33" s="131"/>
      <c r="M33" s="215"/>
      <c r="N33" s="108"/>
      <c r="O33" s="139"/>
      <c r="P33" s="138"/>
      <c r="Q33" s="21"/>
    </row>
    <row r="34" spans="1:17" s="1" customFormat="1" x14ac:dyDescent="0.25">
      <c r="A34" s="75">
        <v>9</v>
      </c>
      <c r="B34" s="170"/>
      <c r="C34" s="16">
        <v>43441366</v>
      </c>
      <c r="D34" s="76">
        <v>50.5</v>
      </c>
      <c r="E34" s="8">
        <v>32.747</v>
      </c>
      <c r="F34" s="8">
        <v>34.24</v>
      </c>
      <c r="G34" s="8">
        <f t="shared" si="0"/>
        <v>1.4930000000000021</v>
      </c>
      <c r="H34" s="77">
        <f t="shared" si="1"/>
        <v>1.2836814000000019</v>
      </c>
      <c r="I34" s="77">
        <f t="shared" si="2"/>
        <v>0.18122939455298076</v>
      </c>
      <c r="J34" s="77">
        <f t="shared" si="3"/>
        <v>1.4649107945529827</v>
      </c>
      <c r="L34" s="131"/>
      <c r="M34" s="215"/>
      <c r="N34" s="132"/>
      <c r="O34" s="132"/>
      <c r="P34" s="138"/>
      <c r="Q34" s="21"/>
    </row>
    <row r="35" spans="1:17" s="1" customFormat="1" x14ac:dyDescent="0.25">
      <c r="A35" s="75">
        <v>10</v>
      </c>
      <c r="B35" s="170"/>
      <c r="C35" s="16">
        <v>43441367</v>
      </c>
      <c r="D35" s="76">
        <v>52.3</v>
      </c>
      <c r="E35" s="8">
        <v>10.566000000000001</v>
      </c>
      <c r="F35" s="8">
        <v>10.802</v>
      </c>
      <c r="G35" s="8">
        <f t="shared" si="0"/>
        <v>0.23599999999999888</v>
      </c>
      <c r="H35" s="77">
        <f t="shared" si="1"/>
        <v>0.20291279999999903</v>
      </c>
      <c r="I35" s="77">
        <f t="shared" si="2"/>
        <v>0.18768905614100778</v>
      </c>
      <c r="J35" s="77">
        <f t="shared" si="3"/>
        <v>0.39060185614100684</v>
      </c>
      <c r="L35" s="131"/>
      <c r="M35" s="215"/>
      <c r="N35" s="135"/>
      <c r="O35" s="132"/>
      <c r="P35" s="138"/>
      <c r="Q35" s="21"/>
    </row>
    <row r="36" spans="1:17" s="1" customFormat="1" x14ac:dyDescent="0.25">
      <c r="A36" s="75">
        <v>11</v>
      </c>
      <c r="B36" s="170"/>
      <c r="C36" s="16">
        <v>43441360</v>
      </c>
      <c r="D36" s="76">
        <v>53</v>
      </c>
      <c r="E36" s="8">
        <v>14.667999999999999</v>
      </c>
      <c r="F36" s="8">
        <v>15.246</v>
      </c>
      <c r="G36" s="8">
        <f t="shared" si="0"/>
        <v>0.57800000000000118</v>
      </c>
      <c r="H36" s="77">
        <f t="shared" si="1"/>
        <v>0.49696440000000103</v>
      </c>
      <c r="I36" s="77">
        <f t="shared" si="2"/>
        <v>0.19020114675857389</v>
      </c>
      <c r="J36" s="77">
        <f t="shared" si="3"/>
        <v>0.68716554675857489</v>
      </c>
      <c r="L36" s="131"/>
      <c r="M36" s="215"/>
      <c r="N36" s="132"/>
      <c r="O36" s="132"/>
      <c r="P36" s="138"/>
      <c r="Q36" s="79"/>
    </row>
    <row r="37" spans="1:17" s="1" customFormat="1" x14ac:dyDescent="0.25">
      <c r="A37" s="75">
        <v>12</v>
      </c>
      <c r="B37" s="203">
        <v>45600</v>
      </c>
      <c r="C37" s="204">
        <v>43441365</v>
      </c>
      <c r="D37" s="76">
        <v>100.2</v>
      </c>
      <c r="E37" s="8">
        <v>38.841999999999999</v>
      </c>
      <c r="F37" s="8">
        <v>39.537999999999997</v>
      </c>
      <c r="G37" s="8">
        <f t="shared" si="0"/>
        <v>0.69599999999999795</v>
      </c>
      <c r="H37" s="77">
        <f t="shared" si="1"/>
        <v>0.5984207999999982</v>
      </c>
      <c r="I37" s="77">
        <f t="shared" si="2"/>
        <v>0.35958782840017178</v>
      </c>
      <c r="J37" s="77">
        <f t="shared" si="3"/>
        <v>0.95800862840016998</v>
      </c>
      <c r="L37" s="131"/>
      <c r="M37" s="215"/>
      <c r="N37" s="132"/>
      <c r="O37" s="132"/>
      <c r="P37" s="138"/>
      <c r="Q37" s="79"/>
    </row>
    <row r="38" spans="1:17" s="5" customFormat="1" x14ac:dyDescent="0.25">
      <c r="A38" s="4">
        <v>13</v>
      </c>
      <c r="B38" s="170"/>
      <c r="C38" s="17">
        <v>43441377</v>
      </c>
      <c r="D38" s="76">
        <v>112.4</v>
      </c>
      <c r="E38" s="8">
        <v>51.325000000000003</v>
      </c>
      <c r="F38" s="8">
        <v>52.859000000000002</v>
      </c>
      <c r="G38" s="8">
        <f t="shared" si="0"/>
        <v>1.5339999999999989</v>
      </c>
      <c r="H38" s="77">
        <f t="shared" si="1"/>
        <v>1.3189331999999991</v>
      </c>
      <c r="I38" s="77">
        <f t="shared" si="2"/>
        <v>0.40336997916346612</v>
      </c>
      <c r="J38" s="77">
        <f t="shared" si="3"/>
        <v>1.7223031791634653</v>
      </c>
      <c r="L38" s="131"/>
      <c r="M38" s="215"/>
      <c r="N38" s="135"/>
      <c r="O38" s="132"/>
      <c r="P38" s="138"/>
      <c r="Q38" s="21"/>
    </row>
    <row r="39" spans="1:17" s="1" customFormat="1" x14ac:dyDescent="0.25">
      <c r="A39" s="75">
        <v>14</v>
      </c>
      <c r="B39" s="170"/>
      <c r="C39" s="17">
        <v>43441370</v>
      </c>
      <c r="D39" s="76">
        <v>63.8</v>
      </c>
      <c r="E39" s="8">
        <v>54.055</v>
      </c>
      <c r="F39" s="8">
        <v>55.314</v>
      </c>
      <c r="G39" s="8">
        <f t="shared" si="0"/>
        <v>1.2590000000000003</v>
      </c>
      <c r="H39" s="77">
        <f t="shared" si="1"/>
        <v>1.0824882000000002</v>
      </c>
      <c r="I39" s="77">
        <f t="shared" si="2"/>
        <v>0.2289591162867361</v>
      </c>
      <c r="J39" s="77">
        <f t="shared" si="3"/>
        <v>1.3114473162867364</v>
      </c>
      <c r="L39" s="131"/>
      <c r="M39" s="215"/>
      <c r="N39" s="93"/>
      <c r="O39" s="93"/>
      <c r="P39" s="138"/>
      <c r="Q39" s="21"/>
    </row>
    <row r="40" spans="1:17" s="1" customFormat="1" x14ac:dyDescent="0.25">
      <c r="A40" s="75">
        <v>15</v>
      </c>
      <c r="B40" s="170"/>
      <c r="C40" s="16">
        <v>43441369</v>
      </c>
      <c r="D40" s="76">
        <v>50.9</v>
      </c>
      <c r="E40" s="8">
        <v>27.620999999999999</v>
      </c>
      <c r="F40" s="8">
        <v>28.488</v>
      </c>
      <c r="G40" s="8">
        <f t="shared" si="0"/>
        <v>0.86700000000000088</v>
      </c>
      <c r="H40" s="77">
        <f t="shared" si="1"/>
        <v>0.74544660000000074</v>
      </c>
      <c r="I40" s="77">
        <f t="shared" si="2"/>
        <v>0.18266487490587566</v>
      </c>
      <c r="J40" s="77">
        <f t="shared" si="3"/>
        <v>0.92811147490587642</v>
      </c>
      <c r="L40" s="131"/>
      <c r="M40" s="215"/>
      <c r="N40" s="93"/>
      <c r="O40" s="93"/>
      <c r="P40" s="138"/>
      <c r="Q40" s="21"/>
    </row>
    <row r="41" spans="1:17" s="5" customFormat="1" x14ac:dyDescent="0.25">
      <c r="A41" s="4">
        <v>16</v>
      </c>
      <c r="B41" s="170"/>
      <c r="C41" s="16">
        <v>43441375</v>
      </c>
      <c r="D41" s="76">
        <v>52.4</v>
      </c>
      <c r="E41" s="8">
        <v>21.524999999999999</v>
      </c>
      <c r="F41" s="8">
        <v>22.149000000000001</v>
      </c>
      <c r="G41" s="8">
        <f t="shared" si="0"/>
        <v>0.62400000000000233</v>
      </c>
      <c r="H41" s="77">
        <f t="shared" si="1"/>
        <v>0.53651520000000197</v>
      </c>
      <c r="I41" s="77">
        <f t="shared" si="2"/>
        <v>0.18804792622923153</v>
      </c>
      <c r="J41" s="77">
        <f t="shared" si="3"/>
        <v>0.72456312622923347</v>
      </c>
      <c r="L41" s="131"/>
      <c r="M41" s="215"/>
      <c r="N41" s="135"/>
      <c r="O41" s="93"/>
      <c r="P41" s="138"/>
      <c r="Q41" s="21"/>
    </row>
    <row r="42" spans="1:17" s="1" customFormat="1" x14ac:dyDescent="0.25">
      <c r="A42" s="75">
        <v>17</v>
      </c>
      <c r="B42" s="203">
        <v>45595</v>
      </c>
      <c r="C42" s="204">
        <v>43441376</v>
      </c>
      <c r="D42" s="76">
        <v>53.3</v>
      </c>
      <c r="E42" s="8">
        <v>32.683999999999997</v>
      </c>
      <c r="F42" s="8">
        <v>33.868000000000002</v>
      </c>
      <c r="G42" s="8">
        <f t="shared" si="0"/>
        <v>1.1840000000000046</v>
      </c>
      <c r="H42" s="77">
        <f t="shared" si="1"/>
        <v>1.0180032000000039</v>
      </c>
      <c r="I42" s="77">
        <f t="shared" si="2"/>
        <v>0.19127775702324504</v>
      </c>
      <c r="J42" s="77">
        <f t="shared" si="3"/>
        <v>1.209280957023249</v>
      </c>
      <c r="L42" s="131"/>
      <c r="M42" s="215"/>
      <c r="N42" s="93"/>
      <c r="O42" s="93"/>
      <c r="P42" s="138"/>
      <c r="Q42" s="21"/>
    </row>
    <row r="43" spans="1:17" s="5" customFormat="1" x14ac:dyDescent="0.25">
      <c r="A43" s="4">
        <v>18</v>
      </c>
      <c r="B43" s="170"/>
      <c r="C43" s="16">
        <v>43441361</v>
      </c>
      <c r="D43" s="76">
        <v>100.6</v>
      </c>
      <c r="E43" s="8">
        <v>4.6040000000000001</v>
      </c>
      <c r="F43" s="8">
        <v>4.6040000000000001</v>
      </c>
      <c r="G43" s="8">
        <f t="shared" si="0"/>
        <v>0</v>
      </c>
      <c r="H43" s="77">
        <f t="shared" si="1"/>
        <v>0</v>
      </c>
      <c r="I43" s="77">
        <f t="shared" si="2"/>
        <v>0.3610233087530666</v>
      </c>
      <c r="J43" s="77">
        <f t="shared" si="3"/>
        <v>0.3610233087530666</v>
      </c>
      <c r="L43" s="131"/>
      <c r="M43" s="215"/>
      <c r="N43" s="93"/>
      <c r="O43" s="93"/>
      <c r="P43" s="138"/>
      <c r="Q43" s="21"/>
    </row>
    <row r="44" spans="1:17" s="5" customFormat="1" x14ac:dyDescent="0.25">
      <c r="A44" s="4">
        <v>19</v>
      </c>
      <c r="B44" s="170"/>
      <c r="C44" s="16">
        <v>43441266</v>
      </c>
      <c r="D44" s="76">
        <v>112.4</v>
      </c>
      <c r="E44" s="8">
        <v>27.771000000000001</v>
      </c>
      <c r="F44" s="8">
        <v>29.457999999999998</v>
      </c>
      <c r="G44" s="8">
        <f t="shared" si="0"/>
        <v>1.6869999999999976</v>
      </c>
      <c r="H44" s="77">
        <f t="shared" si="1"/>
        <v>1.450482599999998</v>
      </c>
      <c r="I44" s="77">
        <f t="shared" si="2"/>
        <v>0.40336997916346612</v>
      </c>
      <c r="J44" s="77">
        <f t="shared" si="3"/>
        <v>1.8538525791634641</v>
      </c>
      <c r="L44" s="131"/>
      <c r="M44" s="215"/>
      <c r="N44" s="135"/>
      <c r="O44" s="93"/>
      <c r="P44" s="138"/>
      <c r="Q44" s="21"/>
    </row>
    <row r="45" spans="1:17" s="1" customFormat="1" x14ac:dyDescent="0.25">
      <c r="A45" s="75">
        <v>20</v>
      </c>
      <c r="B45" s="170"/>
      <c r="C45" s="16">
        <v>43441271</v>
      </c>
      <c r="D45" s="76">
        <v>63</v>
      </c>
      <c r="E45" s="8">
        <v>17.283000000000001</v>
      </c>
      <c r="F45" s="8">
        <v>17.446999999999999</v>
      </c>
      <c r="G45" s="8">
        <f t="shared" si="0"/>
        <v>0.16399999999999793</v>
      </c>
      <c r="H45" s="77">
        <f t="shared" si="1"/>
        <v>0.14100719999999822</v>
      </c>
      <c r="I45" s="77">
        <f t="shared" si="2"/>
        <v>0.22608815558094633</v>
      </c>
      <c r="J45" s="77">
        <f t="shared" si="3"/>
        <v>0.36709535558094453</v>
      </c>
      <c r="K45" s="5"/>
      <c r="L45" s="131"/>
      <c r="M45" s="215"/>
      <c r="N45" s="93"/>
      <c r="O45" s="93"/>
      <c r="P45" s="138"/>
      <c r="Q45" s="21"/>
    </row>
    <row r="46" spans="1:17" s="1" customFormat="1" x14ac:dyDescent="0.25">
      <c r="A46" s="75">
        <v>21</v>
      </c>
      <c r="B46" s="170"/>
      <c r="C46" s="16">
        <v>43441274</v>
      </c>
      <c r="D46" s="76">
        <v>50.5</v>
      </c>
      <c r="E46" s="8">
        <v>21.31</v>
      </c>
      <c r="F46" s="8">
        <v>22.202000000000002</v>
      </c>
      <c r="G46" s="8">
        <f t="shared" si="0"/>
        <v>0.89200000000000301</v>
      </c>
      <c r="H46" s="77">
        <f t="shared" si="1"/>
        <v>0.76694160000000255</v>
      </c>
      <c r="I46" s="77">
        <f t="shared" si="2"/>
        <v>0.18122939455298076</v>
      </c>
      <c r="J46" s="77">
        <f t="shared" si="3"/>
        <v>0.94817099455298326</v>
      </c>
      <c r="K46" s="5"/>
      <c r="L46" s="131"/>
      <c r="M46" s="215"/>
      <c r="N46" s="93"/>
      <c r="O46" s="93"/>
      <c r="P46" s="138"/>
      <c r="Q46" s="21"/>
    </row>
    <row r="47" spans="1:17" s="1" customFormat="1" x14ac:dyDescent="0.25">
      <c r="A47" s="75">
        <v>22</v>
      </c>
      <c r="B47" s="170"/>
      <c r="C47" s="16">
        <v>43441273</v>
      </c>
      <c r="D47" s="76">
        <v>52.4</v>
      </c>
      <c r="E47" s="8">
        <v>23.931000000000001</v>
      </c>
      <c r="F47" s="8">
        <v>24.472000000000001</v>
      </c>
      <c r="G47" s="8">
        <f t="shared" si="0"/>
        <v>0.54100000000000037</v>
      </c>
      <c r="H47" s="77">
        <f t="shared" si="1"/>
        <v>0.46515180000000034</v>
      </c>
      <c r="I47" s="77">
        <f t="shared" si="2"/>
        <v>0.18804792622923153</v>
      </c>
      <c r="J47" s="77">
        <f t="shared" si="3"/>
        <v>0.65319972622923184</v>
      </c>
      <c r="K47" s="5"/>
      <c r="L47" s="131"/>
      <c r="M47" s="215"/>
      <c r="N47" s="93"/>
      <c r="O47" s="93"/>
      <c r="P47" s="138"/>
      <c r="Q47" s="21"/>
    </row>
    <row r="48" spans="1:17" s="1" customFormat="1" x14ac:dyDescent="0.25">
      <c r="A48" s="4">
        <v>23</v>
      </c>
      <c r="B48" s="170"/>
      <c r="C48" s="16">
        <v>43441371</v>
      </c>
      <c r="D48" s="76">
        <v>53.1</v>
      </c>
      <c r="E48" s="8">
        <v>10.266999999999999</v>
      </c>
      <c r="F48" s="8">
        <v>10.513</v>
      </c>
      <c r="G48" s="8">
        <f t="shared" si="0"/>
        <v>0.24600000000000044</v>
      </c>
      <c r="H48" s="77">
        <f t="shared" si="1"/>
        <v>0.21151080000000039</v>
      </c>
      <c r="I48" s="77">
        <f t="shared" si="2"/>
        <v>0.1905600168467976</v>
      </c>
      <c r="J48" s="77">
        <f t="shared" si="3"/>
        <v>0.40207081684679802</v>
      </c>
      <c r="K48" s="5"/>
      <c r="L48" s="131"/>
      <c r="M48" s="215"/>
      <c r="N48" s="132"/>
      <c r="O48" s="132"/>
      <c r="P48" s="138"/>
      <c r="Q48" s="21"/>
    </row>
    <row r="49" spans="1:17" s="1" customFormat="1" x14ac:dyDescent="0.25">
      <c r="A49" s="75">
        <v>24</v>
      </c>
      <c r="B49" s="170"/>
      <c r="C49" s="16">
        <v>43441374</v>
      </c>
      <c r="D49" s="76">
        <v>100.7</v>
      </c>
      <c r="E49" s="8">
        <v>58.247999999999998</v>
      </c>
      <c r="F49" s="8">
        <v>59.401000000000003</v>
      </c>
      <c r="G49" s="8">
        <f t="shared" si="0"/>
        <v>1.1530000000000058</v>
      </c>
      <c r="H49" s="77">
        <f t="shared" si="1"/>
        <v>0.99134940000000504</v>
      </c>
      <c r="I49" s="77">
        <f t="shared" si="2"/>
        <v>0.36138217884129037</v>
      </c>
      <c r="J49" s="77">
        <f t="shared" si="3"/>
        <v>1.3527315788412955</v>
      </c>
      <c r="L49" s="131"/>
      <c r="M49" s="215"/>
      <c r="N49" s="132"/>
      <c r="O49" s="132"/>
      <c r="P49" s="138"/>
      <c r="Q49" s="21"/>
    </row>
    <row r="50" spans="1:17" s="1" customFormat="1" x14ac:dyDescent="0.25">
      <c r="A50" s="75">
        <v>25</v>
      </c>
      <c r="B50" s="170"/>
      <c r="C50" s="16">
        <v>43441275</v>
      </c>
      <c r="D50" s="76">
        <v>112.5</v>
      </c>
      <c r="E50" s="8">
        <v>45.854999999999997</v>
      </c>
      <c r="F50" s="8">
        <v>46.856000000000002</v>
      </c>
      <c r="G50" s="8">
        <f t="shared" si="0"/>
        <v>1.0010000000000048</v>
      </c>
      <c r="H50" s="77">
        <f t="shared" si="1"/>
        <v>0.86065980000000408</v>
      </c>
      <c r="I50" s="77">
        <f t="shared" si="2"/>
        <v>0.40372884925168984</v>
      </c>
      <c r="J50" s="77">
        <f t="shared" si="3"/>
        <v>1.264388649251694</v>
      </c>
      <c r="L50" s="131"/>
      <c r="M50" s="215"/>
      <c r="N50" s="135"/>
      <c r="O50" s="132"/>
      <c r="P50" s="138"/>
      <c r="Q50" s="21"/>
    </row>
    <row r="51" spans="1:17" s="1" customFormat="1" x14ac:dyDescent="0.25">
      <c r="A51" s="75">
        <v>26</v>
      </c>
      <c r="B51" s="170"/>
      <c r="C51" s="16">
        <v>43441269</v>
      </c>
      <c r="D51" s="76">
        <v>62.5</v>
      </c>
      <c r="E51" s="8">
        <v>11.082000000000001</v>
      </c>
      <c r="F51" s="8">
        <v>11.082000000000001</v>
      </c>
      <c r="G51" s="8">
        <f t="shared" si="0"/>
        <v>0</v>
      </c>
      <c r="H51" s="77">
        <f t="shared" si="1"/>
        <v>0</v>
      </c>
      <c r="I51" s="77">
        <f t="shared" si="2"/>
        <v>0.22429380513982769</v>
      </c>
      <c r="J51" s="77">
        <f t="shared" si="3"/>
        <v>0.22429380513982769</v>
      </c>
      <c r="L51" s="131"/>
      <c r="M51" s="215"/>
      <c r="N51" s="132"/>
      <c r="O51" s="132"/>
      <c r="P51" s="138"/>
      <c r="Q51" s="21"/>
    </row>
    <row r="52" spans="1:17" s="5" customFormat="1" x14ac:dyDescent="0.25">
      <c r="A52" s="4">
        <v>27</v>
      </c>
      <c r="B52" s="170"/>
      <c r="C52" s="16">
        <v>43441270</v>
      </c>
      <c r="D52" s="76">
        <v>51.2</v>
      </c>
      <c r="E52" s="8">
        <v>1.0940000000000001</v>
      </c>
      <c r="F52" s="8">
        <v>1.0940000000000001</v>
      </c>
      <c r="G52" s="8">
        <f t="shared" si="0"/>
        <v>0</v>
      </c>
      <c r="H52" s="77">
        <f t="shared" si="1"/>
        <v>0</v>
      </c>
      <c r="I52" s="77">
        <f t="shared" si="2"/>
        <v>0.18374148517054686</v>
      </c>
      <c r="J52" s="77">
        <f t="shared" si="3"/>
        <v>0.18374148517054686</v>
      </c>
      <c r="L52" s="131"/>
      <c r="M52" s="215"/>
      <c r="N52" s="132"/>
      <c r="O52" s="132"/>
      <c r="P52" s="138"/>
      <c r="Q52" s="21"/>
    </row>
    <row r="53" spans="1:17" s="1" customFormat="1" x14ac:dyDescent="0.25">
      <c r="A53" s="75">
        <v>28</v>
      </c>
      <c r="B53" s="170"/>
      <c r="C53" s="16">
        <v>43441264</v>
      </c>
      <c r="D53" s="76">
        <v>52.5</v>
      </c>
      <c r="E53" s="8">
        <v>13.977</v>
      </c>
      <c r="F53" s="8">
        <v>14.202999999999999</v>
      </c>
      <c r="G53" s="8">
        <f t="shared" si="0"/>
        <v>0.22599999999999909</v>
      </c>
      <c r="H53" s="77">
        <f t="shared" si="1"/>
        <v>0.19431479999999923</v>
      </c>
      <c r="I53" s="77">
        <f t="shared" si="2"/>
        <v>0.18840679631745524</v>
      </c>
      <c r="J53" s="77">
        <f t="shared" si="3"/>
        <v>0.3827215963174545</v>
      </c>
      <c r="L53" s="131"/>
      <c r="M53" s="215"/>
      <c r="N53" s="132"/>
      <c r="O53" s="132"/>
      <c r="P53" s="138"/>
      <c r="Q53" s="21"/>
    </row>
    <row r="54" spans="1:17" s="5" customFormat="1" x14ac:dyDescent="0.25">
      <c r="A54" s="4">
        <v>29</v>
      </c>
      <c r="B54" s="170"/>
      <c r="C54" s="16">
        <v>43441272</v>
      </c>
      <c r="D54" s="76">
        <v>52.8</v>
      </c>
      <c r="E54" s="8">
        <v>16.954000000000001</v>
      </c>
      <c r="F54" s="8">
        <v>17.032</v>
      </c>
      <c r="G54" s="8">
        <f t="shared" si="0"/>
        <v>7.7999999999999403E-2</v>
      </c>
      <c r="H54" s="77">
        <f t="shared" si="1"/>
        <v>6.7064399999999483E-2</v>
      </c>
      <c r="I54" s="77">
        <f t="shared" si="2"/>
        <v>0.18948340658212642</v>
      </c>
      <c r="J54" s="77">
        <f t="shared" si="3"/>
        <v>0.25654780658212589</v>
      </c>
      <c r="L54" s="131"/>
      <c r="M54" s="215"/>
      <c r="N54" s="132"/>
      <c r="O54" s="132"/>
      <c r="P54" s="138"/>
      <c r="Q54" s="21"/>
    </row>
    <row r="55" spans="1:17" s="1" customFormat="1" x14ac:dyDescent="0.25">
      <c r="A55" s="75">
        <v>30</v>
      </c>
      <c r="B55" s="170"/>
      <c r="C55" s="16">
        <v>43441265</v>
      </c>
      <c r="D55" s="76">
        <v>101.4</v>
      </c>
      <c r="E55" s="8">
        <v>29.007000000000001</v>
      </c>
      <c r="F55" s="8">
        <v>29.48</v>
      </c>
      <c r="G55" s="8">
        <f t="shared" si="0"/>
        <v>0.47299999999999898</v>
      </c>
      <c r="H55" s="77">
        <f t="shared" si="1"/>
        <v>0.40668539999999914</v>
      </c>
      <c r="I55" s="77">
        <f t="shared" si="2"/>
        <v>0.3638942694588565</v>
      </c>
      <c r="J55" s="77">
        <f t="shared" si="3"/>
        <v>0.77057966945885559</v>
      </c>
      <c r="L55" s="131"/>
      <c r="M55" s="215"/>
      <c r="N55" s="132"/>
      <c r="O55" s="132"/>
      <c r="P55" s="138"/>
      <c r="Q55" s="21"/>
    </row>
    <row r="56" spans="1:17" s="1" customFormat="1" x14ac:dyDescent="0.25">
      <c r="A56" s="75">
        <v>31</v>
      </c>
      <c r="B56" s="170"/>
      <c r="C56" s="16">
        <v>43441277</v>
      </c>
      <c r="D56" s="76">
        <v>112.5</v>
      </c>
      <c r="E56" s="8">
        <v>58.091999999999999</v>
      </c>
      <c r="F56" s="8">
        <v>60.231999999999999</v>
      </c>
      <c r="G56" s="8">
        <f t="shared" si="0"/>
        <v>2.1400000000000006</v>
      </c>
      <c r="H56" s="77">
        <f t="shared" si="1"/>
        <v>1.8399720000000006</v>
      </c>
      <c r="I56" s="77">
        <f t="shared" si="2"/>
        <v>0.40372884925168984</v>
      </c>
      <c r="J56" s="77">
        <f t="shared" si="3"/>
        <v>2.2437008492516903</v>
      </c>
      <c r="K56" s="5"/>
      <c r="L56" s="131"/>
      <c r="M56" s="215"/>
      <c r="N56" s="132"/>
      <c r="O56" s="132"/>
      <c r="P56" s="138"/>
      <c r="Q56" s="21"/>
    </row>
    <row r="57" spans="1:17" s="1" customFormat="1" x14ac:dyDescent="0.25">
      <c r="A57" s="75">
        <v>32</v>
      </c>
      <c r="B57" s="170"/>
      <c r="C57" s="16">
        <v>43441276</v>
      </c>
      <c r="D57" s="76">
        <v>63.1</v>
      </c>
      <c r="E57" s="8">
        <v>40.793999999999997</v>
      </c>
      <c r="F57" s="8">
        <v>41.351999999999997</v>
      </c>
      <c r="G57" s="8">
        <f t="shared" si="0"/>
        <v>0.55799999999999983</v>
      </c>
      <c r="H57" s="77">
        <f t="shared" si="1"/>
        <v>0.47976839999999987</v>
      </c>
      <c r="I57" s="77">
        <f t="shared" si="2"/>
        <v>0.22644702566917005</v>
      </c>
      <c r="J57" s="77">
        <f t="shared" si="3"/>
        <v>0.70621542566916995</v>
      </c>
      <c r="L57" s="131"/>
      <c r="M57" s="215"/>
      <c r="N57" s="132"/>
      <c r="O57" s="132"/>
      <c r="P57" s="138"/>
      <c r="Q57" s="21"/>
    </row>
    <row r="58" spans="1:17" s="1" customFormat="1" x14ac:dyDescent="0.25">
      <c r="A58" s="75">
        <v>33</v>
      </c>
      <c r="B58" s="170"/>
      <c r="C58" s="16">
        <v>43441279</v>
      </c>
      <c r="D58" s="76">
        <v>50.9</v>
      </c>
      <c r="E58" s="8">
        <v>34.886000000000003</v>
      </c>
      <c r="F58" s="8">
        <v>36.005000000000003</v>
      </c>
      <c r="G58" s="8">
        <f t="shared" si="0"/>
        <v>1.1189999999999998</v>
      </c>
      <c r="H58" s="77">
        <f t="shared" si="1"/>
        <v>0.96211619999999987</v>
      </c>
      <c r="I58" s="77">
        <f t="shared" si="2"/>
        <v>0.18266487490587566</v>
      </c>
      <c r="J58" s="77">
        <f t="shared" si="3"/>
        <v>1.1447810749058756</v>
      </c>
      <c r="L58" s="131"/>
      <c r="M58" s="215"/>
      <c r="N58" s="132"/>
      <c r="O58" s="132"/>
      <c r="P58" s="138"/>
      <c r="Q58" s="21"/>
    </row>
    <row r="59" spans="1:17" s="1" customFormat="1" x14ac:dyDescent="0.25">
      <c r="A59" s="75">
        <v>34</v>
      </c>
      <c r="B59" s="170"/>
      <c r="C59" s="16">
        <v>43441281</v>
      </c>
      <c r="D59" s="76">
        <v>52.2</v>
      </c>
      <c r="E59" s="8">
        <v>31.657</v>
      </c>
      <c r="F59" s="8">
        <v>32.387999999999998</v>
      </c>
      <c r="G59" s="8">
        <f t="shared" si="0"/>
        <v>0.7309999999999981</v>
      </c>
      <c r="H59" s="77">
        <f t="shared" si="1"/>
        <v>0.62851379999999835</v>
      </c>
      <c r="I59" s="77">
        <f t="shared" si="2"/>
        <v>0.18733018605278409</v>
      </c>
      <c r="J59" s="77">
        <f t="shared" si="3"/>
        <v>0.81584398605278241</v>
      </c>
      <c r="L59" s="131"/>
      <c r="M59" s="215"/>
      <c r="N59" s="132"/>
      <c r="O59" s="132"/>
      <c r="P59" s="138"/>
      <c r="Q59" s="21"/>
    </row>
    <row r="60" spans="1:17" s="1" customFormat="1" x14ac:dyDescent="0.25">
      <c r="A60" s="75">
        <v>35</v>
      </c>
      <c r="B60" s="170"/>
      <c r="C60" s="16">
        <v>43441282</v>
      </c>
      <c r="D60" s="76">
        <v>53</v>
      </c>
      <c r="E60" s="8">
        <v>27.92</v>
      </c>
      <c r="F60" s="8">
        <v>28.64</v>
      </c>
      <c r="G60" s="8">
        <f t="shared" si="0"/>
        <v>0.71999999999999886</v>
      </c>
      <c r="H60" s="77">
        <f t="shared" si="1"/>
        <v>0.61905599999999905</v>
      </c>
      <c r="I60" s="77">
        <f t="shared" si="2"/>
        <v>0.19020114675857389</v>
      </c>
      <c r="J60" s="77">
        <f t="shared" si="3"/>
        <v>0.80925714675857296</v>
      </c>
      <c r="L60" s="131"/>
      <c r="M60" s="215"/>
      <c r="N60" s="132"/>
      <c r="O60" s="132"/>
      <c r="P60" s="138"/>
      <c r="Q60" s="21"/>
    </row>
    <row r="61" spans="1:17" s="1" customFormat="1" x14ac:dyDescent="0.25">
      <c r="A61" s="75">
        <v>36</v>
      </c>
      <c r="B61" s="170"/>
      <c r="C61" s="16">
        <v>43441280</v>
      </c>
      <c r="D61" s="76">
        <v>103.1</v>
      </c>
      <c r="E61" s="8">
        <v>44.244999999999997</v>
      </c>
      <c r="F61" s="8">
        <v>45.628</v>
      </c>
      <c r="G61" s="8">
        <f t="shared" si="0"/>
        <v>1.3830000000000027</v>
      </c>
      <c r="H61" s="77">
        <f t="shared" si="1"/>
        <v>1.1891034000000023</v>
      </c>
      <c r="I61" s="77">
        <f t="shared" si="2"/>
        <v>0.36999506095865975</v>
      </c>
      <c r="J61" s="77">
        <f t="shared" si="3"/>
        <v>1.559098460958662</v>
      </c>
      <c r="L61" s="131"/>
      <c r="M61" s="215"/>
      <c r="N61" s="132"/>
      <c r="O61" s="132"/>
      <c r="P61" s="138"/>
      <c r="Q61" s="21"/>
    </row>
    <row r="62" spans="1:17" s="5" customFormat="1" x14ac:dyDescent="0.25">
      <c r="A62" s="4">
        <v>37</v>
      </c>
      <c r="B62" s="170"/>
      <c r="C62" s="16">
        <v>43441346</v>
      </c>
      <c r="D62" s="123">
        <v>112.4</v>
      </c>
      <c r="E62" s="8">
        <v>31.798999999999999</v>
      </c>
      <c r="F62" s="8">
        <v>32.122999999999998</v>
      </c>
      <c r="G62" s="8">
        <f t="shared" si="0"/>
        <v>0.32399999999999807</v>
      </c>
      <c r="H62" s="77">
        <f t="shared" si="1"/>
        <v>0.27857519999999836</v>
      </c>
      <c r="I62" s="77">
        <f t="shared" si="2"/>
        <v>0.40336997916346612</v>
      </c>
      <c r="J62" s="77">
        <f t="shared" si="3"/>
        <v>0.68194517916346453</v>
      </c>
      <c r="L62" s="131"/>
      <c r="M62" s="215"/>
      <c r="N62" s="132"/>
      <c r="O62" s="132"/>
      <c r="P62" s="138"/>
      <c r="Q62" s="21"/>
    </row>
    <row r="63" spans="1:17" s="1" customFormat="1" x14ac:dyDescent="0.25">
      <c r="A63" s="75">
        <v>38</v>
      </c>
      <c r="B63" s="170"/>
      <c r="C63" s="16">
        <v>43441344</v>
      </c>
      <c r="D63" s="123">
        <v>62.8</v>
      </c>
      <c r="E63" s="8">
        <v>19.914000000000001</v>
      </c>
      <c r="F63" s="8">
        <v>20.106000000000002</v>
      </c>
      <c r="G63" s="8">
        <f t="shared" si="0"/>
        <v>0.19200000000000017</v>
      </c>
      <c r="H63" s="77">
        <f t="shared" si="1"/>
        <v>0.16508160000000016</v>
      </c>
      <c r="I63" s="77">
        <f t="shared" si="2"/>
        <v>0.22537041540449887</v>
      </c>
      <c r="J63" s="77">
        <f t="shared" si="3"/>
        <v>0.39045201540449903</v>
      </c>
      <c r="L63" s="131"/>
      <c r="M63" s="215"/>
      <c r="N63" s="132"/>
      <c r="O63" s="132"/>
      <c r="P63" s="138"/>
      <c r="Q63" s="21"/>
    </row>
    <row r="64" spans="1:17" s="1" customFormat="1" x14ac:dyDescent="0.25">
      <c r="A64" s="75">
        <v>39</v>
      </c>
      <c r="B64" s="170"/>
      <c r="C64" s="16">
        <v>43441341</v>
      </c>
      <c r="D64" s="123">
        <v>50.5</v>
      </c>
      <c r="E64" s="8">
        <v>2.496</v>
      </c>
      <c r="F64" s="8">
        <v>2.75</v>
      </c>
      <c r="G64" s="8">
        <f t="shared" si="0"/>
        <v>0.254</v>
      </c>
      <c r="H64" s="77">
        <f t="shared" si="1"/>
        <v>0.21838920000000001</v>
      </c>
      <c r="I64" s="77">
        <f t="shared" si="2"/>
        <v>0.18122939455298076</v>
      </c>
      <c r="J64" s="77">
        <f t="shared" si="3"/>
        <v>0.39961859455298077</v>
      </c>
      <c r="L64" s="131"/>
      <c r="M64" s="215"/>
      <c r="N64" s="132"/>
      <c r="O64" s="132"/>
      <c r="P64" s="138"/>
      <c r="Q64" s="21"/>
    </row>
    <row r="65" spans="1:17" s="1" customFormat="1" x14ac:dyDescent="0.25">
      <c r="A65" s="75">
        <v>40</v>
      </c>
      <c r="B65" s="170"/>
      <c r="C65" s="16">
        <v>43441347</v>
      </c>
      <c r="D65" s="123">
        <v>52.3</v>
      </c>
      <c r="E65" s="8">
        <v>7.7290000000000001</v>
      </c>
      <c r="F65" s="8">
        <v>7.8319999999999999</v>
      </c>
      <c r="G65" s="8">
        <f t="shared" si="0"/>
        <v>0.10299999999999976</v>
      </c>
      <c r="H65" s="77">
        <f t="shared" si="1"/>
        <v>8.8559399999999788E-2</v>
      </c>
      <c r="I65" s="77">
        <f t="shared" si="2"/>
        <v>0.18768905614100778</v>
      </c>
      <c r="J65" s="77">
        <f t="shared" si="3"/>
        <v>0.27624845614100757</v>
      </c>
      <c r="L65" s="131"/>
      <c r="M65" s="215"/>
      <c r="N65" s="132"/>
      <c r="O65" s="132"/>
      <c r="P65" s="138"/>
      <c r="Q65" s="21"/>
    </row>
    <row r="66" spans="1:17" s="1" customFormat="1" x14ac:dyDescent="0.25">
      <c r="A66" s="75">
        <v>41</v>
      </c>
      <c r="B66" s="203">
        <v>45573</v>
      </c>
      <c r="C66" s="204">
        <v>43441283</v>
      </c>
      <c r="D66" s="123">
        <v>53</v>
      </c>
      <c r="E66" s="8">
        <v>11.882</v>
      </c>
      <c r="F66" s="8">
        <v>11.962999999999999</v>
      </c>
      <c r="G66" s="8">
        <f t="shared" si="0"/>
        <v>8.0999999999999517E-2</v>
      </c>
      <c r="H66" s="77">
        <f t="shared" si="1"/>
        <v>6.9643799999999589E-2</v>
      </c>
      <c r="I66" s="77">
        <f t="shared" si="2"/>
        <v>0.19020114675857389</v>
      </c>
      <c r="J66" s="77">
        <f t="shared" si="3"/>
        <v>0.2598449467585735</v>
      </c>
      <c r="L66" s="131"/>
      <c r="M66" s="215"/>
      <c r="N66" s="132"/>
      <c r="O66" s="132"/>
      <c r="P66" s="138"/>
      <c r="Q66" s="21"/>
    </row>
    <row r="67" spans="1:17" s="1" customFormat="1" x14ac:dyDescent="0.25">
      <c r="A67" s="75">
        <v>42</v>
      </c>
      <c r="B67" s="203">
        <v>45459</v>
      </c>
      <c r="C67" s="205" t="s">
        <v>88</v>
      </c>
      <c r="D67" s="123">
        <v>100.1</v>
      </c>
      <c r="E67" s="211">
        <v>0.26019999999999999</v>
      </c>
      <c r="F67" s="211">
        <v>1.091</v>
      </c>
      <c r="G67" s="211">
        <f>F67-E67</f>
        <v>0.83079999999999998</v>
      </c>
      <c r="H67" s="77">
        <f>G67</f>
        <v>0.83079999999999998</v>
      </c>
      <c r="I67" s="77">
        <f t="shared" si="2"/>
        <v>0.35922895831194801</v>
      </c>
      <c r="J67" s="77">
        <f t="shared" si="3"/>
        <v>1.1900289583119479</v>
      </c>
      <c r="L67" s="131"/>
      <c r="M67" s="215"/>
      <c r="N67" s="132"/>
      <c r="O67" s="132"/>
      <c r="P67" s="138"/>
      <c r="Q67" s="21"/>
    </row>
    <row r="68" spans="1:17" s="5" customFormat="1" x14ac:dyDescent="0.25">
      <c r="A68" s="4">
        <v>43</v>
      </c>
      <c r="B68" s="171"/>
      <c r="C68" s="16">
        <v>43441342</v>
      </c>
      <c r="D68" s="123">
        <v>69.3</v>
      </c>
      <c r="E68" s="8">
        <v>7.0640000000000001</v>
      </c>
      <c r="F68" s="8">
        <v>7.0640000000000001</v>
      </c>
      <c r="G68" s="8">
        <f t="shared" si="0"/>
        <v>0</v>
      </c>
      <c r="H68" s="34">
        <f t="shared" si="1"/>
        <v>0</v>
      </c>
      <c r="I68" s="34">
        <f t="shared" si="2"/>
        <v>0.24869697113904093</v>
      </c>
      <c r="J68" s="34">
        <f t="shared" si="3"/>
        <v>0.24869697113904093</v>
      </c>
      <c r="L68" s="131"/>
      <c r="M68" s="215"/>
      <c r="N68" s="132"/>
      <c r="O68" s="132"/>
      <c r="P68" s="138"/>
      <c r="Q68" s="21"/>
    </row>
    <row r="69" spans="1:17" s="1" customFormat="1" x14ac:dyDescent="0.25">
      <c r="A69" s="75">
        <v>44</v>
      </c>
      <c r="B69" s="170"/>
      <c r="C69" s="16">
        <v>43441345</v>
      </c>
      <c r="D69" s="123">
        <v>53.3</v>
      </c>
      <c r="E69" s="8">
        <v>16.192</v>
      </c>
      <c r="F69" s="8">
        <v>16.335000000000001</v>
      </c>
      <c r="G69" s="8">
        <f t="shared" si="0"/>
        <v>0.14300000000000068</v>
      </c>
      <c r="H69" s="77">
        <f t="shared" si="1"/>
        <v>0.12295140000000059</v>
      </c>
      <c r="I69" s="77">
        <f t="shared" si="2"/>
        <v>0.19127775702324504</v>
      </c>
      <c r="J69" s="77">
        <f>H69+I69</f>
        <v>0.31422915702324561</v>
      </c>
      <c r="L69" s="131"/>
      <c r="M69" s="215"/>
      <c r="N69" s="132"/>
      <c r="O69" s="132"/>
      <c r="P69" s="138"/>
      <c r="Q69" s="21"/>
    </row>
    <row r="70" spans="1:17" s="1" customFormat="1" x14ac:dyDescent="0.25">
      <c r="A70" s="75">
        <v>45</v>
      </c>
      <c r="B70" s="170"/>
      <c r="C70" s="16">
        <v>43441348</v>
      </c>
      <c r="D70" s="123">
        <v>52.9</v>
      </c>
      <c r="E70" s="8">
        <v>44.034999999999997</v>
      </c>
      <c r="F70" s="8">
        <v>45.033999999999999</v>
      </c>
      <c r="G70" s="8">
        <f t="shared" si="0"/>
        <v>0.99900000000000233</v>
      </c>
      <c r="H70" s="77">
        <f t="shared" si="1"/>
        <v>0.85894020000000204</v>
      </c>
      <c r="I70" s="77">
        <f t="shared" si="2"/>
        <v>0.18984227667035017</v>
      </c>
      <c r="J70" s="77">
        <f t="shared" si="3"/>
        <v>1.0487824766703522</v>
      </c>
      <c r="L70" s="131"/>
      <c r="M70" s="215"/>
      <c r="N70" s="132"/>
      <c r="O70" s="132"/>
      <c r="P70" s="138"/>
      <c r="Q70" s="21"/>
    </row>
    <row r="71" spans="1:17" s="1" customFormat="1" x14ac:dyDescent="0.25">
      <c r="A71" s="75">
        <v>46</v>
      </c>
      <c r="B71" s="206"/>
      <c r="C71" s="16">
        <v>43441349</v>
      </c>
      <c r="D71" s="123">
        <v>100.9</v>
      </c>
      <c r="E71" s="8">
        <v>23.91</v>
      </c>
      <c r="F71" s="8">
        <v>23.91</v>
      </c>
      <c r="G71" s="8">
        <f t="shared" si="0"/>
        <v>0</v>
      </c>
      <c r="H71" s="34">
        <f t="shared" si="1"/>
        <v>0</v>
      </c>
      <c r="I71" s="77">
        <f t="shared" si="2"/>
        <v>0.3620999190177378</v>
      </c>
      <c r="J71" s="77">
        <f t="shared" si="3"/>
        <v>0.3620999190177378</v>
      </c>
      <c r="L71" s="131"/>
      <c r="M71" s="215"/>
      <c r="N71" s="108"/>
      <c r="O71" s="132"/>
      <c r="P71" s="93"/>
      <c r="Q71" s="21"/>
    </row>
    <row r="72" spans="1:17" s="1" customFormat="1" x14ac:dyDescent="0.25">
      <c r="A72" s="4">
        <v>47</v>
      </c>
      <c r="B72" s="170"/>
      <c r="C72" s="16">
        <v>43441351</v>
      </c>
      <c r="D72" s="125">
        <v>85.4</v>
      </c>
      <c r="E72" s="8">
        <v>26.821999999999999</v>
      </c>
      <c r="F72" s="8">
        <v>27.506</v>
      </c>
      <c r="G72" s="8">
        <f>F72-E72</f>
        <v>0.68400000000000105</v>
      </c>
      <c r="H72" s="34">
        <f>G72*0.8598</f>
        <v>0.58810320000000094</v>
      </c>
      <c r="I72" s="77">
        <f t="shared" si="2"/>
        <v>0.30647505534306058</v>
      </c>
      <c r="J72" s="77">
        <f t="shared" si="3"/>
        <v>0.89457825534306146</v>
      </c>
      <c r="L72" s="131"/>
      <c r="M72" s="215"/>
      <c r="N72" s="108"/>
      <c r="O72" s="135"/>
      <c r="P72" s="108"/>
      <c r="Q72" s="24"/>
    </row>
    <row r="73" spans="1:17" s="1" customFormat="1" x14ac:dyDescent="0.25">
      <c r="A73" s="78">
        <v>48</v>
      </c>
      <c r="B73" s="171"/>
      <c r="C73" s="16">
        <v>43441356</v>
      </c>
      <c r="D73" s="123">
        <v>53.2</v>
      </c>
      <c r="E73" s="8">
        <v>27.378</v>
      </c>
      <c r="F73" s="8">
        <v>28.812000000000001</v>
      </c>
      <c r="G73" s="8">
        <f t="shared" si="0"/>
        <v>1.4340000000000011</v>
      </c>
      <c r="H73" s="34">
        <f t="shared" si="1"/>
        <v>1.232953200000001</v>
      </c>
      <c r="I73" s="77">
        <f t="shared" si="2"/>
        <v>0.19091888693502135</v>
      </c>
      <c r="J73" s="77">
        <f t="shared" si="3"/>
        <v>1.4238720869350223</v>
      </c>
      <c r="L73" s="131"/>
      <c r="M73" s="215"/>
      <c r="N73" s="132"/>
      <c r="O73" s="66"/>
      <c r="P73" s="66"/>
      <c r="Q73" s="21"/>
    </row>
    <row r="74" spans="1:17" s="1" customFormat="1" x14ac:dyDescent="0.25">
      <c r="A74" s="78">
        <v>49</v>
      </c>
      <c r="B74" s="203">
        <v>45607</v>
      </c>
      <c r="C74" s="204">
        <v>43441343</v>
      </c>
      <c r="D74" s="123">
        <v>53.3</v>
      </c>
      <c r="E74" s="8">
        <v>7.77</v>
      </c>
      <c r="F74" s="8">
        <v>8.7569999999999997</v>
      </c>
      <c r="G74" s="8">
        <f t="shared" si="0"/>
        <v>0.9870000000000001</v>
      </c>
      <c r="H74" s="77">
        <f t="shared" si="1"/>
        <v>0.84862260000000012</v>
      </c>
      <c r="I74" s="77">
        <f t="shared" si="2"/>
        <v>0.19127775702324504</v>
      </c>
      <c r="J74" s="77">
        <f t="shared" si="3"/>
        <v>1.0399003570232452</v>
      </c>
      <c r="K74" s="66"/>
      <c r="L74" s="131"/>
      <c r="M74" s="215"/>
      <c r="N74" s="132"/>
      <c r="O74" s="132"/>
      <c r="P74" s="138"/>
      <c r="Q74" s="21"/>
    </row>
    <row r="75" spans="1:17" s="5" customFormat="1" x14ac:dyDescent="0.25">
      <c r="A75" s="4">
        <v>50</v>
      </c>
      <c r="B75" s="206"/>
      <c r="C75" s="16">
        <v>43441352</v>
      </c>
      <c r="D75" s="125">
        <v>99.5</v>
      </c>
      <c r="E75" s="8">
        <v>63.761000000000003</v>
      </c>
      <c r="F75" s="8">
        <v>65.272000000000006</v>
      </c>
      <c r="G75" s="8">
        <f t="shared" si="0"/>
        <v>1.5110000000000028</v>
      </c>
      <c r="H75" s="34">
        <f t="shared" si="1"/>
        <v>1.2991578000000024</v>
      </c>
      <c r="I75" s="77">
        <f t="shared" si="2"/>
        <v>0.35707573778260571</v>
      </c>
      <c r="J75" s="77">
        <f t="shared" si="3"/>
        <v>1.6562335377826081</v>
      </c>
      <c r="K75" s="93"/>
      <c r="L75" s="131"/>
      <c r="M75" s="215"/>
      <c r="N75" s="132"/>
      <c r="O75" s="132"/>
      <c r="P75" s="93"/>
    </row>
    <row r="76" spans="1:17" s="5" customFormat="1" x14ac:dyDescent="0.25">
      <c r="A76" s="4">
        <v>51</v>
      </c>
      <c r="B76" s="206"/>
      <c r="C76" s="16">
        <v>43441357</v>
      </c>
      <c r="D76" s="125">
        <v>84.8</v>
      </c>
      <c r="E76" s="8">
        <v>79.55</v>
      </c>
      <c r="F76" s="8">
        <v>81.073999999999998</v>
      </c>
      <c r="G76" s="8">
        <f>F76-E76</f>
        <v>1.5240000000000009</v>
      </c>
      <c r="H76" s="34">
        <f t="shared" si="1"/>
        <v>1.3103352000000008</v>
      </c>
      <c r="I76" s="77">
        <f t="shared" si="2"/>
        <v>0.30432183481371822</v>
      </c>
      <c r="J76" s="77">
        <f t="shared" si="3"/>
        <v>1.614657034813719</v>
      </c>
      <c r="K76" s="93"/>
      <c r="L76" s="131"/>
      <c r="M76" s="215"/>
      <c r="N76" s="141"/>
      <c r="O76" s="142"/>
      <c r="P76" s="93"/>
    </row>
    <row r="77" spans="1:17" s="1" customFormat="1" x14ac:dyDescent="0.25">
      <c r="A77" s="78">
        <v>52</v>
      </c>
      <c r="B77" s="206"/>
      <c r="C77" s="16">
        <v>43441355</v>
      </c>
      <c r="D77" s="123">
        <v>52.9</v>
      </c>
      <c r="E77" s="8">
        <v>35.534999999999997</v>
      </c>
      <c r="F77" s="8">
        <v>35.935000000000002</v>
      </c>
      <c r="G77" s="8">
        <f t="shared" si="0"/>
        <v>0.40000000000000568</v>
      </c>
      <c r="H77" s="77">
        <f>G77*0.8598</f>
        <v>0.34392000000000489</v>
      </c>
      <c r="I77" s="77">
        <f t="shared" si="2"/>
        <v>0.18984227667035017</v>
      </c>
      <c r="J77" s="77">
        <f t="shared" si="3"/>
        <v>0.53376227667035503</v>
      </c>
      <c r="K77" s="66"/>
      <c r="L77" s="131"/>
      <c r="M77" s="215"/>
      <c r="N77" s="135"/>
      <c r="O77" s="132"/>
      <c r="P77" s="138"/>
      <c r="Q77" s="21"/>
    </row>
    <row r="78" spans="1:17" s="1" customFormat="1" x14ac:dyDescent="0.25">
      <c r="A78" s="78">
        <v>53</v>
      </c>
      <c r="B78" s="171"/>
      <c r="C78" s="207">
        <v>43441054</v>
      </c>
      <c r="D78" s="123">
        <v>52.8</v>
      </c>
      <c r="E78" s="8">
        <v>18.077999999999999</v>
      </c>
      <c r="F78" s="8">
        <v>18.077999999999999</v>
      </c>
      <c r="G78" s="8">
        <f t="shared" si="0"/>
        <v>0</v>
      </c>
      <c r="H78" s="77">
        <f t="shared" si="1"/>
        <v>0</v>
      </c>
      <c r="I78" s="77">
        <f t="shared" si="2"/>
        <v>0.18948340658212642</v>
      </c>
      <c r="J78" s="77">
        <f t="shared" si="3"/>
        <v>0.18948340658212642</v>
      </c>
      <c r="K78" s="66"/>
      <c r="L78" s="131"/>
      <c r="M78" s="215"/>
      <c r="N78" s="135"/>
      <c r="O78" s="132"/>
      <c r="P78" s="138"/>
      <c r="Q78" s="21"/>
    </row>
    <row r="79" spans="1:17" s="1" customFormat="1" x14ac:dyDescent="0.25">
      <c r="A79" s="75">
        <v>54</v>
      </c>
      <c r="B79" s="170"/>
      <c r="C79" s="16">
        <v>43441359</v>
      </c>
      <c r="D79" s="149">
        <v>101</v>
      </c>
      <c r="E79" s="8">
        <v>32.993000000000002</v>
      </c>
      <c r="F79" s="8">
        <v>33.631</v>
      </c>
      <c r="G79" s="8">
        <f t="shared" si="0"/>
        <v>0.63799999999999812</v>
      </c>
      <c r="H79" s="77">
        <f t="shared" si="1"/>
        <v>0.54855239999999839</v>
      </c>
      <c r="I79" s="77">
        <f t="shared" si="2"/>
        <v>0.36245878910596152</v>
      </c>
      <c r="J79" s="77">
        <f t="shared" si="3"/>
        <v>0.91101118910595991</v>
      </c>
      <c r="K79" s="66"/>
      <c r="L79" s="131"/>
      <c r="M79" s="215"/>
      <c r="N79" s="135"/>
      <c r="O79" s="132"/>
      <c r="P79" s="138"/>
      <c r="Q79" s="21"/>
    </row>
    <row r="80" spans="1:17" s="1" customFormat="1" x14ac:dyDescent="0.25">
      <c r="A80" s="75">
        <v>55</v>
      </c>
      <c r="B80" s="170"/>
      <c r="C80" s="16">
        <v>43441053</v>
      </c>
      <c r="D80" s="123">
        <v>85.2</v>
      </c>
      <c r="E80" s="8">
        <f>37</f>
        <v>37</v>
      </c>
      <c r="F80" s="8">
        <f>37+1.278</f>
        <v>38.277999999999999</v>
      </c>
      <c r="G80" s="8">
        <f>F80-E80</f>
        <v>1.2779999999999987</v>
      </c>
      <c r="H80" s="34">
        <f t="shared" si="1"/>
        <v>1.0988243999999989</v>
      </c>
      <c r="I80" s="34">
        <f t="shared" si="2"/>
        <v>0.30575731516661314</v>
      </c>
      <c r="J80" s="77">
        <f t="shared" si="3"/>
        <v>1.404581715166612</v>
      </c>
      <c r="K80" s="66"/>
      <c r="L80" s="131"/>
      <c r="M80" s="215"/>
      <c r="N80" s="108"/>
      <c r="O80" s="66"/>
      <c r="P80" s="108"/>
      <c r="Q80" s="24"/>
    </row>
    <row r="81" spans="1:17" s="1" customFormat="1" x14ac:dyDescent="0.25">
      <c r="A81" s="78">
        <v>56</v>
      </c>
      <c r="B81" s="170"/>
      <c r="C81" s="16">
        <v>43441050</v>
      </c>
      <c r="D81" s="123">
        <v>52.5</v>
      </c>
      <c r="E81" s="8">
        <v>27.228000000000002</v>
      </c>
      <c r="F81" s="8">
        <v>27.228000000000002</v>
      </c>
      <c r="G81" s="8">
        <f t="shared" si="0"/>
        <v>0</v>
      </c>
      <c r="H81" s="77">
        <f t="shared" si="1"/>
        <v>0</v>
      </c>
      <c r="I81" s="77">
        <f t="shared" si="2"/>
        <v>0.18840679631745524</v>
      </c>
      <c r="J81" s="77">
        <f t="shared" si="3"/>
        <v>0.18840679631745524</v>
      </c>
      <c r="K81" s="66"/>
      <c r="L81" s="131"/>
      <c r="M81" s="215"/>
      <c r="N81" s="132"/>
      <c r="O81" s="132"/>
      <c r="P81" s="138"/>
      <c r="Q81" s="21"/>
    </row>
    <row r="82" spans="1:17" s="1" customFormat="1" x14ac:dyDescent="0.25">
      <c r="A82" s="75">
        <v>57</v>
      </c>
      <c r="B82" s="170"/>
      <c r="C82" s="16">
        <v>43441051</v>
      </c>
      <c r="D82" s="123">
        <v>52.4</v>
      </c>
      <c r="E82" s="8">
        <v>28.106000000000002</v>
      </c>
      <c r="F82" s="8">
        <v>28.969000000000001</v>
      </c>
      <c r="G82" s="8">
        <f t="shared" si="0"/>
        <v>0.86299999999999955</v>
      </c>
      <c r="H82" s="77">
        <f t="shared" si="1"/>
        <v>0.74200739999999965</v>
      </c>
      <c r="I82" s="77">
        <f t="shared" si="2"/>
        <v>0.18804792622923153</v>
      </c>
      <c r="J82" s="77">
        <f t="shared" si="3"/>
        <v>0.93005532622923115</v>
      </c>
      <c r="K82" s="66"/>
      <c r="L82" s="131"/>
      <c r="M82" s="215"/>
      <c r="N82" s="132"/>
      <c r="O82" s="132"/>
      <c r="P82" s="138"/>
      <c r="Q82" s="21"/>
    </row>
    <row r="83" spans="1:17" s="1" customFormat="1" x14ac:dyDescent="0.25">
      <c r="A83" s="75">
        <v>58</v>
      </c>
      <c r="B83" s="170"/>
      <c r="C83" s="16">
        <v>43441052</v>
      </c>
      <c r="D83" s="123">
        <v>101.3</v>
      </c>
      <c r="E83" s="8">
        <v>38.408999999999999</v>
      </c>
      <c r="F83" s="8">
        <v>39.393000000000001</v>
      </c>
      <c r="G83" s="8">
        <f t="shared" si="0"/>
        <v>0.98400000000000176</v>
      </c>
      <c r="H83" s="77">
        <f t="shared" si="1"/>
        <v>0.84604320000000155</v>
      </c>
      <c r="I83" s="77">
        <f t="shared" si="2"/>
        <v>0.36353539937063273</v>
      </c>
      <c r="J83" s="77">
        <f t="shared" si="3"/>
        <v>1.2095785993706343</v>
      </c>
      <c r="K83" s="66"/>
      <c r="L83" s="131"/>
      <c r="M83" s="215"/>
      <c r="N83" s="132"/>
      <c r="O83" s="132"/>
      <c r="P83" s="138"/>
      <c r="Q83" s="21"/>
    </row>
    <row r="84" spans="1:17" s="1" customFormat="1" x14ac:dyDescent="0.25">
      <c r="A84" s="75">
        <v>59</v>
      </c>
      <c r="B84" s="170"/>
      <c r="C84" s="16">
        <v>43441057</v>
      </c>
      <c r="D84" s="123">
        <v>85.3</v>
      </c>
      <c r="E84" s="8">
        <v>16.904</v>
      </c>
      <c r="F84" s="8">
        <v>16.904</v>
      </c>
      <c r="G84" s="8">
        <f t="shared" si="0"/>
        <v>0</v>
      </c>
      <c r="H84" s="77">
        <f t="shared" si="1"/>
        <v>0</v>
      </c>
      <c r="I84" s="77">
        <f t="shared" si="2"/>
        <v>0.3061161852548368</v>
      </c>
      <c r="J84" s="77">
        <f t="shared" si="3"/>
        <v>0.3061161852548368</v>
      </c>
      <c r="K84" s="66"/>
      <c r="L84" s="131"/>
      <c r="M84" s="215"/>
      <c r="N84" s="132"/>
      <c r="O84" s="132"/>
      <c r="P84" s="138"/>
      <c r="Q84" s="21"/>
    </row>
    <row r="85" spans="1:17" s="1" customFormat="1" x14ac:dyDescent="0.25">
      <c r="A85" s="75">
        <v>60</v>
      </c>
      <c r="B85" s="170"/>
      <c r="C85" s="16">
        <v>43441058</v>
      </c>
      <c r="D85" s="123">
        <v>52.5</v>
      </c>
      <c r="E85" s="8">
        <v>3.2509999999999999</v>
      </c>
      <c r="F85" s="8">
        <v>3.2509999999999999</v>
      </c>
      <c r="G85" s="8">
        <f t="shared" si="0"/>
        <v>0</v>
      </c>
      <c r="H85" s="77">
        <f t="shared" si="1"/>
        <v>0</v>
      </c>
      <c r="I85" s="77">
        <f t="shared" si="2"/>
        <v>0.18840679631745524</v>
      </c>
      <c r="J85" s="77">
        <f t="shared" si="3"/>
        <v>0.18840679631745524</v>
      </c>
      <c r="L85" s="131"/>
      <c r="M85" s="215"/>
      <c r="N85" s="132"/>
      <c r="O85" s="132"/>
      <c r="P85" s="138"/>
      <c r="Q85" s="21"/>
    </row>
    <row r="86" spans="1:17" s="1" customFormat="1" x14ac:dyDescent="0.25">
      <c r="A86" s="75">
        <v>61</v>
      </c>
      <c r="B86" s="208">
        <v>45517</v>
      </c>
      <c r="C86" s="207">
        <v>43441358</v>
      </c>
      <c r="D86" s="123">
        <v>52.3</v>
      </c>
      <c r="E86" s="8">
        <v>10.776999999999999</v>
      </c>
      <c r="F86" s="8">
        <v>11.956</v>
      </c>
      <c r="G86" s="8">
        <f t="shared" si="0"/>
        <v>1.1790000000000003</v>
      </c>
      <c r="H86" s="77">
        <f t="shared" si="1"/>
        <v>1.0137042000000003</v>
      </c>
      <c r="I86" s="77">
        <f t="shared" si="2"/>
        <v>0.18768905614100778</v>
      </c>
      <c r="J86" s="77">
        <f t="shared" si="3"/>
        <v>1.2013932561410081</v>
      </c>
      <c r="L86" s="131"/>
      <c r="M86" s="215"/>
      <c r="N86" s="132"/>
      <c r="O86" s="132"/>
      <c r="P86" s="138"/>
      <c r="Q86" s="21"/>
    </row>
    <row r="87" spans="1:17" s="1" customFormat="1" x14ac:dyDescent="0.25">
      <c r="A87" s="75">
        <v>62</v>
      </c>
      <c r="B87" s="170"/>
      <c r="C87" s="16">
        <v>43441056</v>
      </c>
      <c r="D87" s="123">
        <v>100.5</v>
      </c>
      <c r="E87" s="8">
        <v>28.106000000000002</v>
      </c>
      <c r="F87" s="8">
        <v>28.914999999999999</v>
      </c>
      <c r="G87" s="8">
        <f t="shared" si="0"/>
        <v>0.8089999999999975</v>
      </c>
      <c r="H87" s="77">
        <f t="shared" si="1"/>
        <v>0.69557819999999781</v>
      </c>
      <c r="I87" s="77">
        <f t="shared" si="2"/>
        <v>0.36066443866484293</v>
      </c>
      <c r="J87" s="77">
        <f t="shared" si="3"/>
        <v>1.0562426386648407</v>
      </c>
      <c r="L87" s="131"/>
      <c r="M87" s="215"/>
      <c r="N87" s="132"/>
      <c r="O87" s="132"/>
      <c r="P87" s="138"/>
      <c r="Q87" s="21"/>
    </row>
    <row r="88" spans="1:17" s="1" customFormat="1" x14ac:dyDescent="0.25">
      <c r="A88" s="75">
        <v>63</v>
      </c>
      <c r="B88" s="170"/>
      <c r="C88" s="16">
        <v>43441064</v>
      </c>
      <c r="D88" s="123">
        <v>85.2</v>
      </c>
      <c r="E88" s="8">
        <v>19.922000000000001</v>
      </c>
      <c r="F88" s="8">
        <v>20.109000000000002</v>
      </c>
      <c r="G88" s="8">
        <f t="shared" si="0"/>
        <v>0.18700000000000117</v>
      </c>
      <c r="H88" s="77">
        <f t="shared" si="1"/>
        <v>0.160782600000001</v>
      </c>
      <c r="I88" s="77">
        <f t="shared" si="2"/>
        <v>0.30575731516661314</v>
      </c>
      <c r="J88" s="77">
        <f t="shared" si="3"/>
        <v>0.46653991516661414</v>
      </c>
      <c r="L88" s="131"/>
      <c r="M88" s="215"/>
      <c r="N88" s="132"/>
      <c r="O88" s="132"/>
      <c r="P88" s="138"/>
      <c r="Q88" s="21"/>
    </row>
    <row r="89" spans="1:17" s="5" customFormat="1" x14ac:dyDescent="0.25">
      <c r="A89" s="4">
        <v>64</v>
      </c>
      <c r="B89" s="170"/>
      <c r="C89" s="16">
        <v>43441061</v>
      </c>
      <c r="D89" s="123">
        <v>52.7</v>
      </c>
      <c r="E89" s="8">
        <v>20.381</v>
      </c>
      <c r="F89" s="8">
        <v>20.381</v>
      </c>
      <c r="G89" s="8">
        <f t="shared" si="0"/>
        <v>0</v>
      </c>
      <c r="H89" s="77">
        <f t="shared" si="1"/>
        <v>0</v>
      </c>
      <c r="I89" s="77">
        <f t="shared" si="2"/>
        <v>0.18912453649390271</v>
      </c>
      <c r="J89" s="77">
        <f t="shared" si="3"/>
        <v>0.18912453649390271</v>
      </c>
      <c r="L89" s="131"/>
      <c r="M89" s="215"/>
      <c r="N89" s="132"/>
      <c r="O89" s="132"/>
      <c r="P89" s="138"/>
      <c r="Q89" s="21"/>
    </row>
    <row r="90" spans="1:17" s="1" customFormat="1" x14ac:dyDescent="0.25">
      <c r="A90" s="75">
        <v>65</v>
      </c>
      <c r="B90" s="170"/>
      <c r="C90" s="16">
        <v>43441055</v>
      </c>
      <c r="D90" s="123">
        <v>53.1</v>
      </c>
      <c r="E90" s="8">
        <v>16.108000000000001</v>
      </c>
      <c r="F90" s="8">
        <v>16.195</v>
      </c>
      <c r="G90" s="8">
        <f t="shared" ref="G90:G153" si="4">F90-E90</f>
        <v>8.6999999999999744E-2</v>
      </c>
      <c r="H90" s="77">
        <f t="shared" si="1"/>
        <v>7.4802599999999775E-2</v>
      </c>
      <c r="I90" s="77">
        <f t="shared" si="2"/>
        <v>0.1905600168467976</v>
      </c>
      <c r="J90" s="77">
        <f t="shared" si="3"/>
        <v>0.26536261684679741</v>
      </c>
      <c r="L90" s="131"/>
      <c r="M90" s="215"/>
      <c r="N90" s="132"/>
      <c r="O90" s="132"/>
      <c r="P90" s="138"/>
      <c r="Q90" s="21"/>
    </row>
    <row r="91" spans="1:17" s="5" customFormat="1" x14ac:dyDescent="0.25">
      <c r="A91" s="4">
        <v>66</v>
      </c>
      <c r="B91" s="209" t="s">
        <v>87</v>
      </c>
      <c r="C91" s="204">
        <v>43441063</v>
      </c>
      <c r="D91" s="123">
        <v>101.1</v>
      </c>
      <c r="E91" s="8">
        <v>7.6</v>
      </c>
      <c r="F91" s="8">
        <v>7.6</v>
      </c>
      <c r="G91" s="8">
        <f t="shared" si="4"/>
        <v>0</v>
      </c>
      <c r="H91" s="77">
        <f t="shared" ref="H91:H105" si="5">G91*0.8598</f>
        <v>0</v>
      </c>
      <c r="I91" s="77">
        <f t="shared" ref="I91:I99" si="6">D91/5338.7*$I$10</f>
        <v>0.36281765919418529</v>
      </c>
      <c r="J91" s="77">
        <f t="shared" ref="J91:J154" si="7">H91+I91</f>
        <v>0.36281765919418529</v>
      </c>
      <c r="L91" s="131"/>
      <c r="M91" s="215"/>
      <c r="N91" s="132"/>
      <c r="O91" s="132"/>
      <c r="P91" s="138"/>
      <c r="Q91" s="21"/>
    </row>
    <row r="92" spans="1:17" s="1" customFormat="1" x14ac:dyDescent="0.25">
      <c r="A92" s="75">
        <v>67</v>
      </c>
      <c r="B92" s="171"/>
      <c r="C92" s="16">
        <v>43441067</v>
      </c>
      <c r="D92" s="123">
        <v>84.7</v>
      </c>
      <c r="E92" s="8">
        <v>13.654999999999999</v>
      </c>
      <c r="F92" s="8">
        <v>14.835000000000001</v>
      </c>
      <c r="G92" s="8">
        <f t="shared" si="4"/>
        <v>1.1800000000000015</v>
      </c>
      <c r="H92" s="77">
        <f t="shared" si="5"/>
        <v>1.0145640000000014</v>
      </c>
      <c r="I92" s="77">
        <f t="shared" si="6"/>
        <v>0.30396296472549444</v>
      </c>
      <c r="J92" s="77">
        <f t="shared" si="7"/>
        <v>1.3185269647254958</v>
      </c>
      <c r="L92" s="131"/>
      <c r="M92" s="215"/>
      <c r="N92" s="132"/>
      <c r="O92" s="132"/>
      <c r="P92" s="138"/>
      <c r="Q92" s="21"/>
    </row>
    <row r="93" spans="1:17" s="1" customFormat="1" x14ac:dyDescent="0.25">
      <c r="A93" s="75">
        <v>68</v>
      </c>
      <c r="B93" s="170"/>
      <c r="C93" s="16">
        <v>43441065</v>
      </c>
      <c r="D93" s="76">
        <v>52.7</v>
      </c>
      <c r="E93" s="8">
        <v>20.509</v>
      </c>
      <c r="F93" s="8">
        <v>21.175999999999998</v>
      </c>
      <c r="G93" s="8">
        <f t="shared" si="4"/>
        <v>0.66699999999999804</v>
      </c>
      <c r="H93" s="77">
        <f t="shared" si="5"/>
        <v>0.57348659999999829</v>
      </c>
      <c r="I93" s="77">
        <f t="shared" si="6"/>
        <v>0.18912453649390271</v>
      </c>
      <c r="J93" s="77">
        <f t="shared" si="7"/>
        <v>0.762611136493901</v>
      </c>
      <c r="K93" s="5"/>
      <c r="L93" s="131"/>
      <c r="M93" s="215"/>
      <c r="N93" s="108"/>
      <c r="O93" s="108"/>
      <c r="P93" s="108"/>
      <c r="Q93" s="24"/>
    </row>
    <row r="94" spans="1:17" s="1" customFormat="1" x14ac:dyDescent="0.25">
      <c r="A94" s="75">
        <v>69</v>
      </c>
      <c r="B94" s="170"/>
      <c r="C94" s="16">
        <v>43441060</v>
      </c>
      <c r="D94" s="76">
        <v>53.3</v>
      </c>
      <c r="E94" s="8">
        <v>19.361000000000001</v>
      </c>
      <c r="F94" s="8">
        <v>19.667999999999999</v>
      </c>
      <c r="G94" s="8">
        <f t="shared" si="4"/>
        <v>0.30699999999999861</v>
      </c>
      <c r="H94" s="77">
        <f t="shared" si="5"/>
        <v>0.26395859999999882</v>
      </c>
      <c r="I94" s="77">
        <f t="shared" si="6"/>
        <v>0.19127775702324504</v>
      </c>
      <c r="J94" s="77">
        <f t="shared" si="7"/>
        <v>0.45523635702324383</v>
      </c>
      <c r="L94" s="131"/>
      <c r="M94" s="215"/>
      <c r="N94" s="132"/>
      <c r="O94" s="132"/>
      <c r="P94" s="138"/>
      <c r="Q94" s="21"/>
    </row>
    <row r="95" spans="1:17" s="1" customFormat="1" x14ac:dyDescent="0.25">
      <c r="A95" s="75">
        <v>70</v>
      </c>
      <c r="B95" s="170"/>
      <c r="C95" s="16">
        <v>43441066</v>
      </c>
      <c r="D95" s="76">
        <v>101.3</v>
      </c>
      <c r="E95" s="8">
        <v>49.064</v>
      </c>
      <c r="F95" s="8">
        <v>49.938000000000002</v>
      </c>
      <c r="G95" s="8">
        <f t="shared" si="4"/>
        <v>0.87400000000000233</v>
      </c>
      <c r="H95" s="77">
        <f t="shared" si="5"/>
        <v>0.75146520000000205</v>
      </c>
      <c r="I95" s="77">
        <f t="shared" si="6"/>
        <v>0.36353539937063273</v>
      </c>
      <c r="J95" s="77">
        <f t="shared" si="7"/>
        <v>1.1150005993706347</v>
      </c>
      <c r="L95" s="131"/>
      <c r="M95" s="215"/>
      <c r="N95" s="108"/>
      <c r="O95" s="132"/>
      <c r="P95" s="93"/>
      <c r="Q95" s="21"/>
    </row>
    <row r="96" spans="1:17" s="1" customFormat="1" x14ac:dyDescent="0.25">
      <c r="A96" s="75">
        <v>71</v>
      </c>
      <c r="B96" s="170"/>
      <c r="C96" s="16">
        <v>43441350</v>
      </c>
      <c r="D96" s="76">
        <v>85.7</v>
      </c>
      <c r="E96" s="8">
        <v>60.612000000000002</v>
      </c>
      <c r="F96" s="8">
        <v>62.591000000000001</v>
      </c>
      <c r="G96" s="8">
        <f t="shared" si="4"/>
        <v>1.9789999999999992</v>
      </c>
      <c r="H96" s="77">
        <f t="shared" si="5"/>
        <v>1.7015441999999994</v>
      </c>
      <c r="I96" s="77">
        <f t="shared" si="6"/>
        <v>0.30755166560773173</v>
      </c>
      <c r="J96" s="77">
        <f t="shared" si="7"/>
        <v>2.0090958656077311</v>
      </c>
      <c r="L96" s="131"/>
      <c r="M96" s="215"/>
      <c r="N96" s="135"/>
      <c r="O96" s="135"/>
      <c r="P96" s="137"/>
      <c r="Q96" s="21"/>
    </row>
    <row r="97" spans="1:17" s="1" customFormat="1" x14ac:dyDescent="0.25">
      <c r="A97" s="75">
        <v>72</v>
      </c>
      <c r="B97" s="170"/>
      <c r="C97" s="16">
        <v>43441353</v>
      </c>
      <c r="D97" s="76">
        <v>52.8</v>
      </c>
      <c r="E97" s="8">
        <v>20.321000000000002</v>
      </c>
      <c r="F97" s="8">
        <v>21.122</v>
      </c>
      <c r="G97" s="8">
        <f t="shared" si="4"/>
        <v>0.80099999999999838</v>
      </c>
      <c r="H97" s="77">
        <f t="shared" si="5"/>
        <v>0.68869979999999864</v>
      </c>
      <c r="I97" s="77">
        <f t="shared" si="6"/>
        <v>0.18948340658212642</v>
      </c>
      <c r="J97" s="77">
        <f t="shared" si="7"/>
        <v>0.87818320658212512</v>
      </c>
      <c r="L97" s="131"/>
      <c r="M97" s="215"/>
      <c r="N97" s="132"/>
      <c r="O97" s="132"/>
      <c r="P97" s="138"/>
      <c r="Q97" s="21"/>
    </row>
    <row r="98" spans="1:17" s="1" customFormat="1" x14ac:dyDescent="0.25">
      <c r="A98" s="75">
        <v>73</v>
      </c>
      <c r="B98" s="170"/>
      <c r="C98" s="16">
        <v>43441062</v>
      </c>
      <c r="D98" s="76">
        <v>52.8</v>
      </c>
      <c r="E98" s="8">
        <v>8.0790000000000006</v>
      </c>
      <c r="F98" s="8">
        <v>8.1110000000000007</v>
      </c>
      <c r="G98" s="8">
        <f t="shared" si="4"/>
        <v>3.2000000000000028E-2</v>
      </c>
      <c r="H98" s="77">
        <f t="shared" si="5"/>
        <v>2.7513600000000023E-2</v>
      </c>
      <c r="I98" s="77">
        <f t="shared" si="6"/>
        <v>0.18948340658212642</v>
      </c>
      <c r="J98" s="77">
        <f t="shared" si="7"/>
        <v>0.21699700658212645</v>
      </c>
      <c r="L98" s="131"/>
      <c r="M98" s="215"/>
      <c r="N98" s="132"/>
      <c r="O98" s="132"/>
      <c r="P98" s="138"/>
      <c r="Q98" s="21"/>
    </row>
    <row r="99" spans="1:17" s="5" customFormat="1" ht="15.75" thickBot="1" x14ac:dyDescent="0.3">
      <c r="A99" s="33">
        <v>74</v>
      </c>
      <c r="B99" s="173"/>
      <c r="C99" s="20">
        <v>43441059</v>
      </c>
      <c r="D99" s="81">
        <v>100.6</v>
      </c>
      <c r="E99" s="12">
        <v>32.152000000000001</v>
      </c>
      <c r="F99" s="12">
        <v>32.152000000000001</v>
      </c>
      <c r="G99" s="12">
        <f t="shared" si="4"/>
        <v>0</v>
      </c>
      <c r="H99" s="82">
        <f t="shared" si="5"/>
        <v>0</v>
      </c>
      <c r="I99" s="82">
        <f t="shared" si="6"/>
        <v>0.3610233087530666</v>
      </c>
      <c r="J99" s="82">
        <f t="shared" si="7"/>
        <v>0.3610233087530666</v>
      </c>
      <c r="L99" s="131"/>
      <c r="M99" s="215"/>
      <c r="N99" s="132"/>
      <c r="O99" s="132"/>
      <c r="P99" s="138"/>
      <c r="Q99" s="21"/>
    </row>
    <row r="100" spans="1:17" s="1" customFormat="1" x14ac:dyDescent="0.25">
      <c r="A100" s="83">
        <v>75</v>
      </c>
      <c r="B100" s="174"/>
      <c r="C100" s="19">
        <v>43441332</v>
      </c>
      <c r="D100" s="84">
        <v>85</v>
      </c>
      <c r="E100" s="9">
        <v>54.622999999999998</v>
      </c>
      <c r="F100" s="9">
        <v>55.91</v>
      </c>
      <c r="G100" s="9">
        <f t="shared" si="4"/>
        <v>1.286999999999999</v>
      </c>
      <c r="H100" s="85">
        <f t="shared" si="5"/>
        <v>1.1065625999999993</v>
      </c>
      <c r="I100" s="85">
        <f t="shared" ref="I100:I155" si="8">D100/3919*$I$13</f>
        <v>0.30286854274049463</v>
      </c>
      <c r="J100" s="85">
        <f t="shared" si="7"/>
        <v>1.409431142740494</v>
      </c>
      <c r="L100" s="131"/>
      <c r="M100" s="215"/>
      <c r="N100" s="132"/>
      <c r="O100" s="132"/>
      <c r="P100" s="138"/>
      <c r="Q100" s="21"/>
    </row>
    <row r="101" spans="1:17" s="1" customFormat="1" x14ac:dyDescent="0.25">
      <c r="A101" s="75">
        <v>76</v>
      </c>
      <c r="B101" s="170"/>
      <c r="C101" s="16">
        <v>43441335</v>
      </c>
      <c r="D101" s="76">
        <v>58.3</v>
      </c>
      <c r="E101" s="8">
        <v>29.622</v>
      </c>
      <c r="F101" s="8">
        <v>30.585000000000001</v>
      </c>
      <c r="G101" s="8">
        <f t="shared" si="4"/>
        <v>0.96300000000000097</v>
      </c>
      <c r="H101" s="77">
        <f t="shared" si="5"/>
        <v>0.82798740000000082</v>
      </c>
      <c r="I101" s="85">
        <f t="shared" si="8"/>
        <v>0.20773218872671573</v>
      </c>
      <c r="J101" s="77">
        <f t="shared" si="7"/>
        <v>1.0357195887267165</v>
      </c>
      <c r="L101" s="131"/>
      <c r="M101" s="215"/>
      <c r="N101" s="132"/>
      <c r="O101" s="132"/>
      <c r="P101" s="138"/>
      <c r="Q101" s="21"/>
    </row>
    <row r="102" spans="1:17" s="5" customFormat="1" x14ac:dyDescent="0.25">
      <c r="A102" s="4">
        <v>77</v>
      </c>
      <c r="B102" s="170"/>
      <c r="C102" s="16">
        <v>43441338</v>
      </c>
      <c r="D102" s="76">
        <v>58.5</v>
      </c>
      <c r="E102" s="8">
        <v>42.03</v>
      </c>
      <c r="F102" s="8">
        <v>42.125</v>
      </c>
      <c r="G102" s="8">
        <f t="shared" si="4"/>
        <v>9.4999999999998863E-2</v>
      </c>
      <c r="H102" s="34">
        <f t="shared" si="5"/>
        <v>8.1680999999999018E-2</v>
      </c>
      <c r="I102" s="39">
        <f t="shared" si="8"/>
        <v>0.20844482059198749</v>
      </c>
      <c r="J102" s="34">
        <f t="shared" si="7"/>
        <v>0.29012582059198649</v>
      </c>
      <c r="L102" s="131"/>
      <c r="M102" s="215"/>
      <c r="N102" s="132"/>
      <c r="O102" s="132"/>
      <c r="P102" s="138"/>
      <c r="Q102" s="21"/>
    </row>
    <row r="103" spans="1:17" s="5" customFormat="1" x14ac:dyDescent="0.25">
      <c r="A103" s="4">
        <v>78</v>
      </c>
      <c r="B103" s="170"/>
      <c r="C103" s="16">
        <v>43441333</v>
      </c>
      <c r="D103" s="76">
        <v>76.599999999999994</v>
      </c>
      <c r="E103" s="8">
        <v>38.814999999999998</v>
      </c>
      <c r="F103" s="8">
        <v>39.759</v>
      </c>
      <c r="G103" s="8">
        <f t="shared" si="4"/>
        <v>0.94400000000000261</v>
      </c>
      <c r="H103" s="77">
        <f t="shared" si="5"/>
        <v>0.81165120000000224</v>
      </c>
      <c r="I103" s="85">
        <f t="shared" si="8"/>
        <v>0.27293800439908106</v>
      </c>
      <c r="J103" s="77">
        <f t="shared" si="7"/>
        <v>1.0845892043990832</v>
      </c>
      <c r="L103" s="131"/>
      <c r="M103" s="215"/>
      <c r="N103" s="132"/>
      <c r="O103" s="132"/>
      <c r="P103" s="138"/>
      <c r="Q103" s="21"/>
    </row>
    <row r="104" spans="1:17" s="1" customFormat="1" x14ac:dyDescent="0.25">
      <c r="A104" s="75">
        <v>79</v>
      </c>
      <c r="B104" s="170"/>
      <c r="C104" s="16">
        <v>43441336</v>
      </c>
      <c r="D104" s="76">
        <v>85.7</v>
      </c>
      <c r="E104" s="8">
        <v>16.367999999999999</v>
      </c>
      <c r="F104" s="8">
        <v>16.952000000000002</v>
      </c>
      <c r="G104" s="8">
        <f t="shared" si="4"/>
        <v>0.58400000000000318</v>
      </c>
      <c r="H104" s="77">
        <f t="shared" si="5"/>
        <v>0.50212320000000277</v>
      </c>
      <c r="I104" s="85">
        <f t="shared" si="8"/>
        <v>0.30536275426894577</v>
      </c>
      <c r="J104" s="77">
        <f t="shared" si="7"/>
        <v>0.80748595426894854</v>
      </c>
      <c r="K104" s="5"/>
      <c r="L104" s="131"/>
      <c r="M104" s="215"/>
      <c r="N104" s="132"/>
      <c r="O104" s="132"/>
      <c r="P104" s="138"/>
      <c r="Q104" s="21"/>
    </row>
    <row r="105" spans="1:17" s="1" customFormat="1" x14ac:dyDescent="0.25">
      <c r="A105" s="75">
        <v>80</v>
      </c>
      <c r="B105" s="170"/>
      <c r="C105" s="16">
        <v>43441339</v>
      </c>
      <c r="D105" s="76">
        <v>58.3</v>
      </c>
      <c r="E105" s="8">
        <v>31.134</v>
      </c>
      <c r="F105" s="8">
        <v>31.841999999999999</v>
      </c>
      <c r="G105" s="8">
        <f t="shared" si="4"/>
        <v>0.70799999999999841</v>
      </c>
      <c r="H105" s="77">
        <f t="shared" si="5"/>
        <v>0.60873839999999868</v>
      </c>
      <c r="I105" s="85">
        <f t="shared" si="8"/>
        <v>0.20773218872671573</v>
      </c>
      <c r="J105" s="77">
        <f t="shared" si="7"/>
        <v>0.81647058872671441</v>
      </c>
      <c r="K105" s="5"/>
      <c r="L105" s="131"/>
      <c r="M105" s="215"/>
      <c r="N105" s="132"/>
      <c r="O105" s="132"/>
      <c r="P105" s="138"/>
      <c r="Q105" s="21"/>
    </row>
    <row r="106" spans="1:17" s="1" customFormat="1" x14ac:dyDescent="0.25">
      <c r="A106" s="75">
        <v>81</v>
      </c>
      <c r="B106" s="170"/>
      <c r="C106" s="16">
        <v>43441337</v>
      </c>
      <c r="D106" s="76">
        <v>58.4</v>
      </c>
      <c r="E106" s="8">
        <v>18.805</v>
      </c>
      <c r="F106" s="8">
        <v>18.805</v>
      </c>
      <c r="G106" s="8">
        <f t="shared" si="4"/>
        <v>0</v>
      </c>
      <c r="H106" s="77">
        <f>G106*0.8598</f>
        <v>0</v>
      </c>
      <c r="I106" s="85">
        <f t="shared" si="8"/>
        <v>0.20808850465935161</v>
      </c>
      <c r="J106" s="77">
        <f t="shared" si="7"/>
        <v>0.20808850465935161</v>
      </c>
      <c r="K106" s="5"/>
      <c r="L106" s="131"/>
      <c r="M106" s="215"/>
      <c r="N106" s="132"/>
      <c r="O106" s="132"/>
      <c r="P106" s="138"/>
      <c r="Q106" s="21"/>
    </row>
    <row r="107" spans="1:17" s="1" customFormat="1" x14ac:dyDescent="0.25">
      <c r="A107" s="75">
        <v>82</v>
      </c>
      <c r="B107" s="171"/>
      <c r="C107" s="16">
        <v>43441334</v>
      </c>
      <c r="D107" s="76">
        <v>76.400000000000006</v>
      </c>
      <c r="E107" s="8">
        <v>7.8440000000000003</v>
      </c>
      <c r="F107" s="8">
        <v>7.8810000000000002</v>
      </c>
      <c r="G107" s="8">
        <f t="shared" si="4"/>
        <v>3.6999999999999922E-2</v>
      </c>
      <c r="H107" s="77">
        <f t="shared" ref="H107:H135" si="9">G107*0.8598</f>
        <v>3.1812599999999934E-2</v>
      </c>
      <c r="I107" s="85">
        <f t="shared" si="8"/>
        <v>0.2722253725338093</v>
      </c>
      <c r="J107" s="77">
        <f t="shared" si="7"/>
        <v>0.30403797253380921</v>
      </c>
      <c r="K107" s="5"/>
      <c r="L107" s="131"/>
      <c r="M107" s="215"/>
      <c r="N107" s="132"/>
      <c r="O107" s="132"/>
      <c r="P107" s="138"/>
      <c r="Q107" s="21"/>
    </row>
    <row r="108" spans="1:17" s="1" customFormat="1" x14ac:dyDescent="0.25">
      <c r="A108" s="75">
        <v>83</v>
      </c>
      <c r="B108" s="170"/>
      <c r="C108" s="16">
        <v>43441340</v>
      </c>
      <c r="D108" s="76">
        <v>85.5</v>
      </c>
      <c r="E108" s="8">
        <v>41.488</v>
      </c>
      <c r="F108" s="8">
        <v>42.121000000000002</v>
      </c>
      <c r="G108" s="8">
        <f t="shared" si="4"/>
        <v>0.63300000000000267</v>
      </c>
      <c r="H108" s="77">
        <f t="shared" si="9"/>
        <v>0.54425340000000233</v>
      </c>
      <c r="I108" s="85">
        <f t="shared" si="8"/>
        <v>0.30465012240367401</v>
      </c>
      <c r="J108" s="77">
        <f t="shared" si="7"/>
        <v>0.84890352240367628</v>
      </c>
      <c r="K108" s="5"/>
      <c r="L108" s="131"/>
      <c r="M108" s="215"/>
      <c r="N108" s="132"/>
      <c r="O108" s="132"/>
      <c r="P108" s="138"/>
      <c r="Q108" s="21"/>
    </row>
    <row r="109" spans="1:17" s="1" customFormat="1" x14ac:dyDescent="0.25">
      <c r="A109" s="75">
        <v>84</v>
      </c>
      <c r="B109" s="170"/>
      <c r="C109" s="16">
        <v>43441326</v>
      </c>
      <c r="D109" s="76">
        <v>58.6</v>
      </c>
      <c r="E109" s="8">
        <v>6.22</v>
      </c>
      <c r="F109" s="8">
        <v>6.22</v>
      </c>
      <c r="G109" s="8">
        <f t="shared" si="4"/>
        <v>0</v>
      </c>
      <c r="H109" s="77">
        <f t="shared" si="9"/>
        <v>0</v>
      </c>
      <c r="I109" s="85">
        <f t="shared" si="8"/>
        <v>0.20880113652462337</v>
      </c>
      <c r="J109" s="77">
        <f t="shared" si="7"/>
        <v>0.20880113652462337</v>
      </c>
      <c r="L109" s="131"/>
      <c r="M109" s="215"/>
      <c r="N109" s="132"/>
      <c r="O109" s="132"/>
      <c r="P109" s="138"/>
      <c r="Q109" s="21"/>
    </row>
    <row r="110" spans="1:17" s="5" customFormat="1" x14ac:dyDescent="0.25">
      <c r="A110" s="4">
        <v>85</v>
      </c>
      <c r="B110" s="170"/>
      <c r="C110" s="16">
        <v>43441323</v>
      </c>
      <c r="D110" s="76">
        <v>59.6</v>
      </c>
      <c r="E110" s="8">
        <v>17.231999999999999</v>
      </c>
      <c r="F110" s="8">
        <v>17.231999999999999</v>
      </c>
      <c r="G110" s="8">
        <f t="shared" si="4"/>
        <v>0</v>
      </c>
      <c r="H110" s="77">
        <f t="shared" si="9"/>
        <v>0</v>
      </c>
      <c r="I110" s="85">
        <f t="shared" si="8"/>
        <v>0.21236429585098213</v>
      </c>
      <c r="J110" s="77">
        <f t="shared" si="7"/>
        <v>0.21236429585098213</v>
      </c>
      <c r="L110" s="131"/>
      <c r="M110" s="215"/>
      <c r="N110" s="132"/>
      <c r="O110" s="132"/>
      <c r="P110" s="138"/>
      <c r="Q110" s="21"/>
    </row>
    <row r="111" spans="1:17" s="1" customFormat="1" x14ac:dyDescent="0.25">
      <c r="A111" s="75">
        <v>86</v>
      </c>
      <c r="B111" s="171"/>
      <c r="C111" s="16">
        <v>43441329</v>
      </c>
      <c r="D111" s="76">
        <v>76.5</v>
      </c>
      <c r="E111" s="8">
        <v>7.4379999999999997</v>
      </c>
      <c r="F111" s="8">
        <v>7.4379999999999997</v>
      </c>
      <c r="G111" s="8">
        <f t="shared" si="4"/>
        <v>0</v>
      </c>
      <c r="H111" s="77">
        <f t="shared" si="9"/>
        <v>0</v>
      </c>
      <c r="I111" s="85">
        <f>D111/3919*$I$13</f>
        <v>0.27258168846644515</v>
      </c>
      <c r="J111" s="77">
        <f t="shared" si="7"/>
        <v>0.27258168846644515</v>
      </c>
      <c r="K111" s="5"/>
      <c r="L111" s="131"/>
      <c r="M111" s="215"/>
      <c r="N111" s="132"/>
      <c r="O111" s="132"/>
      <c r="P111" s="138"/>
      <c r="Q111" s="21"/>
    </row>
    <row r="112" spans="1:17" s="1" customFormat="1" x14ac:dyDescent="0.25">
      <c r="A112" s="75">
        <v>87</v>
      </c>
      <c r="B112" s="170"/>
      <c r="C112" s="16">
        <v>43441330</v>
      </c>
      <c r="D112" s="76">
        <v>85.1</v>
      </c>
      <c r="E112" s="8">
        <v>38.704999999999998</v>
      </c>
      <c r="F112" s="8">
        <v>39.83</v>
      </c>
      <c r="G112" s="8">
        <f t="shared" si="4"/>
        <v>1.125</v>
      </c>
      <c r="H112" s="77">
        <f t="shared" si="9"/>
        <v>0.967275</v>
      </c>
      <c r="I112" s="85">
        <f t="shared" si="8"/>
        <v>0.30322485867313054</v>
      </c>
      <c r="J112" s="77">
        <f t="shared" si="7"/>
        <v>1.2704998586731304</v>
      </c>
      <c r="K112" s="5"/>
      <c r="L112" s="131"/>
      <c r="M112" s="215"/>
      <c r="N112" s="132"/>
      <c r="O112" s="132"/>
      <c r="P112" s="138"/>
      <c r="Q112" s="21"/>
    </row>
    <row r="113" spans="1:26" s="1" customFormat="1" x14ac:dyDescent="0.25">
      <c r="A113" s="75">
        <v>88</v>
      </c>
      <c r="B113" s="170"/>
      <c r="C113" s="16">
        <v>43441327</v>
      </c>
      <c r="D113" s="76">
        <v>58.4</v>
      </c>
      <c r="E113" s="8">
        <v>20.54</v>
      </c>
      <c r="F113" s="8">
        <v>20.922999999999998</v>
      </c>
      <c r="G113" s="8">
        <f t="shared" si="4"/>
        <v>0.38299999999999912</v>
      </c>
      <c r="H113" s="77">
        <f t="shared" si="9"/>
        <v>0.32930339999999925</v>
      </c>
      <c r="I113" s="85">
        <f t="shared" si="8"/>
        <v>0.20808850465935161</v>
      </c>
      <c r="J113" s="77">
        <f t="shared" si="7"/>
        <v>0.53739190465935083</v>
      </c>
      <c r="K113" s="5"/>
      <c r="L113" s="131"/>
      <c r="M113" s="215"/>
      <c r="N113" s="132"/>
      <c r="O113" s="132"/>
      <c r="P113" s="138"/>
      <c r="Q113" s="21"/>
    </row>
    <row r="114" spans="1:26" s="1" customFormat="1" x14ac:dyDescent="0.25">
      <c r="A114" s="75">
        <v>89</v>
      </c>
      <c r="B114" s="170"/>
      <c r="C114" s="16">
        <v>43441324</v>
      </c>
      <c r="D114" s="76">
        <v>58.7</v>
      </c>
      <c r="E114" s="8">
        <v>19.309000000000001</v>
      </c>
      <c r="F114" s="8">
        <v>20.131</v>
      </c>
      <c r="G114" s="8">
        <f t="shared" si="4"/>
        <v>0.82199999999999918</v>
      </c>
      <c r="H114" s="77">
        <f t="shared" si="9"/>
        <v>0.70675559999999926</v>
      </c>
      <c r="I114" s="85">
        <f t="shared" si="8"/>
        <v>0.20915745245725925</v>
      </c>
      <c r="J114" s="77">
        <f t="shared" si="7"/>
        <v>0.91591305245725851</v>
      </c>
      <c r="L114" s="131"/>
      <c r="M114" s="215"/>
      <c r="N114" s="132"/>
      <c r="O114" s="132"/>
      <c r="P114" s="93"/>
      <c r="Q114" s="5"/>
      <c r="R114" s="5"/>
      <c r="S114" s="5"/>
      <c r="T114" s="5"/>
      <c r="U114" s="5"/>
      <c r="V114" s="5"/>
      <c r="W114" s="5"/>
      <c r="X114" s="5"/>
      <c r="Y114" s="21"/>
      <c r="Z114" s="21"/>
    </row>
    <row r="115" spans="1:26" s="1" customFormat="1" x14ac:dyDescent="0.25">
      <c r="A115" s="75">
        <v>90</v>
      </c>
      <c r="B115" s="170"/>
      <c r="C115" s="16">
        <v>43441325</v>
      </c>
      <c r="D115" s="76">
        <v>77.7</v>
      </c>
      <c r="E115" s="8">
        <v>29.100999999999999</v>
      </c>
      <c r="F115" s="8">
        <v>29.443000000000001</v>
      </c>
      <c r="G115" s="8">
        <f t="shared" si="4"/>
        <v>0.3420000000000023</v>
      </c>
      <c r="H115" s="77">
        <f t="shared" si="9"/>
        <v>0.29405160000000197</v>
      </c>
      <c r="I115" s="85">
        <f t="shared" si="8"/>
        <v>0.27685747965807572</v>
      </c>
      <c r="J115" s="77">
        <f t="shared" si="7"/>
        <v>0.57090907965807769</v>
      </c>
      <c r="L115" s="131"/>
      <c r="M115" s="215"/>
      <c r="N115" s="132"/>
      <c r="O115" s="132"/>
      <c r="P115" s="93"/>
      <c r="Q115" s="5"/>
      <c r="R115" s="5"/>
      <c r="S115" s="5"/>
      <c r="T115" s="5"/>
      <c r="U115" s="5"/>
      <c r="V115" s="5"/>
      <c r="W115" s="5"/>
      <c r="X115" s="5"/>
      <c r="Y115" s="21"/>
      <c r="Z115" s="21"/>
    </row>
    <row r="116" spans="1:26" s="5" customFormat="1" x14ac:dyDescent="0.25">
      <c r="A116" s="4">
        <v>91</v>
      </c>
      <c r="B116" s="170"/>
      <c r="C116" s="16">
        <v>43441328</v>
      </c>
      <c r="D116" s="76">
        <v>85.3</v>
      </c>
      <c r="E116" s="8">
        <v>14.287000000000001</v>
      </c>
      <c r="F116" s="8">
        <v>14.298999999999999</v>
      </c>
      <c r="G116" s="8">
        <f t="shared" si="4"/>
        <v>1.1999999999998678E-2</v>
      </c>
      <c r="H116" s="34">
        <f t="shared" si="9"/>
        <v>1.0317599999998863E-2</v>
      </c>
      <c r="I116" s="39">
        <f t="shared" si="8"/>
        <v>0.30393749053840224</v>
      </c>
      <c r="J116" s="34">
        <f t="shared" si="7"/>
        <v>0.31425509053840112</v>
      </c>
      <c r="L116" s="131"/>
      <c r="M116" s="215"/>
      <c r="N116" s="132"/>
      <c r="O116" s="132"/>
      <c r="P116" s="93"/>
      <c r="Y116" s="21"/>
      <c r="Z116" s="21"/>
    </row>
    <row r="117" spans="1:26" s="1" customFormat="1" x14ac:dyDescent="0.25">
      <c r="A117" s="75">
        <v>92</v>
      </c>
      <c r="B117" s="170"/>
      <c r="C117" s="16">
        <v>43441331</v>
      </c>
      <c r="D117" s="76">
        <v>58.5</v>
      </c>
      <c r="E117" s="8">
        <v>30.904</v>
      </c>
      <c r="F117" s="8">
        <v>31.587</v>
      </c>
      <c r="G117" s="8">
        <f t="shared" si="4"/>
        <v>0.68299999999999983</v>
      </c>
      <c r="H117" s="77">
        <f t="shared" si="9"/>
        <v>0.58724339999999986</v>
      </c>
      <c r="I117" s="85">
        <f t="shared" si="8"/>
        <v>0.20844482059198749</v>
      </c>
      <c r="J117" s="77">
        <f t="shared" si="7"/>
        <v>0.79568822059198729</v>
      </c>
      <c r="L117" s="131"/>
      <c r="M117" s="215"/>
      <c r="N117" s="132"/>
      <c r="O117" s="132"/>
      <c r="P117" s="93"/>
      <c r="Q117" s="5"/>
      <c r="R117" s="5"/>
      <c r="S117" s="5"/>
      <c r="T117" s="5"/>
      <c r="U117" s="5"/>
      <c r="V117" s="5"/>
      <c r="W117" s="5"/>
      <c r="X117" s="5"/>
      <c r="Y117" s="21"/>
      <c r="Z117" s="21"/>
    </row>
    <row r="118" spans="1:26" s="5" customFormat="1" x14ac:dyDescent="0.25">
      <c r="A118" s="4">
        <v>93</v>
      </c>
      <c r="B118" s="170"/>
      <c r="C118" s="16">
        <v>34242164</v>
      </c>
      <c r="D118" s="76">
        <v>59.3</v>
      </c>
      <c r="E118" s="8">
        <v>18.251000000000001</v>
      </c>
      <c r="F118" s="8">
        <v>18.68</v>
      </c>
      <c r="G118" s="8">
        <f t="shared" si="4"/>
        <v>0.42899999999999849</v>
      </c>
      <c r="H118" s="77">
        <f t="shared" si="9"/>
        <v>0.36885419999999869</v>
      </c>
      <c r="I118" s="85">
        <f t="shared" si="8"/>
        <v>0.21129534805307448</v>
      </c>
      <c r="J118" s="77">
        <f t="shared" si="7"/>
        <v>0.58014954805307317</v>
      </c>
      <c r="L118" s="131"/>
      <c r="M118" s="215"/>
      <c r="N118" s="132"/>
      <c r="O118" s="132"/>
      <c r="P118" s="93"/>
      <c r="Y118" s="21"/>
      <c r="Z118" s="21"/>
    </row>
    <row r="119" spans="1:26" s="1" customFormat="1" x14ac:dyDescent="0.25">
      <c r="A119" s="75">
        <v>94</v>
      </c>
      <c r="B119" s="170"/>
      <c r="C119" s="16">
        <v>34242158</v>
      </c>
      <c r="D119" s="76">
        <v>76.8</v>
      </c>
      <c r="E119" s="8">
        <v>25.292999999999999</v>
      </c>
      <c r="F119" s="8">
        <v>26.03</v>
      </c>
      <c r="G119" s="8">
        <f t="shared" si="4"/>
        <v>0.73700000000000188</v>
      </c>
      <c r="H119" s="77">
        <f t="shared" si="9"/>
        <v>0.63367260000000158</v>
      </c>
      <c r="I119" s="85">
        <f t="shared" si="8"/>
        <v>0.27365063626435282</v>
      </c>
      <c r="J119" s="77">
        <f t="shared" si="7"/>
        <v>0.9073232362643544</v>
      </c>
      <c r="L119" s="131"/>
      <c r="M119" s="215"/>
      <c r="N119" s="132"/>
      <c r="O119" s="132"/>
      <c r="P119" s="93"/>
      <c r="Q119" s="5"/>
      <c r="R119" s="5"/>
      <c r="S119" s="5"/>
      <c r="T119" s="5"/>
      <c r="U119" s="5"/>
      <c r="V119" s="5"/>
      <c r="W119" s="5"/>
      <c r="X119" s="5"/>
      <c r="Y119" s="21"/>
      <c r="Z119" s="21"/>
    </row>
    <row r="120" spans="1:26" s="1" customFormat="1" x14ac:dyDescent="0.25">
      <c r="A120" s="75">
        <v>95</v>
      </c>
      <c r="B120" s="170"/>
      <c r="C120" s="16">
        <v>34242124</v>
      </c>
      <c r="D120" s="76">
        <v>85.2</v>
      </c>
      <c r="E120" s="8">
        <v>36.802</v>
      </c>
      <c r="F120" s="8">
        <v>38.042000000000002</v>
      </c>
      <c r="G120" s="8">
        <f t="shared" si="4"/>
        <v>1.240000000000002</v>
      </c>
      <c r="H120" s="77">
        <f t="shared" si="9"/>
        <v>1.0661520000000018</v>
      </c>
      <c r="I120" s="77">
        <f t="shared" si="8"/>
        <v>0.30358117460576639</v>
      </c>
      <c r="J120" s="77">
        <f t="shared" si="7"/>
        <v>1.3697331746057682</v>
      </c>
      <c r="K120" s="5"/>
      <c r="L120" s="131"/>
      <c r="M120" s="215"/>
      <c r="N120" s="132"/>
      <c r="O120" s="132"/>
      <c r="P120" s="93"/>
      <c r="Q120" s="5"/>
      <c r="R120" s="5"/>
      <c r="S120" s="5"/>
      <c r="T120" s="5"/>
      <c r="U120" s="5"/>
      <c r="V120" s="5"/>
      <c r="W120" s="5"/>
      <c r="X120" s="5"/>
      <c r="Y120" s="21"/>
      <c r="Z120" s="21"/>
    </row>
    <row r="121" spans="1:26" s="1" customFormat="1" x14ac:dyDescent="0.25">
      <c r="A121" s="4">
        <v>96</v>
      </c>
      <c r="B121" s="170"/>
      <c r="C121" s="16">
        <v>34242122</v>
      </c>
      <c r="D121" s="76">
        <v>58.1</v>
      </c>
      <c r="E121" s="8">
        <v>8.609</v>
      </c>
      <c r="F121" s="8">
        <v>9.7100000000000009</v>
      </c>
      <c r="G121" s="8">
        <f t="shared" si="4"/>
        <v>1.1010000000000009</v>
      </c>
      <c r="H121" s="34">
        <f t="shared" si="9"/>
        <v>0.94663980000000081</v>
      </c>
      <c r="I121" s="34">
        <f t="shared" si="8"/>
        <v>0.20701955686144399</v>
      </c>
      <c r="J121" s="34">
        <f t="shared" si="7"/>
        <v>1.1536593568614448</v>
      </c>
      <c r="L121" s="131"/>
      <c r="M121" s="215"/>
      <c r="N121" s="132"/>
      <c r="O121" s="132"/>
      <c r="P121" s="93"/>
      <c r="Q121" s="5"/>
      <c r="R121" s="5"/>
      <c r="S121" s="5"/>
      <c r="T121" s="5"/>
      <c r="U121" s="5"/>
      <c r="V121" s="5"/>
      <c r="W121" s="5"/>
      <c r="X121" s="5"/>
      <c r="Y121" s="21"/>
      <c r="Z121" s="21"/>
    </row>
    <row r="122" spans="1:26" s="5" customFormat="1" x14ac:dyDescent="0.25">
      <c r="A122" s="4">
        <v>97</v>
      </c>
      <c r="B122" s="170"/>
      <c r="C122" s="16">
        <v>34242128</v>
      </c>
      <c r="D122" s="76">
        <v>57.5</v>
      </c>
      <c r="E122" s="8">
        <v>32.511000000000003</v>
      </c>
      <c r="F122" s="8">
        <v>33.569000000000003</v>
      </c>
      <c r="G122" s="8">
        <f t="shared" si="4"/>
        <v>1.0579999999999998</v>
      </c>
      <c r="H122" s="77">
        <f t="shared" si="9"/>
        <v>0.90966839999999982</v>
      </c>
      <c r="I122" s="77">
        <f t="shared" si="8"/>
        <v>0.20488166126562873</v>
      </c>
      <c r="J122" s="77">
        <f t="shared" si="7"/>
        <v>1.1145500612656285</v>
      </c>
      <c r="L122" s="131"/>
      <c r="M122" s="215"/>
      <c r="N122" s="132"/>
      <c r="O122" s="132"/>
      <c r="P122" s="93"/>
      <c r="Y122" s="21"/>
      <c r="Z122" s="21"/>
    </row>
    <row r="123" spans="1:26" s="1" customFormat="1" x14ac:dyDescent="0.25">
      <c r="A123" s="75">
        <v>98</v>
      </c>
      <c r="B123" s="170"/>
      <c r="C123" s="16">
        <v>34242159</v>
      </c>
      <c r="D123" s="76">
        <v>77</v>
      </c>
      <c r="E123" s="8">
        <v>31.1</v>
      </c>
      <c r="F123" s="8">
        <v>32.023000000000003</v>
      </c>
      <c r="G123" s="8">
        <f t="shared" si="4"/>
        <v>0.92300000000000182</v>
      </c>
      <c r="H123" s="77">
        <f t="shared" si="9"/>
        <v>0.79359540000000162</v>
      </c>
      <c r="I123" s="77">
        <f t="shared" si="8"/>
        <v>0.27436326812962453</v>
      </c>
      <c r="J123" s="77">
        <f t="shared" si="7"/>
        <v>1.0679586681296263</v>
      </c>
      <c r="L123" s="131"/>
      <c r="M123" s="215"/>
      <c r="N123" s="132"/>
      <c r="O123" s="132"/>
      <c r="P123" s="93"/>
      <c r="Q123" s="5"/>
      <c r="R123" s="5"/>
      <c r="S123" s="5"/>
      <c r="T123" s="5"/>
      <c r="U123" s="5"/>
      <c r="V123" s="5"/>
      <c r="W123" s="5"/>
      <c r="X123" s="5"/>
      <c r="Y123" s="21"/>
      <c r="Z123" s="21"/>
    </row>
    <row r="124" spans="1:26" s="5" customFormat="1" x14ac:dyDescent="0.25">
      <c r="A124" s="4">
        <v>99</v>
      </c>
      <c r="B124" s="170"/>
      <c r="C124" s="16">
        <v>34242441</v>
      </c>
      <c r="D124" s="76">
        <v>85.4</v>
      </c>
      <c r="E124" s="8">
        <v>13.285</v>
      </c>
      <c r="F124" s="8">
        <v>13.285</v>
      </c>
      <c r="G124" s="8">
        <f t="shared" si="4"/>
        <v>0</v>
      </c>
      <c r="H124" s="77">
        <f t="shared" si="9"/>
        <v>0</v>
      </c>
      <c r="I124" s="77">
        <f t="shared" si="8"/>
        <v>0.30429380647103815</v>
      </c>
      <c r="J124" s="77">
        <f t="shared" si="7"/>
        <v>0.30429380647103815</v>
      </c>
      <c r="L124" s="131"/>
      <c r="M124" s="215"/>
      <c r="N124" s="132"/>
      <c r="O124" s="132"/>
      <c r="P124" s="93"/>
      <c r="Y124" s="21"/>
      <c r="Z124" s="21"/>
    </row>
    <row r="125" spans="1:26" s="1" customFormat="1" x14ac:dyDescent="0.25">
      <c r="A125" s="4">
        <v>100</v>
      </c>
      <c r="B125" s="203">
        <v>45585</v>
      </c>
      <c r="C125" s="204">
        <v>34242395</v>
      </c>
      <c r="D125" s="72">
        <v>58.2</v>
      </c>
      <c r="E125" s="8">
        <v>21.39</v>
      </c>
      <c r="F125" s="8">
        <v>22.294</v>
      </c>
      <c r="G125" s="8">
        <f t="shared" si="4"/>
        <v>0.90399999999999991</v>
      </c>
      <c r="H125" s="34">
        <f t="shared" si="9"/>
        <v>0.77725919999999993</v>
      </c>
      <c r="I125" s="34">
        <f t="shared" si="8"/>
        <v>0.20737587279407985</v>
      </c>
      <c r="J125" s="34">
        <f t="shared" si="7"/>
        <v>0.9846350727940798</v>
      </c>
      <c r="L125" s="131"/>
      <c r="M125" s="215"/>
      <c r="N125" s="132"/>
      <c r="O125" s="132"/>
      <c r="P125" s="93"/>
      <c r="Q125" s="5"/>
      <c r="R125" s="5"/>
      <c r="S125" s="5"/>
      <c r="T125" s="5"/>
      <c r="U125" s="5"/>
      <c r="V125" s="5"/>
      <c r="W125" s="5"/>
      <c r="X125" s="5"/>
      <c r="Y125" s="21"/>
      <c r="Z125" s="21"/>
    </row>
    <row r="126" spans="1:26" s="5" customFormat="1" x14ac:dyDescent="0.25">
      <c r="A126" s="4">
        <v>101</v>
      </c>
      <c r="B126" s="170"/>
      <c r="C126" s="16">
        <v>34242120</v>
      </c>
      <c r="D126" s="76">
        <v>59</v>
      </c>
      <c r="E126" s="8">
        <f>17.285+0.105</f>
        <v>17.39</v>
      </c>
      <c r="F126" s="8">
        <f>17.285+0.105+0.611</f>
        <v>18.001000000000001</v>
      </c>
      <c r="G126" s="8">
        <f t="shared" si="4"/>
        <v>0.61100000000000065</v>
      </c>
      <c r="H126" s="77">
        <f t="shared" si="9"/>
        <v>0.52533780000000052</v>
      </c>
      <c r="I126" s="77">
        <f t="shared" si="8"/>
        <v>0.21022640025516687</v>
      </c>
      <c r="J126" s="77">
        <f t="shared" si="7"/>
        <v>0.73556420025516744</v>
      </c>
      <c r="L126" s="131"/>
      <c r="M126" s="215"/>
      <c r="N126" s="132"/>
      <c r="O126" s="132"/>
      <c r="P126" s="93"/>
      <c r="Y126" s="21"/>
      <c r="Z126" s="21"/>
    </row>
    <row r="127" spans="1:26" s="1" customFormat="1" x14ac:dyDescent="0.25">
      <c r="A127" s="75">
        <v>102</v>
      </c>
      <c r="B127" s="170"/>
      <c r="C127" s="16">
        <v>34242123</v>
      </c>
      <c r="D127" s="76">
        <v>77.599999999999994</v>
      </c>
      <c r="E127" s="8">
        <v>14.121</v>
      </c>
      <c r="F127" s="8">
        <v>14.465999999999999</v>
      </c>
      <c r="G127" s="8">
        <f t="shared" si="4"/>
        <v>0.34499999999999886</v>
      </c>
      <c r="H127" s="77">
        <f t="shared" si="9"/>
        <v>0.29663099999999903</v>
      </c>
      <c r="I127" s="77">
        <f t="shared" si="8"/>
        <v>0.27650116372543981</v>
      </c>
      <c r="J127" s="77">
        <f t="shared" si="7"/>
        <v>0.57313216372543885</v>
      </c>
      <c r="L127" s="131"/>
      <c r="M127" s="215"/>
      <c r="N127" s="132"/>
      <c r="O127" s="132"/>
      <c r="P127" s="93"/>
      <c r="Q127" s="5"/>
      <c r="R127" s="5"/>
      <c r="S127" s="5"/>
      <c r="T127" s="5"/>
      <c r="U127" s="5"/>
      <c r="V127" s="5"/>
      <c r="W127" s="5"/>
      <c r="X127" s="5"/>
      <c r="Y127" s="21"/>
      <c r="Z127" s="21"/>
    </row>
    <row r="128" spans="1:26" s="79" customFormat="1" x14ac:dyDescent="0.25">
      <c r="A128" s="4">
        <v>103</v>
      </c>
      <c r="B128" s="170"/>
      <c r="C128" s="16">
        <v>34242126</v>
      </c>
      <c r="D128" s="72">
        <v>85.4</v>
      </c>
      <c r="E128" s="8">
        <v>40.453000000000003</v>
      </c>
      <c r="F128" s="8">
        <f>40.592+0.885</f>
        <v>41.476999999999997</v>
      </c>
      <c r="G128" s="8">
        <f t="shared" si="4"/>
        <v>1.0239999999999938</v>
      </c>
      <c r="H128" s="34">
        <f t="shared" si="9"/>
        <v>0.88043519999999464</v>
      </c>
      <c r="I128" s="34">
        <f t="shared" si="8"/>
        <v>0.30429380647103815</v>
      </c>
      <c r="J128" s="34">
        <f t="shared" si="7"/>
        <v>1.1847290064710327</v>
      </c>
      <c r="K128" s="5"/>
      <c r="L128" s="131"/>
      <c r="M128" s="215"/>
      <c r="N128" s="108"/>
      <c r="O128" s="108"/>
      <c r="P128" s="108"/>
      <c r="Q128" s="24"/>
    </row>
    <row r="129" spans="1:26" s="79" customFormat="1" x14ac:dyDescent="0.25">
      <c r="A129" s="4">
        <v>104</v>
      </c>
      <c r="B129" s="210"/>
      <c r="C129" s="18">
        <v>34242116</v>
      </c>
      <c r="D129" s="72">
        <v>58.8</v>
      </c>
      <c r="E129" s="8">
        <v>49.304000000000002</v>
      </c>
      <c r="F129" s="8">
        <f>49.304+0.609</f>
        <v>49.913000000000004</v>
      </c>
      <c r="G129" s="8">
        <f t="shared" si="4"/>
        <v>0.60900000000000176</v>
      </c>
      <c r="H129" s="34">
        <f t="shared" si="9"/>
        <v>0.52361820000000148</v>
      </c>
      <c r="I129" s="34">
        <f t="shared" si="8"/>
        <v>0.20951376838989511</v>
      </c>
      <c r="J129" s="34">
        <f t="shared" si="7"/>
        <v>0.73313196838989658</v>
      </c>
      <c r="K129" s="5"/>
      <c r="L129" s="131"/>
      <c r="M129" s="215"/>
      <c r="N129" s="108"/>
      <c r="O129" s="137"/>
      <c r="P129" s="140"/>
    </row>
    <row r="130" spans="1:26" s="1" customFormat="1" x14ac:dyDescent="0.25">
      <c r="A130" s="4">
        <v>105</v>
      </c>
      <c r="B130" s="171"/>
      <c r="C130" s="16">
        <v>34242113</v>
      </c>
      <c r="D130" s="72">
        <v>59.2</v>
      </c>
      <c r="E130" s="8">
        <v>25.44</v>
      </c>
      <c r="F130" s="8">
        <v>26.196999999999999</v>
      </c>
      <c r="G130" s="8">
        <f t="shared" si="4"/>
        <v>0.7569999999999979</v>
      </c>
      <c r="H130" s="34">
        <f t="shared" si="9"/>
        <v>0.65086859999999824</v>
      </c>
      <c r="I130" s="34">
        <f t="shared" si="8"/>
        <v>0.21093903212043863</v>
      </c>
      <c r="J130" s="34">
        <f t="shared" si="7"/>
        <v>0.86180763212043687</v>
      </c>
      <c r="K130" s="5"/>
      <c r="L130" s="131"/>
      <c r="M130" s="215"/>
      <c r="N130" s="108"/>
      <c r="O130" s="137"/>
      <c r="P130" s="93"/>
      <c r="Q130" s="5"/>
      <c r="R130" s="5"/>
      <c r="S130" s="5"/>
      <c r="T130" s="5"/>
      <c r="U130" s="5"/>
      <c r="V130" s="5"/>
      <c r="W130" s="5"/>
      <c r="X130" s="5"/>
      <c r="Y130" s="21"/>
      <c r="Z130" s="21"/>
    </row>
    <row r="131" spans="1:26" s="1" customFormat="1" x14ac:dyDescent="0.25">
      <c r="A131" s="4">
        <v>106</v>
      </c>
      <c r="B131" s="170"/>
      <c r="C131" s="17">
        <v>34242119</v>
      </c>
      <c r="D131" s="72">
        <v>76.8</v>
      </c>
      <c r="E131" s="8">
        <v>38.732999999999997</v>
      </c>
      <c r="F131" s="8">
        <v>39.835999999999999</v>
      </c>
      <c r="G131" s="8">
        <f t="shared" si="4"/>
        <v>1.1030000000000015</v>
      </c>
      <c r="H131" s="34">
        <f t="shared" si="9"/>
        <v>0.9483594000000013</v>
      </c>
      <c r="I131" s="34">
        <f t="shared" si="8"/>
        <v>0.27365063626435282</v>
      </c>
      <c r="J131" s="34">
        <f t="shared" si="7"/>
        <v>1.2220100362643542</v>
      </c>
      <c r="K131" s="93"/>
      <c r="L131" s="131"/>
      <c r="M131" s="215"/>
      <c r="N131" s="108"/>
      <c r="O131" s="108"/>
      <c r="P131" s="108"/>
      <c r="Q131" s="24"/>
      <c r="R131" s="5"/>
      <c r="S131" s="5"/>
      <c r="T131" s="5"/>
      <c r="U131" s="5"/>
      <c r="V131" s="5"/>
      <c r="W131" s="5"/>
      <c r="X131" s="5"/>
      <c r="Y131" s="21"/>
      <c r="Z131" s="21"/>
    </row>
    <row r="132" spans="1:26" s="5" customFormat="1" x14ac:dyDescent="0.25">
      <c r="A132" s="4">
        <v>107</v>
      </c>
      <c r="B132" s="170"/>
      <c r="C132" s="16">
        <v>34242112</v>
      </c>
      <c r="D132" s="72">
        <v>85.1</v>
      </c>
      <c r="E132" s="8">
        <v>31.457999999999998</v>
      </c>
      <c r="F132" s="8">
        <v>32.51</v>
      </c>
      <c r="G132" s="8">
        <f t="shared" si="4"/>
        <v>1.0519999999999996</v>
      </c>
      <c r="H132" s="77">
        <f t="shared" si="9"/>
        <v>0.90450959999999969</v>
      </c>
      <c r="I132" s="77">
        <f t="shared" si="8"/>
        <v>0.30322485867313054</v>
      </c>
      <c r="J132" s="77">
        <f t="shared" si="7"/>
        <v>1.2077344586731302</v>
      </c>
      <c r="L132" s="131"/>
      <c r="M132" s="215"/>
      <c r="N132" s="93"/>
      <c r="O132" s="93"/>
      <c r="P132" s="93"/>
      <c r="Y132" s="21"/>
      <c r="Z132" s="21"/>
    </row>
    <row r="133" spans="1:26" s="1" customFormat="1" x14ac:dyDescent="0.25">
      <c r="A133" s="75">
        <v>108</v>
      </c>
      <c r="B133" s="170"/>
      <c r="C133" s="16">
        <v>34242115</v>
      </c>
      <c r="D133" s="72">
        <v>58.5</v>
      </c>
      <c r="E133" s="8">
        <v>14.206</v>
      </c>
      <c r="F133" s="8">
        <v>14.292999999999999</v>
      </c>
      <c r="G133" s="8">
        <f t="shared" si="4"/>
        <v>8.6999999999999744E-2</v>
      </c>
      <c r="H133" s="77">
        <f t="shared" si="9"/>
        <v>7.4802599999999775E-2</v>
      </c>
      <c r="I133" s="77">
        <f t="shared" si="8"/>
        <v>0.20844482059198749</v>
      </c>
      <c r="J133" s="77">
        <f t="shared" si="7"/>
        <v>0.28324742059198726</v>
      </c>
      <c r="K133" s="66"/>
      <c r="L133" s="131"/>
      <c r="M133" s="215"/>
      <c r="N133" s="132"/>
      <c r="O133" s="132"/>
      <c r="P133" s="93"/>
      <c r="Q133" s="5"/>
      <c r="R133" s="5"/>
      <c r="S133" s="5"/>
      <c r="T133" s="5"/>
      <c r="U133" s="5"/>
      <c r="V133" s="5"/>
      <c r="W133" s="5"/>
      <c r="X133" s="5"/>
      <c r="Y133" s="21"/>
      <c r="Z133" s="21"/>
    </row>
    <row r="134" spans="1:26" s="5" customFormat="1" ht="15.75" x14ac:dyDescent="0.25">
      <c r="A134" s="4">
        <v>109</v>
      </c>
      <c r="B134" s="170"/>
      <c r="C134" s="16">
        <v>34242118</v>
      </c>
      <c r="D134" s="76">
        <v>59.1</v>
      </c>
      <c r="E134" s="8">
        <v>31.465</v>
      </c>
      <c r="F134" s="8">
        <v>32.283000000000001</v>
      </c>
      <c r="G134" s="8">
        <f t="shared" si="4"/>
        <v>0.81800000000000139</v>
      </c>
      <c r="H134" s="77">
        <f t="shared" si="9"/>
        <v>0.70331640000000117</v>
      </c>
      <c r="I134" s="77">
        <f t="shared" si="8"/>
        <v>0.21058271618780275</v>
      </c>
      <c r="J134" s="77">
        <f t="shared" si="7"/>
        <v>0.91389911618780395</v>
      </c>
      <c r="L134" s="131"/>
      <c r="M134" s="215"/>
      <c r="N134" s="143"/>
      <c r="O134" s="132"/>
      <c r="P134" s="93"/>
      <c r="Y134" s="21"/>
      <c r="Z134" s="21"/>
    </row>
    <row r="135" spans="1:26" s="5" customFormat="1" ht="15.75" x14ac:dyDescent="0.25">
      <c r="A135" s="4">
        <v>110</v>
      </c>
      <c r="B135" s="170"/>
      <c r="C135" s="16">
        <v>34242111</v>
      </c>
      <c r="D135" s="72">
        <v>77.099999999999994</v>
      </c>
      <c r="E135" s="8">
        <v>18.277999999999999</v>
      </c>
      <c r="F135" s="8">
        <v>18.988</v>
      </c>
      <c r="G135" s="8">
        <f t="shared" si="4"/>
        <v>0.71000000000000085</v>
      </c>
      <c r="H135" s="77">
        <f t="shared" si="9"/>
        <v>0.61045800000000072</v>
      </c>
      <c r="I135" s="77">
        <f t="shared" si="8"/>
        <v>0.27471958406226044</v>
      </c>
      <c r="J135" s="77">
        <f t="shared" si="7"/>
        <v>0.8851775840622611</v>
      </c>
      <c r="L135" s="131"/>
      <c r="M135" s="215"/>
      <c r="N135" s="143"/>
      <c r="O135" s="132"/>
      <c r="P135" s="93"/>
      <c r="Y135" s="21"/>
      <c r="Z135" s="21"/>
    </row>
    <row r="136" spans="1:26" s="1" customFormat="1" x14ac:dyDescent="0.25">
      <c r="A136" s="75">
        <v>111</v>
      </c>
      <c r="B136" s="203">
        <v>45327</v>
      </c>
      <c r="C136" s="205" t="s">
        <v>89</v>
      </c>
      <c r="D136" s="76">
        <v>85.1</v>
      </c>
      <c r="E136" s="211">
        <v>0</v>
      </c>
      <c r="F136" s="211">
        <v>0.67</v>
      </c>
      <c r="G136" s="211">
        <f>F136-E136</f>
        <v>0.67</v>
      </c>
      <c r="H136" s="77">
        <f>G136</f>
        <v>0.67</v>
      </c>
      <c r="I136" s="77">
        <f t="shared" si="8"/>
        <v>0.30322485867313054</v>
      </c>
      <c r="J136" s="77">
        <f t="shared" si="7"/>
        <v>0.97322485867313058</v>
      </c>
      <c r="K136" s="5"/>
      <c r="L136" s="131"/>
      <c r="M136" s="215"/>
      <c r="N136" s="200"/>
      <c r="O136" s="132"/>
      <c r="P136" s="93"/>
      <c r="Q136" s="5"/>
      <c r="R136" s="5"/>
      <c r="S136" s="5"/>
      <c r="T136" s="5"/>
      <c r="U136" s="5"/>
      <c r="V136" s="5"/>
      <c r="W136" s="5"/>
      <c r="X136" s="5"/>
      <c r="Y136" s="21"/>
      <c r="Z136" s="21"/>
    </row>
    <row r="137" spans="1:26" s="1" customFormat="1" x14ac:dyDescent="0.25">
      <c r="A137" s="75">
        <v>112</v>
      </c>
      <c r="B137" s="170"/>
      <c r="C137" s="16">
        <v>34242117</v>
      </c>
      <c r="D137" s="76">
        <v>57.5</v>
      </c>
      <c r="E137" s="8">
        <v>12.993</v>
      </c>
      <c r="F137" s="8">
        <v>12.993</v>
      </c>
      <c r="G137" s="8">
        <f t="shared" si="4"/>
        <v>0</v>
      </c>
      <c r="H137" s="77">
        <f t="shared" ref="H137:H165" si="10">G137*0.8598</f>
        <v>0</v>
      </c>
      <c r="I137" s="77">
        <f t="shared" si="8"/>
        <v>0.20488166126562873</v>
      </c>
      <c r="J137" s="77">
        <f t="shared" si="7"/>
        <v>0.20488166126562873</v>
      </c>
      <c r="K137" s="5"/>
      <c r="L137" s="131"/>
      <c r="M137" s="215"/>
      <c r="N137" s="132"/>
      <c r="O137" s="132"/>
      <c r="P137" s="93"/>
      <c r="Q137" s="5"/>
      <c r="R137" s="5"/>
      <c r="S137" s="5"/>
      <c r="T137" s="5"/>
      <c r="U137" s="5"/>
      <c r="V137" s="5"/>
      <c r="W137" s="5"/>
      <c r="X137" s="5"/>
      <c r="Y137" s="21"/>
      <c r="Z137" s="21"/>
    </row>
    <row r="138" spans="1:26" s="1" customFormat="1" x14ac:dyDescent="0.25">
      <c r="A138" s="75">
        <v>113</v>
      </c>
      <c r="B138" s="170"/>
      <c r="C138" s="16">
        <v>34242125</v>
      </c>
      <c r="D138" s="76">
        <v>58.9</v>
      </c>
      <c r="E138" s="8">
        <v>17.863</v>
      </c>
      <c r="F138" s="8">
        <v>17.863</v>
      </c>
      <c r="G138" s="8">
        <f t="shared" si="4"/>
        <v>0</v>
      </c>
      <c r="H138" s="77">
        <f t="shared" si="10"/>
        <v>0</v>
      </c>
      <c r="I138" s="77">
        <f t="shared" si="8"/>
        <v>0.20987008432253099</v>
      </c>
      <c r="J138" s="77">
        <f t="shared" si="7"/>
        <v>0.20987008432253099</v>
      </c>
      <c r="K138" s="5"/>
      <c r="L138" s="131"/>
      <c r="M138" s="215"/>
      <c r="N138" s="132"/>
      <c r="O138" s="132"/>
      <c r="P138" s="93"/>
      <c r="Q138" s="5"/>
      <c r="R138" s="5"/>
      <c r="S138" s="5"/>
      <c r="T138" s="5"/>
      <c r="U138" s="5"/>
      <c r="V138" s="5"/>
      <c r="W138" s="5"/>
      <c r="X138" s="5"/>
      <c r="Y138" s="21"/>
      <c r="Z138" s="21"/>
    </row>
    <row r="139" spans="1:26" s="5" customFormat="1" x14ac:dyDescent="0.25">
      <c r="A139" s="4">
        <v>114</v>
      </c>
      <c r="B139" s="171"/>
      <c r="C139" s="16">
        <v>34242154</v>
      </c>
      <c r="D139" s="76">
        <v>77.099999999999994</v>
      </c>
      <c r="E139" s="8">
        <v>6.423</v>
      </c>
      <c r="F139" s="8">
        <v>6.423</v>
      </c>
      <c r="G139" s="8">
        <f t="shared" si="4"/>
        <v>0</v>
      </c>
      <c r="H139" s="77">
        <f t="shared" si="10"/>
        <v>0</v>
      </c>
      <c r="I139" s="77">
        <f t="shared" si="8"/>
        <v>0.27471958406226044</v>
      </c>
      <c r="J139" s="77">
        <f t="shared" si="7"/>
        <v>0.27471958406226044</v>
      </c>
      <c r="L139" s="131"/>
      <c r="M139" s="215"/>
      <c r="N139" s="132"/>
      <c r="O139" s="132"/>
      <c r="P139" s="93"/>
      <c r="Y139" s="21"/>
      <c r="Z139" s="21"/>
    </row>
    <row r="140" spans="1:26" s="5" customFormat="1" x14ac:dyDescent="0.25">
      <c r="A140" s="4">
        <v>115</v>
      </c>
      <c r="B140" s="170"/>
      <c r="C140" s="16">
        <v>34242149</v>
      </c>
      <c r="D140" s="76">
        <v>85.3</v>
      </c>
      <c r="E140" s="8">
        <v>25.68</v>
      </c>
      <c r="F140" s="8">
        <v>26.56</v>
      </c>
      <c r="G140" s="8">
        <f t="shared" si="4"/>
        <v>0.87999999999999901</v>
      </c>
      <c r="H140" s="77">
        <f t="shared" si="10"/>
        <v>0.75662399999999919</v>
      </c>
      <c r="I140" s="77">
        <f t="shared" si="8"/>
        <v>0.30393749053840224</v>
      </c>
      <c r="J140" s="77">
        <f t="shared" si="7"/>
        <v>1.0605614905384013</v>
      </c>
      <c r="L140" s="131"/>
      <c r="M140" s="215"/>
      <c r="N140" s="132"/>
      <c r="O140" s="132"/>
      <c r="P140" s="93"/>
      <c r="Y140" s="21"/>
      <c r="Z140" s="21"/>
    </row>
    <row r="141" spans="1:26" s="1" customFormat="1" x14ac:dyDescent="0.25">
      <c r="A141" s="75">
        <v>116</v>
      </c>
      <c r="B141" s="170"/>
      <c r="C141" s="16">
        <v>34242157</v>
      </c>
      <c r="D141" s="76">
        <v>59.6</v>
      </c>
      <c r="E141" s="8">
        <v>20.736999999999998</v>
      </c>
      <c r="F141" s="8">
        <v>21.105</v>
      </c>
      <c r="G141" s="8">
        <f t="shared" si="4"/>
        <v>0.3680000000000021</v>
      </c>
      <c r="H141" s="77">
        <f t="shared" si="10"/>
        <v>0.31640640000000181</v>
      </c>
      <c r="I141" s="77">
        <f t="shared" si="8"/>
        <v>0.21236429585098213</v>
      </c>
      <c r="J141" s="77">
        <f t="shared" si="7"/>
        <v>0.52877069585098391</v>
      </c>
      <c r="K141" s="5"/>
      <c r="L141" s="131"/>
      <c r="M141" s="215"/>
      <c r="N141" s="132"/>
      <c r="O141" s="132"/>
      <c r="P141" s="93"/>
      <c r="Q141" s="5"/>
      <c r="R141" s="5"/>
      <c r="S141" s="5"/>
      <c r="T141" s="5"/>
      <c r="U141" s="5"/>
      <c r="V141" s="5"/>
      <c r="W141" s="5"/>
      <c r="X141" s="5"/>
      <c r="Y141" s="21"/>
      <c r="Z141" s="21"/>
    </row>
    <row r="142" spans="1:26" s="1" customFormat="1" x14ac:dyDescent="0.25">
      <c r="A142" s="75">
        <v>117</v>
      </c>
      <c r="B142" s="170"/>
      <c r="C142" s="16">
        <v>41341239</v>
      </c>
      <c r="D142" s="76">
        <v>59</v>
      </c>
      <c r="E142" s="8">
        <v>8.8309999999999995</v>
      </c>
      <c r="F142" s="8">
        <v>9.0809999999999995</v>
      </c>
      <c r="G142" s="8">
        <f t="shared" si="4"/>
        <v>0.25</v>
      </c>
      <c r="H142" s="77">
        <f t="shared" si="10"/>
        <v>0.21495</v>
      </c>
      <c r="I142" s="77">
        <f t="shared" si="8"/>
        <v>0.21022640025516687</v>
      </c>
      <c r="J142" s="77">
        <f t="shared" si="7"/>
        <v>0.4251764002551669</v>
      </c>
      <c r="L142" s="131"/>
      <c r="M142" s="215"/>
      <c r="N142" s="132"/>
      <c r="O142" s="132"/>
      <c r="P142" s="93"/>
      <c r="Q142" s="5"/>
      <c r="R142" s="5"/>
      <c r="S142" s="5"/>
      <c r="T142" s="5"/>
      <c r="U142" s="5"/>
      <c r="V142" s="5"/>
      <c r="W142" s="5"/>
      <c r="X142" s="5"/>
      <c r="Y142" s="21"/>
      <c r="Z142" s="21"/>
    </row>
    <row r="143" spans="1:26" s="1" customFormat="1" x14ac:dyDescent="0.25">
      <c r="A143" s="75">
        <v>118</v>
      </c>
      <c r="B143" s="171"/>
      <c r="C143" s="16">
        <v>34242156</v>
      </c>
      <c r="D143" s="76">
        <v>78</v>
      </c>
      <c r="E143" s="8">
        <v>8.7189999999999994</v>
      </c>
      <c r="F143" s="8">
        <v>8.7279999999999998</v>
      </c>
      <c r="G143" s="8">
        <f t="shared" si="4"/>
        <v>9.0000000000003411E-3</v>
      </c>
      <c r="H143" s="34">
        <f t="shared" si="10"/>
        <v>7.7382000000002929E-3</v>
      </c>
      <c r="I143" s="34">
        <f t="shared" si="8"/>
        <v>0.27792642745598328</v>
      </c>
      <c r="J143" s="34">
        <f t="shared" si="7"/>
        <v>0.28566462745598359</v>
      </c>
      <c r="K143" s="5"/>
      <c r="L143" s="131"/>
      <c r="M143" s="215"/>
      <c r="N143" s="132"/>
      <c r="O143" s="132"/>
      <c r="P143" s="93"/>
      <c r="Q143" s="5"/>
      <c r="R143" s="5"/>
      <c r="S143" s="5"/>
      <c r="T143" s="5"/>
      <c r="U143" s="5"/>
      <c r="V143" s="5"/>
      <c r="W143" s="5"/>
      <c r="X143" s="5"/>
      <c r="Y143" s="21"/>
      <c r="Z143" s="21"/>
    </row>
    <row r="144" spans="1:26" s="1" customFormat="1" x14ac:dyDescent="0.25">
      <c r="A144" s="75">
        <v>119</v>
      </c>
      <c r="B144" s="170"/>
      <c r="C144" s="16">
        <v>34242162</v>
      </c>
      <c r="D144" s="76">
        <v>85.5</v>
      </c>
      <c r="E144" s="8">
        <v>27.350999999999999</v>
      </c>
      <c r="F144" s="8">
        <v>27.829000000000001</v>
      </c>
      <c r="G144" s="8">
        <f t="shared" si="4"/>
        <v>0.47800000000000153</v>
      </c>
      <c r="H144" s="77">
        <f t="shared" si="10"/>
        <v>0.4109844000000013</v>
      </c>
      <c r="I144" s="77">
        <f t="shared" si="8"/>
        <v>0.30465012240367401</v>
      </c>
      <c r="J144" s="77">
        <f t="shared" si="7"/>
        <v>0.71563452240367531</v>
      </c>
      <c r="L144" s="131"/>
      <c r="M144" s="215"/>
      <c r="N144" s="132"/>
      <c r="O144" s="132"/>
      <c r="P144" s="93"/>
      <c r="Q144" s="5"/>
      <c r="R144" s="5"/>
      <c r="S144" s="5"/>
      <c r="T144" s="5"/>
      <c r="U144" s="5"/>
      <c r="V144" s="5"/>
      <c r="W144" s="5"/>
      <c r="X144" s="5"/>
      <c r="Y144" s="21"/>
      <c r="Z144" s="21"/>
    </row>
    <row r="145" spans="1:26" s="5" customFormat="1" x14ac:dyDescent="0.25">
      <c r="A145" s="4">
        <v>120</v>
      </c>
      <c r="B145" s="170"/>
      <c r="C145" s="16">
        <v>20140179</v>
      </c>
      <c r="D145" s="76">
        <v>58.9</v>
      </c>
      <c r="E145" s="8">
        <v>24.614999999999998</v>
      </c>
      <c r="F145" s="8">
        <v>25.029</v>
      </c>
      <c r="G145" s="8">
        <f t="shared" si="4"/>
        <v>0.41400000000000148</v>
      </c>
      <c r="H145" s="77">
        <f t="shared" si="10"/>
        <v>0.35595720000000125</v>
      </c>
      <c r="I145" s="77">
        <f t="shared" si="8"/>
        <v>0.20987008432253099</v>
      </c>
      <c r="J145" s="77">
        <f t="shared" si="7"/>
        <v>0.56582728432253226</v>
      </c>
      <c r="L145" s="131"/>
      <c r="M145" s="215"/>
      <c r="N145" s="132"/>
      <c r="O145" s="132"/>
      <c r="P145" s="93"/>
      <c r="Y145" s="21"/>
      <c r="Z145" s="21"/>
    </row>
    <row r="146" spans="1:26" s="1" customFormat="1" x14ac:dyDescent="0.25">
      <c r="A146" s="75">
        <v>121</v>
      </c>
      <c r="B146" s="170"/>
      <c r="C146" s="16">
        <v>34242161</v>
      </c>
      <c r="D146" s="76">
        <v>59.2</v>
      </c>
      <c r="E146" s="8">
        <v>26.457999999999998</v>
      </c>
      <c r="F146" s="8">
        <v>27.202999999999999</v>
      </c>
      <c r="G146" s="8">
        <f t="shared" si="4"/>
        <v>0.74500000000000099</v>
      </c>
      <c r="H146" s="77">
        <f t="shared" si="10"/>
        <v>0.64055100000000087</v>
      </c>
      <c r="I146" s="77">
        <f t="shared" si="8"/>
        <v>0.21093903212043863</v>
      </c>
      <c r="J146" s="77">
        <f t="shared" si="7"/>
        <v>0.8514900321204395</v>
      </c>
      <c r="L146" s="131"/>
      <c r="M146" s="215"/>
      <c r="N146" s="132"/>
      <c r="O146" s="132"/>
      <c r="P146" s="93"/>
      <c r="Q146" s="5"/>
      <c r="R146" s="5"/>
      <c r="S146" s="5"/>
      <c r="T146" s="5"/>
      <c r="U146" s="5"/>
      <c r="V146" s="5"/>
      <c r="W146" s="5"/>
      <c r="X146" s="5"/>
      <c r="Y146" s="21"/>
      <c r="Z146" s="21"/>
    </row>
    <row r="147" spans="1:26" s="1" customFormat="1" x14ac:dyDescent="0.25">
      <c r="A147" s="75">
        <v>122</v>
      </c>
      <c r="B147" s="171"/>
      <c r="C147" s="16">
        <v>34242151</v>
      </c>
      <c r="D147" s="76">
        <v>78.099999999999994</v>
      </c>
      <c r="E147" s="8">
        <v>19.832000000000001</v>
      </c>
      <c r="F147" s="8">
        <v>20.821000000000002</v>
      </c>
      <c r="G147" s="8">
        <f t="shared" si="4"/>
        <v>0.98900000000000077</v>
      </c>
      <c r="H147" s="77">
        <f t="shared" si="10"/>
        <v>0.85034220000000071</v>
      </c>
      <c r="I147" s="77">
        <f t="shared" si="8"/>
        <v>0.27828274338861919</v>
      </c>
      <c r="J147" s="77">
        <f t="shared" si="7"/>
        <v>1.12862494338862</v>
      </c>
      <c r="K147" s="5"/>
      <c r="L147" s="131"/>
      <c r="M147" s="215"/>
      <c r="N147" s="132"/>
      <c r="O147" s="132"/>
      <c r="P147" s="93"/>
      <c r="Q147" s="5"/>
      <c r="R147" s="5"/>
      <c r="S147" s="5"/>
      <c r="T147" s="5"/>
      <c r="U147" s="5"/>
      <c r="V147" s="5"/>
      <c r="W147" s="5"/>
      <c r="X147" s="5"/>
      <c r="Y147" s="21"/>
      <c r="Z147" s="21"/>
    </row>
    <row r="148" spans="1:26" s="5" customFormat="1" x14ac:dyDescent="0.25">
      <c r="A148" s="4">
        <v>123</v>
      </c>
      <c r="B148" s="170"/>
      <c r="C148" s="16">
        <v>34242148</v>
      </c>
      <c r="D148" s="76">
        <v>85.2</v>
      </c>
      <c r="E148" s="8">
        <v>11.961</v>
      </c>
      <c r="F148" s="8">
        <v>12.103</v>
      </c>
      <c r="G148" s="8">
        <f>F148-E148</f>
        <v>0.14199999999999946</v>
      </c>
      <c r="H148" s="77">
        <f t="shared" si="10"/>
        <v>0.12209159999999954</v>
      </c>
      <c r="I148" s="77">
        <f>D148/3919*$I$13</f>
        <v>0.30358117460576639</v>
      </c>
      <c r="J148" s="77">
        <f t="shared" si="7"/>
        <v>0.42567277460576591</v>
      </c>
      <c r="L148" s="131"/>
      <c r="M148" s="215"/>
      <c r="N148" s="132"/>
      <c r="O148" s="132"/>
      <c r="P148" s="93"/>
      <c r="Y148" s="21"/>
      <c r="Z148" s="21"/>
    </row>
    <row r="149" spans="1:26" s="1" customFormat="1" x14ac:dyDescent="0.25">
      <c r="A149" s="75">
        <v>124</v>
      </c>
      <c r="B149" s="170"/>
      <c r="C149" s="16">
        <v>34242163</v>
      </c>
      <c r="D149" s="76">
        <v>59.3</v>
      </c>
      <c r="E149" s="8">
        <v>27.806000000000001</v>
      </c>
      <c r="F149" s="8">
        <v>28.36</v>
      </c>
      <c r="G149" s="8">
        <f>F149-E149</f>
        <v>0.55399999999999849</v>
      </c>
      <c r="H149" s="77">
        <f t="shared" si="10"/>
        <v>0.47632919999999873</v>
      </c>
      <c r="I149" s="77">
        <f t="shared" si="8"/>
        <v>0.21129534805307448</v>
      </c>
      <c r="J149" s="77">
        <f t="shared" si="7"/>
        <v>0.68762454805307316</v>
      </c>
      <c r="L149" s="131"/>
      <c r="M149" s="215"/>
      <c r="N149" s="132"/>
      <c r="O149" s="132"/>
      <c r="P149" s="93"/>
      <c r="Q149" s="5"/>
      <c r="R149" s="5"/>
      <c r="S149" s="5"/>
      <c r="T149" s="5"/>
      <c r="U149" s="5"/>
      <c r="V149" s="5"/>
      <c r="W149" s="5"/>
      <c r="X149" s="5"/>
      <c r="Y149" s="21"/>
      <c r="Z149" s="21"/>
    </row>
    <row r="150" spans="1:26" s="1" customFormat="1" x14ac:dyDescent="0.25">
      <c r="A150" s="75">
        <v>125</v>
      </c>
      <c r="B150" s="170"/>
      <c r="C150" s="16">
        <v>34242153</v>
      </c>
      <c r="D150" s="76">
        <v>59.2</v>
      </c>
      <c r="E150" s="8">
        <v>31.847999999999999</v>
      </c>
      <c r="F150" s="8">
        <v>32.274999999999999</v>
      </c>
      <c r="G150" s="8">
        <f>F150-E150</f>
        <v>0.4269999999999996</v>
      </c>
      <c r="H150" s="34">
        <f t="shared" si="10"/>
        <v>0.36713459999999964</v>
      </c>
      <c r="I150" s="34">
        <f>D150/3919*$I$13</f>
        <v>0.21093903212043863</v>
      </c>
      <c r="J150" s="34">
        <f t="shared" si="7"/>
        <v>0.57807363212043827</v>
      </c>
      <c r="L150" s="131"/>
      <c r="M150" s="215"/>
      <c r="N150" s="108"/>
      <c r="O150" s="66"/>
      <c r="P150" s="108"/>
      <c r="Q150" s="24"/>
      <c r="R150" s="5"/>
      <c r="S150" s="5"/>
      <c r="T150" s="5"/>
      <c r="U150" s="5"/>
      <c r="V150" s="5"/>
      <c r="W150" s="5"/>
      <c r="X150" s="5"/>
      <c r="Y150" s="21"/>
      <c r="Z150" s="21"/>
    </row>
    <row r="151" spans="1:26" s="1" customFormat="1" x14ac:dyDescent="0.25">
      <c r="A151" s="75">
        <v>126</v>
      </c>
      <c r="B151" s="171"/>
      <c r="C151" s="16">
        <v>20140213</v>
      </c>
      <c r="D151" s="76">
        <v>77.599999999999994</v>
      </c>
      <c r="E151" s="8">
        <v>6.8150000000000004</v>
      </c>
      <c r="F151" s="8">
        <v>6.8150000000000004</v>
      </c>
      <c r="G151" s="8">
        <f>F151-E151</f>
        <v>0</v>
      </c>
      <c r="H151" s="77">
        <f t="shared" si="10"/>
        <v>0</v>
      </c>
      <c r="I151" s="77">
        <f t="shared" si="8"/>
        <v>0.27650116372543981</v>
      </c>
      <c r="J151" s="77">
        <f t="shared" si="7"/>
        <v>0.27650116372543981</v>
      </c>
      <c r="L151" s="131"/>
      <c r="M151" s="215"/>
      <c r="N151" s="132"/>
      <c r="O151" s="132"/>
      <c r="P151" s="93"/>
      <c r="Q151" s="5"/>
      <c r="R151" s="5"/>
      <c r="S151" s="5"/>
      <c r="T151" s="5"/>
      <c r="U151" s="5"/>
      <c r="V151" s="5"/>
      <c r="W151" s="5"/>
      <c r="X151" s="5"/>
      <c r="Y151" s="21"/>
      <c r="Z151" s="21"/>
    </row>
    <row r="152" spans="1:26" s="5" customFormat="1" x14ac:dyDescent="0.25">
      <c r="A152" s="4">
        <v>127</v>
      </c>
      <c r="B152" s="170"/>
      <c r="C152" s="16">
        <v>34242152</v>
      </c>
      <c r="D152" s="76">
        <v>85.2</v>
      </c>
      <c r="E152" s="8">
        <v>61.414999999999999</v>
      </c>
      <c r="F152" s="8">
        <v>62.694000000000003</v>
      </c>
      <c r="G152" s="8">
        <f t="shared" si="4"/>
        <v>1.2790000000000035</v>
      </c>
      <c r="H152" s="77">
        <f t="shared" si="10"/>
        <v>1.0996842000000029</v>
      </c>
      <c r="I152" s="77">
        <f t="shared" si="8"/>
        <v>0.30358117460576639</v>
      </c>
      <c r="J152" s="77">
        <f t="shared" si="7"/>
        <v>1.4032653746057693</v>
      </c>
      <c r="L152" s="131"/>
      <c r="M152" s="215"/>
      <c r="N152" s="132"/>
      <c r="O152" s="132"/>
      <c r="P152" s="93"/>
      <c r="Y152" s="21"/>
      <c r="Z152" s="21"/>
    </row>
    <row r="153" spans="1:26" s="5" customFormat="1" x14ac:dyDescent="0.25">
      <c r="A153" s="4">
        <v>128</v>
      </c>
      <c r="B153" s="170"/>
      <c r="C153" s="16">
        <v>34242147</v>
      </c>
      <c r="D153" s="76">
        <v>58.9</v>
      </c>
      <c r="E153" s="8">
        <v>19.202000000000002</v>
      </c>
      <c r="F153" s="8">
        <v>19.882000000000001</v>
      </c>
      <c r="G153" s="8">
        <f t="shared" si="4"/>
        <v>0.67999999999999972</v>
      </c>
      <c r="H153" s="77">
        <f t="shared" si="10"/>
        <v>0.58466399999999974</v>
      </c>
      <c r="I153" s="77">
        <f t="shared" si="8"/>
        <v>0.20987008432253099</v>
      </c>
      <c r="J153" s="77">
        <f t="shared" si="7"/>
        <v>0.7945340843225307</v>
      </c>
      <c r="L153" s="131"/>
      <c r="M153" s="215"/>
      <c r="N153" s="135"/>
      <c r="O153" s="132"/>
      <c r="P153" s="93"/>
      <c r="Y153" s="21"/>
      <c r="Z153" s="21"/>
    </row>
    <row r="154" spans="1:26" s="1" customFormat="1" x14ac:dyDescent="0.25">
      <c r="A154" s="75">
        <v>129</v>
      </c>
      <c r="B154" s="170"/>
      <c r="C154" s="16">
        <v>34242155</v>
      </c>
      <c r="D154" s="76">
        <v>58.6</v>
      </c>
      <c r="E154" s="8">
        <v>28.684999999999999</v>
      </c>
      <c r="F154" s="8">
        <v>29.550999999999998</v>
      </c>
      <c r="G154" s="8">
        <f t="shared" ref="G154:G216" si="11">F154-E154</f>
        <v>0.86599999999999966</v>
      </c>
      <c r="H154" s="77">
        <f t="shared" si="10"/>
        <v>0.74458679999999966</v>
      </c>
      <c r="I154" s="85">
        <f t="shared" si="8"/>
        <v>0.20880113652462337</v>
      </c>
      <c r="J154" s="77">
        <f t="shared" si="7"/>
        <v>0.95338793652462306</v>
      </c>
      <c r="L154" s="131"/>
      <c r="M154" s="215"/>
      <c r="N154" s="132"/>
      <c r="O154" s="132"/>
      <c r="P154" s="93"/>
      <c r="Q154" s="5"/>
      <c r="R154" s="5"/>
      <c r="S154" s="5"/>
      <c r="T154" s="5"/>
      <c r="U154" s="5"/>
      <c r="V154" s="5"/>
      <c r="W154" s="5"/>
      <c r="X154" s="5"/>
      <c r="Y154" s="21"/>
      <c r="Z154" s="21"/>
    </row>
    <row r="155" spans="1:26" s="1" customFormat="1" ht="15.75" thickBot="1" x14ac:dyDescent="0.3">
      <c r="A155" s="86">
        <v>130</v>
      </c>
      <c r="B155" s="175"/>
      <c r="C155" s="20">
        <v>34242150</v>
      </c>
      <c r="D155" s="81">
        <v>77.599999999999994</v>
      </c>
      <c r="E155" s="12">
        <v>6.7809999999999997</v>
      </c>
      <c r="F155" s="12">
        <v>6.7809999999999997</v>
      </c>
      <c r="G155" s="12">
        <f t="shared" si="11"/>
        <v>0</v>
      </c>
      <c r="H155" s="82">
        <f t="shared" si="10"/>
        <v>0</v>
      </c>
      <c r="I155" s="82">
        <f t="shared" si="8"/>
        <v>0.27650116372543981</v>
      </c>
      <c r="J155" s="82">
        <f t="shared" ref="J155:J218" si="12">H155+I155</f>
        <v>0.27650116372543981</v>
      </c>
      <c r="L155" s="131"/>
      <c r="M155" s="215"/>
      <c r="N155" s="132"/>
      <c r="O155" s="132"/>
      <c r="P155" s="93"/>
      <c r="Q155" s="5"/>
      <c r="R155" s="5"/>
      <c r="S155" s="5"/>
      <c r="T155" s="5"/>
      <c r="U155" s="5"/>
      <c r="V155" s="5"/>
      <c r="W155" s="5"/>
      <c r="X155" s="5"/>
      <c r="Y155" s="21"/>
      <c r="Z155" s="21"/>
    </row>
    <row r="156" spans="1:26" s="1" customFormat="1" x14ac:dyDescent="0.25">
      <c r="A156" s="83">
        <v>131</v>
      </c>
      <c r="B156" s="174"/>
      <c r="C156" s="19">
        <v>20442446</v>
      </c>
      <c r="D156" s="126">
        <v>84.1</v>
      </c>
      <c r="E156" s="9">
        <v>50.793999999999997</v>
      </c>
      <c r="F156" s="9">
        <v>52.220999999999997</v>
      </c>
      <c r="G156" s="127">
        <f t="shared" si="11"/>
        <v>1.4269999999999996</v>
      </c>
      <c r="H156" s="85">
        <f>G156*0.8598</f>
        <v>1.2269345999999997</v>
      </c>
      <c r="I156" s="85">
        <f t="shared" ref="I156:I207" si="13">D156/3672.6*$I$16</f>
        <v>0.39973163712900928</v>
      </c>
      <c r="J156" s="85">
        <f t="shared" si="12"/>
        <v>1.626666237129009</v>
      </c>
      <c r="L156" s="131"/>
      <c r="M156" s="215"/>
      <c r="N156" s="132"/>
      <c r="O156" s="132"/>
      <c r="P156" s="93"/>
      <c r="Q156" s="5"/>
      <c r="R156" s="5"/>
      <c r="S156" s="5"/>
      <c r="T156" s="5"/>
      <c r="U156" s="5"/>
      <c r="V156" s="5"/>
      <c r="W156" s="5"/>
      <c r="X156" s="5"/>
      <c r="Y156" s="21"/>
      <c r="Z156" s="21"/>
    </row>
    <row r="157" spans="1:26" s="1" customFormat="1" x14ac:dyDescent="0.25">
      <c r="A157" s="75">
        <v>132</v>
      </c>
      <c r="B157" s="170"/>
      <c r="C157" s="16">
        <v>43242256</v>
      </c>
      <c r="D157" s="123">
        <v>56.3</v>
      </c>
      <c r="E157" s="8">
        <v>25.587</v>
      </c>
      <c r="F157" s="8">
        <v>26.114000000000001</v>
      </c>
      <c r="G157" s="124">
        <f t="shared" si="11"/>
        <v>0.52700000000000102</v>
      </c>
      <c r="H157" s="77">
        <f t="shared" si="10"/>
        <v>0.45311460000000087</v>
      </c>
      <c r="I157" s="85">
        <f t="shared" si="13"/>
        <v>0.26759680345259479</v>
      </c>
      <c r="J157" s="77">
        <f t="shared" si="12"/>
        <v>0.72071140345259566</v>
      </c>
      <c r="L157" s="131"/>
      <c r="M157" s="215"/>
      <c r="N157" s="132"/>
      <c r="O157" s="132"/>
      <c r="P157" s="93"/>
      <c r="Q157" s="5"/>
      <c r="R157" s="5"/>
      <c r="S157" s="5"/>
      <c r="T157" s="5"/>
      <c r="U157" s="5"/>
      <c r="V157" s="5"/>
      <c r="W157" s="5"/>
      <c r="X157" s="5"/>
      <c r="Y157" s="21"/>
      <c r="Z157" s="21"/>
    </row>
    <row r="158" spans="1:26" s="1" customFormat="1" x14ac:dyDescent="0.25">
      <c r="A158" s="75">
        <v>133</v>
      </c>
      <c r="B158" s="170"/>
      <c r="C158" s="16">
        <v>43242235</v>
      </c>
      <c r="D158" s="123">
        <v>56.1</v>
      </c>
      <c r="E158" s="8">
        <v>13.569000000000001</v>
      </c>
      <c r="F158" s="8">
        <v>13.569000000000001</v>
      </c>
      <c r="G158" s="124">
        <f t="shared" si="11"/>
        <v>0</v>
      </c>
      <c r="H158" s="77">
        <f t="shared" si="10"/>
        <v>0</v>
      </c>
      <c r="I158" s="85">
        <f t="shared" si="13"/>
        <v>0.26664619313837595</v>
      </c>
      <c r="J158" s="77">
        <f t="shared" si="12"/>
        <v>0.26664619313837595</v>
      </c>
      <c r="L158" s="131"/>
      <c r="M158" s="215"/>
      <c r="N158" s="132"/>
      <c r="O158" s="132"/>
      <c r="P158" s="93"/>
      <c r="Q158" s="5"/>
      <c r="R158" s="5"/>
      <c r="S158" s="5"/>
      <c r="T158" s="5"/>
      <c r="U158" s="5"/>
      <c r="V158" s="5"/>
      <c r="W158" s="5"/>
      <c r="X158" s="5"/>
      <c r="Y158" s="21"/>
      <c r="Z158" s="21"/>
    </row>
    <row r="159" spans="1:26" s="1" customFormat="1" x14ac:dyDescent="0.25">
      <c r="A159" s="75">
        <v>134</v>
      </c>
      <c r="B159" s="170"/>
      <c r="C159" s="16">
        <v>43242250</v>
      </c>
      <c r="D159" s="123">
        <v>85.2</v>
      </c>
      <c r="E159" s="8">
        <v>26.65</v>
      </c>
      <c r="F159" s="8">
        <v>27.385999999999999</v>
      </c>
      <c r="G159" s="124">
        <f t="shared" si="11"/>
        <v>0.73600000000000065</v>
      </c>
      <c r="H159" s="77">
        <f t="shared" si="10"/>
        <v>0.63281280000000062</v>
      </c>
      <c r="I159" s="85">
        <f t="shared" si="13"/>
        <v>0.40495999385721271</v>
      </c>
      <c r="J159" s="77">
        <f t="shared" si="12"/>
        <v>1.0377727938572132</v>
      </c>
      <c r="L159" s="131"/>
      <c r="M159" s="215"/>
      <c r="N159" s="132"/>
      <c r="O159" s="132"/>
      <c r="P159" s="93"/>
      <c r="Q159" s="5"/>
      <c r="R159" s="5"/>
      <c r="S159" s="5"/>
      <c r="T159" s="5"/>
      <c r="U159" s="5"/>
      <c r="V159" s="5"/>
      <c r="W159" s="5"/>
      <c r="X159" s="5"/>
      <c r="Y159" s="21"/>
      <c r="Z159" s="21"/>
    </row>
    <row r="160" spans="1:26" s="5" customFormat="1" x14ac:dyDescent="0.25">
      <c r="A160" s="4">
        <v>135</v>
      </c>
      <c r="B160" s="170"/>
      <c r="C160" s="16">
        <v>34242382</v>
      </c>
      <c r="D160" s="123">
        <v>84.4</v>
      </c>
      <c r="E160" s="8">
        <v>47.414000000000001</v>
      </c>
      <c r="F160" s="8">
        <v>49.83</v>
      </c>
      <c r="G160" s="124">
        <f t="shared" si="11"/>
        <v>2.4159999999999968</v>
      </c>
      <c r="H160" s="77">
        <f t="shared" si="10"/>
        <v>2.0772767999999973</v>
      </c>
      <c r="I160" s="85">
        <f t="shared" si="13"/>
        <v>0.40115755260033747</v>
      </c>
      <c r="J160" s="77">
        <f t="shared" si="12"/>
        <v>2.4784343526003347</v>
      </c>
      <c r="L160" s="131"/>
      <c r="M160" s="215"/>
      <c r="N160" s="132"/>
      <c r="O160" s="132"/>
      <c r="P160" s="93"/>
      <c r="Y160" s="21"/>
      <c r="Z160" s="21"/>
    </row>
    <row r="161" spans="1:26" s="1" customFormat="1" x14ac:dyDescent="0.25">
      <c r="A161" s="75">
        <v>136</v>
      </c>
      <c r="B161" s="170"/>
      <c r="C161" s="16">
        <v>43242379</v>
      </c>
      <c r="D161" s="123">
        <v>56.2</v>
      </c>
      <c r="E161" s="8">
        <v>31.632000000000001</v>
      </c>
      <c r="F161" s="8">
        <v>32.594000000000001</v>
      </c>
      <c r="G161" s="124">
        <f t="shared" si="11"/>
        <v>0.96199999999999974</v>
      </c>
      <c r="H161" s="77">
        <f t="shared" si="10"/>
        <v>0.82712759999999974</v>
      </c>
      <c r="I161" s="85">
        <f t="shared" si="13"/>
        <v>0.26712149829548537</v>
      </c>
      <c r="J161" s="77">
        <f t="shared" si="12"/>
        <v>1.0942490982954851</v>
      </c>
      <c r="L161" s="131"/>
      <c r="M161" s="215"/>
      <c r="N161" s="132"/>
      <c r="O161" s="132"/>
      <c r="P161" s="93"/>
      <c r="Q161" s="5"/>
      <c r="R161" s="5"/>
      <c r="S161" s="5"/>
      <c r="T161" s="5"/>
      <c r="U161" s="5"/>
      <c r="V161" s="5"/>
      <c r="W161" s="5"/>
      <c r="X161" s="5"/>
      <c r="Y161" s="21"/>
      <c r="Z161" s="21"/>
    </row>
    <row r="162" spans="1:26" s="1" customFormat="1" x14ac:dyDescent="0.25">
      <c r="A162" s="75">
        <v>137</v>
      </c>
      <c r="B162" s="209" t="s">
        <v>87</v>
      </c>
      <c r="C162" s="204">
        <v>43242240</v>
      </c>
      <c r="D162" s="123">
        <v>55.7</v>
      </c>
      <c r="E162" s="8">
        <v>21.486999999999998</v>
      </c>
      <c r="F162" s="8">
        <v>22.184999999999999</v>
      </c>
      <c r="G162" s="124">
        <f t="shared" si="11"/>
        <v>0.6980000000000004</v>
      </c>
      <c r="H162" s="77">
        <f t="shared" si="10"/>
        <v>0.60014040000000035</v>
      </c>
      <c r="I162" s="85">
        <f t="shared" si="13"/>
        <v>0.26474497250993839</v>
      </c>
      <c r="J162" s="77">
        <f t="shared" si="12"/>
        <v>0.8648853725099388</v>
      </c>
      <c r="L162" s="131"/>
      <c r="M162" s="215"/>
      <c r="N162" s="132"/>
      <c r="O162" s="132"/>
      <c r="P162" s="93"/>
      <c r="Q162" s="5"/>
      <c r="R162" s="5"/>
      <c r="S162" s="5"/>
      <c r="T162" s="5"/>
      <c r="U162" s="5"/>
      <c r="V162" s="5"/>
      <c r="W162" s="5"/>
      <c r="X162" s="5"/>
      <c r="Y162" s="21"/>
      <c r="Z162" s="21"/>
    </row>
    <row r="163" spans="1:26" s="1" customFormat="1" x14ac:dyDescent="0.25">
      <c r="A163" s="75">
        <v>138</v>
      </c>
      <c r="B163" s="203">
        <v>45580</v>
      </c>
      <c r="C163" s="204">
        <v>43242241</v>
      </c>
      <c r="D163" s="123">
        <v>84.3</v>
      </c>
      <c r="E163" s="8">
        <v>45.356999999999999</v>
      </c>
      <c r="F163" s="8">
        <v>46.47</v>
      </c>
      <c r="G163" s="124">
        <f t="shared" si="11"/>
        <v>1.1129999999999995</v>
      </c>
      <c r="H163" s="77">
        <f t="shared" si="10"/>
        <v>0.95695739999999962</v>
      </c>
      <c r="I163" s="85">
        <f t="shared" si="13"/>
        <v>0.40068224744322806</v>
      </c>
      <c r="J163" s="77">
        <f t="shared" si="12"/>
        <v>1.3576396474432277</v>
      </c>
      <c r="L163" s="131"/>
      <c r="M163" s="215"/>
      <c r="N163" s="132"/>
      <c r="O163" s="132"/>
      <c r="P163" s="93"/>
      <c r="Q163" s="5"/>
      <c r="R163" s="5"/>
      <c r="S163" s="5"/>
      <c r="T163" s="5"/>
      <c r="U163" s="5"/>
      <c r="V163" s="5"/>
      <c r="W163" s="5"/>
      <c r="X163" s="5"/>
      <c r="Y163" s="21"/>
      <c r="Z163" s="21"/>
    </row>
    <row r="164" spans="1:26" s="1" customFormat="1" x14ac:dyDescent="0.25">
      <c r="A164" s="4">
        <v>139</v>
      </c>
      <c r="B164" s="170"/>
      <c r="C164" s="16">
        <v>34242385</v>
      </c>
      <c r="D164" s="123">
        <v>84</v>
      </c>
      <c r="E164" s="8">
        <v>10.585000000000001</v>
      </c>
      <c r="F164" s="8">
        <v>10.585000000000001</v>
      </c>
      <c r="G164" s="124">
        <f t="shared" si="11"/>
        <v>0</v>
      </c>
      <c r="H164" s="77">
        <f t="shared" si="10"/>
        <v>0</v>
      </c>
      <c r="I164" s="85">
        <f t="shared" si="13"/>
        <v>0.39925633197189991</v>
      </c>
      <c r="J164" s="77">
        <f t="shared" si="12"/>
        <v>0.39925633197189991</v>
      </c>
      <c r="L164" s="131"/>
      <c r="M164" s="215"/>
      <c r="N164" s="132"/>
      <c r="O164" s="132"/>
      <c r="P164" s="93"/>
      <c r="Q164" s="5"/>
      <c r="R164" s="5"/>
      <c r="S164" s="5"/>
      <c r="T164" s="5"/>
      <c r="U164" s="5"/>
      <c r="V164" s="5"/>
      <c r="W164" s="5"/>
      <c r="X164" s="5"/>
      <c r="Y164" s="21"/>
      <c r="Z164" s="21"/>
    </row>
    <row r="165" spans="1:26" s="1" customFormat="1" x14ac:dyDescent="0.25">
      <c r="A165" s="75">
        <v>140</v>
      </c>
      <c r="B165" s="170"/>
      <c r="C165" s="16">
        <v>34242381</v>
      </c>
      <c r="D165" s="123">
        <v>55.6</v>
      </c>
      <c r="E165" s="8">
        <v>25.148</v>
      </c>
      <c r="F165" s="8">
        <v>25.963000000000001</v>
      </c>
      <c r="G165" s="124">
        <f t="shared" si="11"/>
        <v>0.81500000000000128</v>
      </c>
      <c r="H165" s="77">
        <f t="shared" si="10"/>
        <v>0.70073700000000105</v>
      </c>
      <c r="I165" s="85">
        <f t="shared" si="13"/>
        <v>0.26426966735282897</v>
      </c>
      <c r="J165" s="77">
        <f t="shared" si="12"/>
        <v>0.96500666735283003</v>
      </c>
      <c r="L165" s="131"/>
      <c r="M165" s="215"/>
      <c r="N165" s="132"/>
      <c r="O165" s="132"/>
      <c r="P165" s="93"/>
      <c r="Q165" s="5"/>
      <c r="R165" s="5"/>
      <c r="S165" s="5"/>
      <c r="T165" s="5"/>
      <c r="U165" s="5"/>
      <c r="V165" s="5"/>
      <c r="W165" s="5"/>
      <c r="X165" s="5"/>
      <c r="Y165" s="21"/>
      <c r="Z165" s="21"/>
    </row>
    <row r="166" spans="1:26" s="1" customFormat="1" x14ac:dyDescent="0.25">
      <c r="A166" s="75">
        <v>141</v>
      </c>
      <c r="B166" s="170"/>
      <c r="C166" s="16">
        <v>34242390</v>
      </c>
      <c r="D166" s="123">
        <v>56.4</v>
      </c>
      <c r="E166" s="8">
        <v>14.627000000000001</v>
      </c>
      <c r="F166" s="8">
        <v>14.856</v>
      </c>
      <c r="G166" s="124">
        <f t="shared" si="11"/>
        <v>0.2289999999999992</v>
      </c>
      <c r="H166" s="77">
        <f>G166*0.8598</f>
        <v>0.19689419999999933</v>
      </c>
      <c r="I166" s="85">
        <f t="shared" si="13"/>
        <v>0.26807210860970421</v>
      </c>
      <c r="J166" s="77">
        <f t="shared" si="12"/>
        <v>0.46496630860970356</v>
      </c>
      <c r="L166" s="131"/>
      <c r="M166" s="215"/>
      <c r="N166" s="132"/>
      <c r="O166" s="132"/>
      <c r="P166" s="93"/>
      <c r="Q166" s="5"/>
      <c r="R166" s="5"/>
      <c r="S166" s="5"/>
      <c r="T166" s="5"/>
      <c r="U166" s="5"/>
      <c r="V166" s="5"/>
      <c r="W166" s="5"/>
      <c r="X166" s="5"/>
      <c r="Y166" s="21"/>
      <c r="Z166" s="21"/>
    </row>
    <row r="167" spans="1:26" s="1" customFormat="1" x14ac:dyDescent="0.25">
      <c r="A167" s="75">
        <v>142</v>
      </c>
      <c r="B167" s="170"/>
      <c r="C167" s="16">
        <v>34242387</v>
      </c>
      <c r="D167" s="123">
        <v>84.1</v>
      </c>
      <c r="E167" s="8">
        <v>29.530999999999999</v>
      </c>
      <c r="F167" s="8">
        <v>31.119</v>
      </c>
      <c r="G167" s="124">
        <f t="shared" si="11"/>
        <v>1.588000000000001</v>
      </c>
      <c r="H167" s="77">
        <f t="shared" ref="H167:H196" si="14">G167*0.8598</f>
        <v>1.3653624000000009</v>
      </c>
      <c r="I167" s="85">
        <f t="shared" si="13"/>
        <v>0.39973163712900928</v>
      </c>
      <c r="J167" s="77">
        <f t="shared" si="12"/>
        <v>1.76509403712901</v>
      </c>
      <c r="L167" s="131"/>
      <c r="M167" s="215"/>
      <c r="N167" s="132"/>
      <c r="O167" s="132"/>
      <c r="P167" s="93"/>
      <c r="Q167" s="5"/>
      <c r="R167" s="5"/>
      <c r="S167" s="5"/>
      <c r="T167" s="5"/>
      <c r="U167" s="5"/>
      <c r="V167" s="5"/>
      <c r="W167" s="5"/>
      <c r="X167" s="5"/>
      <c r="Y167" s="21"/>
      <c r="Z167" s="21"/>
    </row>
    <row r="168" spans="1:26" s="1" customFormat="1" x14ac:dyDescent="0.25">
      <c r="A168" s="4">
        <v>143</v>
      </c>
      <c r="B168" s="170"/>
      <c r="C168" s="16">
        <v>34242383</v>
      </c>
      <c r="D168" s="123">
        <v>83.5</v>
      </c>
      <c r="E168" s="8">
        <v>23.71</v>
      </c>
      <c r="F168" s="8">
        <v>24.983000000000001</v>
      </c>
      <c r="G168" s="124">
        <f t="shared" si="11"/>
        <v>1.2729999999999997</v>
      </c>
      <c r="H168" s="77">
        <f t="shared" si="14"/>
        <v>1.0945253999999998</v>
      </c>
      <c r="I168" s="85">
        <f t="shared" si="13"/>
        <v>0.39687980618635288</v>
      </c>
      <c r="J168" s="77">
        <f t="shared" si="12"/>
        <v>1.4914052061863527</v>
      </c>
      <c r="L168" s="131"/>
      <c r="M168" s="215"/>
      <c r="N168" s="132"/>
      <c r="O168" s="132"/>
      <c r="P168" s="93"/>
      <c r="Q168" s="5"/>
      <c r="R168" s="5"/>
      <c r="S168" s="5"/>
      <c r="T168" s="5"/>
      <c r="U168" s="5"/>
      <c r="V168" s="5"/>
      <c r="W168" s="5"/>
      <c r="X168" s="5"/>
      <c r="Y168" s="21"/>
      <c r="Z168" s="21"/>
    </row>
    <row r="169" spans="1:26" s="1" customFormat="1" x14ac:dyDescent="0.25">
      <c r="A169" s="4">
        <v>144</v>
      </c>
      <c r="B169" s="171"/>
      <c r="C169" s="16">
        <v>34242379</v>
      </c>
      <c r="D169" s="123">
        <v>56.3</v>
      </c>
      <c r="E169" s="8">
        <v>15.132999999999999</v>
      </c>
      <c r="F169" s="8">
        <v>15.933</v>
      </c>
      <c r="G169" s="124">
        <f t="shared" si="11"/>
        <v>0.80000000000000071</v>
      </c>
      <c r="H169" s="77">
        <f t="shared" si="14"/>
        <v>0.68784000000000067</v>
      </c>
      <c r="I169" s="85">
        <f t="shared" si="13"/>
        <v>0.26759680345259479</v>
      </c>
      <c r="J169" s="77">
        <f t="shared" si="12"/>
        <v>0.95543680345259552</v>
      </c>
      <c r="L169" s="131"/>
      <c r="M169" s="215"/>
      <c r="N169" s="131"/>
      <c r="O169" s="132"/>
      <c r="P169" s="93"/>
      <c r="Q169" s="5"/>
      <c r="R169" s="5"/>
      <c r="S169" s="5"/>
      <c r="T169" s="5"/>
      <c r="U169" s="5"/>
      <c r="V169" s="5"/>
      <c r="W169" s="5"/>
      <c r="X169" s="5"/>
      <c r="Y169" s="21"/>
      <c r="Z169" s="21"/>
    </row>
    <row r="170" spans="1:26" s="1" customFormat="1" x14ac:dyDescent="0.25">
      <c r="A170" s="75">
        <v>145</v>
      </c>
      <c r="B170" s="170"/>
      <c r="C170" s="16">
        <v>34242386</v>
      </c>
      <c r="D170" s="123">
        <v>56.6</v>
      </c>
      <c r="E170" s="8">
        <v>13.01</v>
      </c>
      <c r="F170" s="8">
        <v>13.298999999999999</v>
      </c>
      <c r="G170" s="124">
        <f t="shared" si="11"/>
        <v>0.2889999999999997</v>
      </c>
      <c r="H170" s="77">
        <f t="shared" si="14"/>
        <v>0.24848219999999974</v>
      </c>
      <c r="I170" s="85">
        <f t="shared" si="13"/>
        <v>0.26902271892392299</v>
      </c>
      <c r="J170" s="77">
        <f t="shared" si="12"/>
        <v>0.5175049189239227</v>
      </c>
      <c r="L170" s="131"/>
      <c r="M170" s="215"/>
      <c r="N170" s="132"/>
      <c r="O170" s="132"/>
      <c r="P170" s="93"/>
      <c r="Q170" s="5"/>
      <c r="R170" s="5"/>
      <c r="S170" s="5"/>
      <c r="T170" s="5"/>
      <c r="U170" s="5"/>
      <c r="V170" s="5"/>
      <c r="W170" s="5"/>
      <c r="X170" s="5"/>
      <c r="Y170" s="21"/>
      <c r="Z170" s="21"/>
    </row>
    <row r="171" spans="1:26" s="1" customFormat="1" x14ac:dyDescent="0.25">
      <c r="A171" s="75">
        <v>146</v>
      </c>
      <c r="B171" s="170"/>
      <c r="C171" s="16">
        <v>34242384</v>
      </c>
      <c r="D171" s="123">
        <v>84.3</v>
      </c>
      <c r="E171" s="8">
        <v>14.147</v>
      </c>
      <c r="F171" s="8">
        <v>14.147</v>
      </c>
      <c r="G171" s="124">
        <f t="shared" si="11"/>
        <v>0</v>
      </c>
      <c r="H171" s="77">
        <f t="shared" si="14"/>
        <v>0</v>
      </c>
      <c r="I171" s="85">
        <f t="shared" si="13"/>
        <v>0.40068224744322806</v>
      </c>
      <c r="J171" s="77">
        <f t="shared" si="12"/>
        <v>0.40068224744322806</v>
      </c>
      <c r="L171" s="131"/>
      <c r="M171" s="215"/>
      <c r="N171" s="132"/>
      <c r="O171" s="132"/>
      <c r="P171" s="93"/>
      <c r="Q171" s="5"/>
      <c r="R171" s="5"/>
      <c r="S171" s="5"/>
      <c r="T171" s="5"/>
      <c r="U171" s="5"/>
      <c r="V171" s="5"/>
      <c r="W171" s="5"/>
      <c r="X171" s="5"/>
      <c r="Y171" s="21"/>
      <c r="Z171" s="21"/>
    </row>
    <row r="172" spans="1:26" s="1" customFormat="1" x14ac:dyDescent="0.25">
      <c r="A172" s="4">
        <v>147</v>
      </c>
      <c r="B172" s="170"/>
      <c r="C172" s="16">
        <v>34242301</v>
      </c>
      <c r="D172" s="123">
        <v>84.7</v>
      </c>
      <c r="E172" s="8">
        <v>23.62</v>
      </c>
      <c r="F172" s="8">
        <v>24.408999999999999</v>
      </c>
      <c r="G172" s="124">
        <f t="shared" si="11"/>
        <v>0.78899999999999793</v>
      </c>
      <c r="H172" s="77">
        <f t="shared" si="14"/>
        <v>0.67838219999999827</v>
      </c>
      <c r="I172" s="85">
        <f t="shared" si="13"/>
        <v>0.40258346807166567</v>
      </c>
      <c r="J172" s="77">
        <f t="shared" si="12"/>
        <v>1.0809656680716639</v>
      </c>
      <c r="L172" s="131"/>
      <c r="M172" s="215"/>
      <c r="N172" s="132"/>
      <c r="O172" s="132"/>
      <c r="P172" s="93"/>
      <c r="Q172" s="5"/>
      <c r="R172" s="5"/>
      <c r="S172" s="5"/>
      <c r="T172" s="5"/>
      <c r="U172" s="5"/>
      <c r="V172" s="5"/>
      <c r="W172" s="5"/>
      <c r="X172" s="5"/>
      <c r="Y172" s="21"/>
      <c r="Z172" s="21"/>
    </row>
    <row r="173" spans="1:26" s="1" customFormat="1" x14ac:dyDescent="0.25">
      <c r="A173" s="75">
        <v>148</v>
      </c>
      <c r="B173" s="170"/>
      <c r="C173" s="16">
        <v>34242298</v>
      </c>
      <c r="D173" s="123">
        <v>56.4</v>
      </c>
      <c r="E173" s="8">
        <v>14.811999999999999</v>
      </c>
      <c r="F173" s="8">
        <v>15.879</v>
      </c>
      <c r="G173" s="124">
        <f t="shared" si="11"/>
        <v>1.0670000000000002</v>
      </c>
      <c r="H173" s="77">
        <f t="shared" si="14"/>
        <v>0.91740660000000018</v>
      </c>
      <c r="I173" s="85">
        <f t="shared" si="13"/>
        <v>0.26807210860970421</v>
      </c>
      <c r="J173" s="77">
        <f t="shared" si="12"/>
        <v>1.1854787086097045</v>
      </c>
      <c r="L173" s="131"/>
      <c r="M173" s="215"/>
      <c r="N173" s="132"/>
      <c r="O173" s="132"/>
      <c r="P173" s="93"/>
      <c r="Q173" s="5"/>
      <c r="R173" s="5"/>
      <c r="S173" s="5"/>
      <c r="T173" s="5"/>
      <c r="U173" s="5"/>
      <c r="V173" s="5"/>
      <c r="W173" s="5"/>
      <c r="X173" s="5"/>
      <c r="Y173" s="21"/>
      <c r="Z173" s="21"/>
    </row>
    <row r="174" spans="1:26" s="1" customFormat="1" x14ac:dyDescent="0.25">
      <c r="A174" s="75">
        <v>149</v>
      </c>
      <c r="B174" s="170"/>
      <c r="C174" s="16">
        <v>34242302</v>
      </c>
      <c r="D174" s="123">
        <v>56.7</v>
      </c>
      <c r="E174" s="8">
        <v>20.161000000000001</v>
      </c>
      <c r="F174" s="8">
        <v>20.6</v>
      </c>
      <c r="G174" s="124">
        <f t="shared" si="11"/>
        <v>0.43900000000000006</v>
      </c>
      <c r="H174" s="77">
        <f t="shared" si="14"/>
        <v>0.37745220000000007</v>
      </c>
      <c r="I174" s="85">
        <f t="shared" si="13"/>
        <v>0.26949802408103241</v>
      </c>
      <c r="J174" s="77">
        <f t="shared" si="12"/>
        <v>0.64695022408103253</v>
      </c>
      <c r="L174" s="131"/>
      <c r="M174" s="215"/>
      <c r="N174" s="132"/>
      <c r="O174" s="132"/>
      <c r="P174" s="93"/>
      <c r="Q174" s="5"/>
      <c r="R174" s="5"/>
      <c r="S174" s="5"/>
      <c r="T174" s="5"/>
      <c r="U174" s="5"/>
      <c r="V174" s="5"/>
      <c r="W174" s="5"/>
      <c r="X174" s="5"/>
      <c r="Y174" s="21"/>
      <c r="Z174" s="21"/>
    </row>
    <row r="175" spans="1:26" s="1" customFormat="1" x14ac:dyDescent="0.25">
      <c r="A175" s="75">
        <v>150</v>
      </c>
      <c r="B175" s="170"/>
      <c r="C175" s="16">
        <v>34242299</v>
      </c>
      <c r="D175" s="123">
        <v>84.6</v>
      </c>
      <c r="E175" s="8">
        <v>17.640999999999998</v>
      </c>
      <c r="F175" s="8">
        <v>17.640999999999998</v>
      </c>
      <c r="G175" s="124">
        <f t="shared" si="11"/>
        <v>0</v>
      </c>
      <c r="H175" s="77">
        <f t="shared" si="14"/>
        <v>0</v>
      </c>
      <c r="I175" s="85">
        <f t="shared" si="13"/>
        <v>0.40210816291455626</v>
      </c>
      <c r="J175" s="77">
        <f t="shared" si="12"/>
        <v>0.40210816291455626</v>
      </c>
      <c r="L175" s="131"/>
      <c r="M175" s="215"/>
      <c r="N175" s="132"/>
      <c r="O175" s="132"/>
      <c r="P175" s="93"/>
      <c r="Q175" s="5"/>
      <c r="R175" s="5"/>
      <c r="S175" s="5"/>
      <c r="T175" s="5"/>
      <c r="U175" s="5"/>
      <c r="V175" s="5"/>
      <c r="W175" s="5"/>
      <c r="X175" s="5"/>
      <c r="Y175" s="21"/>
      <c r="Z175" s="21"/>
    </row>
    <row r="176" spans="1:26" s="1" customFormat="1" x14ac:dyDescent="0.25">
      <c r="A176" s="4">
        <v>151</v>
      </c>
      <c r="B176" s="170"/>
      <c r="C176" s="16">
        <v>34242300</v>
      </c>
      <c r="D176" s="125">
        <v>84.6</v>
      </c>
      <c r="E176" s="8">
        <v>28.762</v>
      </c>
      <c r="F176" s="8">
        <v>29.117999999999999</v>
      </c>
      <c r="G176" s="124">
        <f t="shared" si="11"/>
        <v>0.3559999999999981</v>
      </c>
      <c r="H176" s="34">
        <f t="shared" si="14"/>
        <v>0.30608879999999838</v>
      </c>
      <c r="I176" s="39">
        <f t="shared" si="13"/>
        <v>0.40210816291455626</v>
      </c>
      <c r="J176" s="34">
        <f t="shared" si="12"/>
        <v>0.70819696291455458</v>
      </c>
      <c r="L176" s="131"/>
      <c r="M176" s="215"/>
      <c r="N176" s="132"/>
      <c r="O176" s="132"/>
      <c r="P176" s="93"/>
      <c r="Q176" s="5"/>
      <c r="R176" s="5"/>
      <c r="S176" s="5"/>
      <c r="T176" s="5"/>
      <c r="U176" s="5"/>
      <c r="V176" s="5"/>
      <c r="W176" s="5"/>
      <c r="X176" s="5"/>
      <c r="Y176" s="21"/>
      <c r="Z176" s="21"/>
    </row>
    <row r="177" spans="1:26" s="1" customFormat="1" x14ac:dyDescent="0.25">
      <c r="A177" s="75">
        <v>152</v>
      </c>
      <c r="B177" s="170"/>
      <c r="C177" s="16">
        <v>34242303</v>
      </c>
      <c r="D177" s="123">
        <v>56.3</v>
      </c>
      <c r="E177" s="8">
        <v>4.2380000000000004</v>
      </c>
      <c r="F177" s="8">
        <v>4.2939999999999996</v>
      </c>
      <c r="G177" s="124">
        <f t="shared" si="11"/>
        <v>5.5999999999999162E-2</v>
      </c>
      <c r="H177" s="77">
        <f t="shared" si="14"/>
        <v>4.8148799999999277E-2</v>
      </c>
      <c r="I177" s="85">
        <f t="shared" si="13"/>
        <v>0.26759680345259479</v>
      </c>
      <c r="J177" s="77">
        <f t="shared" si="12"/>
        <v>0.31574560345259406</v>
      </c>
      <c r="L177" s="131"/>
      <c r="M177" s="215"/>
      <c r="N177" s="132"/>
      <c r="O177" s="132"/>
      <c r="P177" s="93"/>
      <c r="Q177" s="5"/>
      <c r="R177" s="5"/>
      <c r="S177" s="5"/>
      <c r="T177" s="5"/>
      <c r="U177" s="5"/>
      <c r="V177" s="5"/>
      <c r="W177" s="5"/>
      <c r="X177" s="5"/>
      <c r="Y177" s="21"/>
      <c r="Z177" s="21"/>
    </row>
    <row r="178" spans="1:26" s="1" customFormat="1" x14ac:dyDescent="0.25">
      <c r="A178" s="75">
        <v>153</v>
      </c>
      <c r="B178" s="170"/>
      <c r="C178" s="16">
        <v>34242306</v>
      </c>
      <c r="D178" s="123">
        <v>56.9</v>
      </c>
      <c r="E178" s="8">
        <v>18.306999999999999</v>
      </c>
      <c r="F178" s="8">
        <v>18.332999999999998</v>
      </c>
      <c r="G178" s="124">
        <f t="shared" si="11"/>
        <v>2.5999999999999801E-2</v>
      </c>
      <c r="H178" s="77">
        <f t="shared" si="14"/>
        <v>2.2354799999999828E-2</v>
      </c>
      <c r="I178" s="85">
        <f t="shared" si="13"/>
        <v>0.27044863439525124</v>
      </c>
      <c r="J178" s="77">
        <f t="shared" si="12"/>
        <v>0.29280343439525108</v>
      </c>
      <c r="L178" s="131"/>
      <c r="M178" s="215"/>
      <c r="N178" s="132"/>
      <c r="O178" s="132"/>
      <c r="P178" s="93"/>
      <c r="Q178" s="5"/>
      <c r="R178" s="5"/>
      <c r="S178" s="5"/>
      <c r="T178" s="5"/>
      <c r="U178" s="5"/>
      <c r="V178" s="5"/>
      <c r="W178" s="5"/>
      <c r="X178" s="5"/>
      <c r="Y178" s="21"/>
      <c r="Z178" s="21"/>
    </row>
    <row r="179" spans="1:26" s="1" customFormat="1" x14ac:dyDescent="0.25">
      <c r="A179" s="75">
        <v>154</v>
      </c>
      <c r="B179" s="170"/>
      <c r="C179" s="16">
        <v>34242305</v>
      </c>
      <c r="D179" s="123">
        <v>85.7</v>
      </c>
      <c r="E179" s="8">
        <v>28.285</v>
      </c>
      <c r="F179" s="8">
        <v>28.37</v>
      </c>
      <c r="G179" s="124">
        <f t="shared" si="11"/>
        <v>8.5000000000000853E-2</v>
      </c>
      <c r="H179" s="77">
        <f t="shared" si="14"/>
        <v>7.3083000000000731E-2</v>
      </c>
      <c r="I179" s="85">
        <f t="shared" si="13"/>
        <v>0.40733651964275974</v>
      </c>
      <c r="J179" s="77">
        <f t="shared" si="12"/>
        <v>0.48041951964276047</v>
      </c>
      <c r="L179" s="131"/>
      <c r="M179" s="215"/>
      <c r="N179" s="132"/>
      <c r="O179" s="132"/>
      <c r="P179" s="93"/>
      <c r="Q179" s="5"/>
      <c r="R179" s="5"/>
      <c r="S179" s="5"/>
      <c r="T179" s="5"/>
      <c r="U179" s="5"/>
      <c r="V179" s="5"/>
      <c r="W179" s="5"/>
      <c r="X179" s="5"/>
      <c r="Y179" s="21"/>
      <c r="Z179" s="21"/>
    </row>
    <row r="180" spans="1:26" s="1" customFormat="1" x14ac:dyDescent="0.25">
      <c r="A180" s="4">
        <v>155</v>
      </c>
      <c r="B180" s="170"/>
      <c r="C180" s="16">
        <v>34242323</v>
      </c>
      <c r="D180" s="123">
        <v>84.9</v>
      </c>
      <c r="E180" s="8">
        <v>45.14</v>
      </c>
      <c r="F180" s="8">
        <v>45.756999999999998</v>
      </c>
      <c r="G180" s="124">
        <f t="shared" si="11"/>
        <v>0.61699999999999733</v>
      </c>
      <c r="H180" s="77">
        <f t="shared" si="14"/>
        <v>0.53049659999999765</v>
      </c>
      <c r="I180" s="85">
        <f t="shared" si="13"/>
        <v>0.40353407838588451</v>
      </c>
      <c r="J180" s="77">
        <f t="shared" si="12"/>
        <v>0.93403067838588216</v>
      </c>
      <c r="L180" s="131"/>
      <c r="M180" s="215"/>
      <c r="N180" s="108"/>
      <c r="O180" s="108"/>
      <c r="P180" s="108"/>
      <c r="Q180" s="24"/>
      <c r="R180" s="5"/>
      <c r="S180" s="5"/>
      <c r="T180" s="5"/>
      <c r="U180" s="5"/>
      <c r="V180" s="5"/>
      <c r="W180" s="5"/>
      <c r="X180" s="5"/>
      <c r="Y180" s="21"/>
      <c r="Z180" s="21"/>
    </row>
    <row r="181" spans="1:26" s="1" customFormat="1" x14ac:dyDescent="0.25">
      <c r="A181" s="75">
        <v>156</v>
      </c>
      <c r="B181" s="170"/>
      <c r="C181" s="16">
        <v>34242320</v>
      </c>
      <c r="D181" s="123">
        <v>56.8</v>
      </c>
      <c r="E181" s="8">
        <v>32.189</v>
      </c>
      <c r="F181" s="8">
        <v>33.460999999999999</v>
      </c>
      <c r="G181" s="124">
        <f t="shared" si="11"/>
        <v>1.2719999999999985</v>
      </c>
      <c r="H181" s="77">
        <f t="shared" si="14"/>
        <v>1.0936655999999987</v>
      </c>
      <c r="I181" s="85">
        <f t="shared" si="13"/>
        <v>0.26997332923814182</v>
      </c>
      <c r="J181" s="77">
        <f t="shared" si="12"/>
        <v>1.3636389292381406</v>
      </c>
      <c r="L181" s="131"/>
      <c r="M181" s="215"/>
      <c r="N181" s="108"/>
      <c r="O181" s="108"/>
      <c r="P181" s="108"/>
      <c r="Q181" s="24"/>
      <c r="R181" s="5"/>
      <c r="S181" s="5"/>
      <c r="T181" s="5"/>
      <c r="U181" s="5"/>
      <c r="V181" s="5"/>
      <c r="W181" s="5"/>
      <c r="X181" s="5"/>
      <c r="Y181" s="21"/>
      <c r="Z181" s="21"/>
    </row>
    <row r="182" spans="1:26" s="1" customFormat="1" x14ac:dyDescent="0.25">
      <c r="A182" s="75">
        <v>157</v>
      </c>
      <c r="B182" s="170"/>
      <c r="C182" s="16">
        <v>34242321</v>
      </c>
      <c r="D182" s="123">
        <v>57.1</v>
      </c>
      <c r="E182" s="8">
        <v>27.422000000000001</v>
      </c>
      <c r="F182" s="8">
        <v>28.814</v>
      </c>
      <c r="G182" s="124">
        <f t="shared" si="11"/>
        <v>1.3919999999999995</v>
      </c>
      <c r="H182" s="77">
        <f t="shared" si="14"/>
        <v>1.1968415999999995</v>
      </c>
      <c r="I182" s="85">
        <f t="shared" si="13"/>
        <v>0.27139924470947002</v>
      </c>
      <c r="J182" s="77">
        <f t="shared" si="12"/>
        <v>1.4682408447094695</v>
      </c>
      <c r="L182" s="131"/>
      <c r="M182" s="215"/>
      <c r="N182" s="108"/>
      <c r="O182" s="108"/>
      <c r="P182" s="108"/>
      <c r="Q182" s="24"/>
      <c r="R182" s="5"/>
      <c r="S182" s="5"/>
      <c r="T182" s="5"/>
      <c r="U182" s="5"/>
      <c r="V182" s="5"/>
      <c r="W182" s="5"/>
      <c r="X182" s="5"/>
      <c r="Y182" s="21"/>
      <c r="Z182" s="21"/>
    </row>
    <row r="183" spans="1:26" s="1" customFormat="1" x14ac:dyDescent="0.25">
      <c r="A183" s="75">
        <v>158</v>
      </c>
      <c r="B183" s="170"/>
      <c r="C183" s="16">
        <v>34242304</v>
      </c>
      <c r="D183" s="123">
        <v>85.5</v>
      </c>
      <c r="E183" s="8">
        <v>34.110999999999997</v>
      </c>
      <c r="F183" s="8">
        <v>35.284999999999997</v>
      </c>
      <c r="G183" s="124">
        <f t="shared" si="11"/>
        <v>1.1739999999999995</v>
      </c>
      <c r="H183" s="77">
        <f t="shared" si="14"/>
        <v>1.0094051999999996</v>
      </c>
      <c r="I183" s="85">
        <f t="shared" si="13"/>
        <v>0.40638590932854091</v>
      </c>
      <c r="J183" s="77">
        <f t="shared" si="12"/>
        <v>1.4157911093285405</v>
      </c>
      <c r="L183" s="131"/>
      <c r="M183" s="215"/>
      <c r="N183" s="108"/>
      <c r="O183" s="108"/>
      <c r="P183" s="108"/>
      <c r="Q183" s="24"/>
      <c r="R183" s="5"/>
      <c r="S183" s="5"/>
      <c r="T183" s="5"/>
      <c r="U183" s="5"/>
      <c r="V183" s="5"/>
      <c r="W183" s="5"/>
      <c r="X183" s="5"/>
      <c r="Y183" s="21"/>
      <c r="Z183" s="21"/>
    </row>
    <row r="184" spans="1:26" s="1" customFormat="1" x14ac:dyDescent="0.25">
      <c r="A184" s="4">
        <v>159</v>
      </c>
      <c r="B184" s="170"/>
      <c r="C184" s="16">
        <v>34242308</v>
      </c>
      <c r="D184" s="123">
        <v>84.6</v>
      </c>
      <c r="E184" s="153">
        <v>35.250999999999998</v>
      </c>
      <c r="F184" s="153">
        <v>36.344999999999999</v>
      </c>
      <c r="G184" s="124">
        <f t="shared" si="11"/>
        <v>1.0940000000000012</v>
      </c>
      <c r="H184" s="77">
        <f t="shared" si="14"/>
        <v>0.94062120000000105</v>
      </c>
      <c r="I184" s="85">
        <f t="shared" si="13"/>
        <v>0.40210816291455626</v>
      </c>
      <c r="J184" s="87">
        <f>H184+I184</f>
        <v>1.3427293629145574</v>
      </c>
      <c r="L184" s="131"/>
      <c r="M184" s="215"/>
      <c r="N184" s="66"/>
      <c r="O184" s="132"/>
      <c r="P184" s="93"/>
      <c r="Q184" s="5"/>
      <c r="R184" s="5"/>
      <c r="S184" s="5"/>
      <c r="T184" s="5"/>
      <c r="U184" s="5"/>
      <c r="V184" s="5"/>
      <c r="W184" s="5"/>
      <c r="X184" s="5"/>
      <c r="Y184" s="21"/>
      <c r="Z184" s="21"/>
    </row>
    <row r="185" spans="1:26" s="1" customFormat="1" x14ac:dyDescent="0.25">
      <c r="A185" s="4">
        <v>160</v>
      </c>
      <c r="B185" s="170"/>
      <c r="C185" s="16">
        <v>34242307</v>
      </c>
      <c r="D185" s="123">
        <v>56.3</v>
      </c>
      <c r="E185" s="8">
        <v>0.53200000000000003</v>
      </c>
      <c r="F185" s="8">
        <v>0.998</v>
      </c>
      <c r="G185" s="124">
        <f t="shared" si="11"/>
        <v>0.46599999999999997</v>
      </c>
      <c r="H185" s="77">
        <f t="shared" si="14"/>
        <v>0.40066679999999999</v>
      </c>
      <c r="I185" s="85">
        <f t="shared" si="13"/>
        <v>0.26759680345259479</v>
      </c>
      <c r="J185" s="96">
        <f>H185+I185</f>
        <v>0.66826360345259483</v>
      </c>
      <c r="L185" s="131"/>
      <c r="M185" s="215"/>
      <c r="N185" s="66"/>
      <c r="O185" s="132"/>
      <c r="P185" s="93"/>
      <c r="Q185" s="5"/>
      <c r="R185" s="5"/>
      <c r="S185" s="5"/>
      <c r="T185" s="5"/>
      <c r="U185" s="5"/>
      <c r="V185" s="5"/>
      <c r="W185" s="5"/>
      <c r="X185" s="5"/>
      <c r="Y185" s="21"/>
      <c r="Z185" s="21"/>
    </row>
    <row r="186" spans="1:26" s="1" customFormat="1" x14ac:dyDescent="0.25">
      <c r="A186" s="75">
        <v>161</v>
      </c>
      <c r="B186" s="170"/>
      <c r="C186" s="16">
        <v>34242312</v>
      </c>
      <c r="D186" s="123">
        <v>56.8</v>
      </c>
      <c r="E186" s="8">
        <v>8.2029999999999994</v>
      </c>
      <c r="F186" s="8">
        <v>8.4250000000000007</v>
      </c>
      <c r="G186" s="124">
        <f t="shared" si="11"/>
        <v>0.22200000000000131</v>
      </c>
      <c r="H186" s="77">
        <f t="shared" si="14"/>
        <v>0.19087560000000112</v>
      </c>
      <c r="I186" s="85">
        <f t="shared" si="13"/>
        <v>0.26997332923814182</v>
      </c>
      <c r="J186" s="77">
        <f t="shared" si="12"/>
        <v>0.46084892923814291</v>
      </c>
      <c r="L186" s="131"/>
      <c r="M186" s="215"/>
      <c r="N186" s="66"/>
      <c r="O186" s="132"/>
      <c r="P186" s="93"/>
      <c r="Q186" s="5"/>
      <c r="R186" s="5"/>
      <c r="S186" s="5"/>
      <c r="T186" s="5"/>
      <c r="U186" s="5"/>
      <c r="V186" s="5"/>
      <c r="W186" s="5"/>
      <c r="X186" s="5"/>
      <c r="Y186" s="21"/>
      <c r="Z186" s="21"/>
    </row>
    <row r="187" spans="1:26" s="1" customFormat="1" x14ac:dyDescent="0.25">
      <c r="A187" s="75">
        <v>162</v>
      </c>
      <c r="B187" s="170"/>
      <c r="C187" s="16">
        <v>34242309</v>
      </c>
      <c r="D187" s="123">
        <v>85.2</v>
      </c>
      <c r="E187" s="8">
        <v>26.277000000000001</v>
      </c>
      <c r="F187" s="8">
        <v>26.646999999999998</v>
      </c>
      <c r="G187" s="124">
        <f t="shared" si="11"/>
        <v>0.36999999999999744</v>
      </c>
      <c r="H187" s="77">
        <f t="shared" si="14"/>
        <v>0.3181259999999978</v>
      </c>
      <c r="I187" s="85">
        <f>D187/3672.6*$I$16</f>
        <v>0.40495999385721271</v>
      </c>
      <c r="J187" s="77">
        <f t="shared" si="12"/>
        <v>0.72308599385721051</v>
      </c>
      <c r="L187" s="131"/>
      <c r="M187" s="215"/>
      <c r="N187" s="66"/>
      <c r="O187" s="132"/>
      <c r="P187" s="93"/>
      <c r="Q187" s="5"/>
      <c r="R187" s="5"/>
      <c r="S187" s="5"/>
      <c r="T187" s="5"/>
      <c r="U187" s="5"/>
      <c r="V187" s="5"/>
      <c r="W187" s="5"/>
      <c r="X187" s="5"/>
      <c r="Y187" s="21"/>
      <c r="Z187" s="21"/>
    </row>
    <row r="188" spans="1:26" s="1" customFormat="1" x14ac:dyDescent="0.25">
      <c r="A188" s="4">
        <v>163</v>
      </c>
      <c r="B188" s="170"/>
      <c r="C188" s="16">
        <v>34242188</v>
      </c>
      <c r="D188" s="123">
        <v>84.4</v>
      </c>
      <c r="E188" s="8">
        <v>5.8150000000000004</v>
      </c>
      <c r="F188" s="8">
        <v>5.8150000000000004</v>
      </c>
      <c r="G188" s="124">
        <f t="shared" si="11"/>
        <v>0</v>
      </c>
      <c r="H188" s="77">
        <f>G188*0.8598</f>
        <v>0</v>
      </c>
      <c r="I188" s="85">
        <f t="shared" si="13"/>
        <v>0.40115755260033747</v>
      </c>
      <c r="J188" s="77">
        <f>H188+I188</f>
        <v>0.40115755260033747</v>
      </c>
      <c r="L188" s="131"/>
      <c r="M188" s="215"/>
      <c r="N188" s="66"/>
      <c r="O188" s="132"/>
      <c r="P188" s="93"/>
      <c r="Q188" s="5"/>
      <c r="R188" s="5"/>
      <c r="S188" s="5"/>
      <c r="T188" s="5"/>
      <c r="U188" s="5"/>
      <c r="V188" s="5"/>
      <c r="W188" s="5"/>
      <c r="X188" s="5"/>
      <c r="Y188" s="21"/>
      <c r="Z188" s="21"/>
    </row>
    <row r="189" spans="1:26" s="1" customFormat="1" x14ac:dyDescent="0.25">
      <c r="A189" s="75">
        <v>164</v>
      </c>
      <c r="B189" s="170"/>
      <c r="C189" s="16">
        <v>34242185</v>
      </c>
      <c r="D189" s="123">
        <v>55.9</v>
      </c>
      <c r="E189" s="8">
        <v>13.863</v>
      </c>
      <c r="F189" s="8">
        <v>14.451000000000001</v>
      </c>
      <c r="G189" s="124">
        <f t="shared" si="11"/>
        <v>0.58800000000000097</v>
      </c>
      <c r="H189" s="77">
        <f>G189*0.8598</f>
        <v>0.50556240000000086</v>
      </c>
      <c r="I189" s="85">
        <f t="shared" si="13"/>
        <v>0.26569558282415717</v>
      </c>
      <c r="J189" s="77">
        <f t="shared" si="12"/>
        <v>0.77125798282415803</v>
      </c>
      <c r="L189" s="131"/>
      <c r="M189" s="215"/>
      <c r="N189" s="66"/>
      <c r="O189" s="132"/>
      <c r="P189" s="93"/>
      <c r="Q189" s="5"/>
      <c r="R189" s="5"/>
      <c r="S189" s="5"/>
      <c r="T189" s="5"/>
      <c r="U189" s="5"/>
      <c r="V189" s="5"/>
      <c r="W189" s="5"/>
      <c r="X189" s="5"/>
      <c r="Y189" s="21"/>
      <c r="Z189" s="21"/>
    </row>
    <row r="190" spans="1:26" s="1" customFormat="1" x14ac:dyDescent="0.25">
      <c r="A190" s="75">
        <v>165</v>
      </c>
      <c r="B190" s="170"/>
      <c r="C190" s="16">
        <v>43441088</v>
      </c>
      <c r="D190" s="123">
        <v>56.7</v>
      </c>
      <c r="E190" s="8">
        <v>13.746</v>
      </c>
      <c r="F190" s="8">
        <v>13.875999999999999</v>
      </c>
      <c r="G190" s="124">
        <f t="shared" si="11"/>
        <v>0.12999999999999901</v>
      </c>
      <c r="H190" s="77">
        <f t="shared" si="14"/>
        <v>0.11177399999999915</v>
      </c>
      <c r="I190" s="85">
        <f t="shared" si="13"/>
        <v>0.26949802408103241</v>
      </c>
      <c r="J190" s="77">
        <f t="shared" si="12"/>
        <v>0.38127202408103156</v>
      </c>
      <c r="L190" s="131"/>
      <c r="M190" s="215"/>
      <c r="N190" s="66"/>
      <c r="O190" s="132"/>
      <c r="P190" s="93"/>
      <c r="Q190" s="5"/>
      <c r="R190" s="5"/>
      <c r="S190" s="5"/>
      <c r="T190" s="5"/>
      <c r="U190" s="5"/>
      <c r="V190" s="5"/>
      <c r="W190" s="5"/>
      <c r="X190" s="5"/>
      <c r="Y190" s="21"/>
      <c r="Z190" s="21"/>
    </row>
    <row r="191" spans="1:26" s="1" customFormat="1" x14ac:dyDescent="0.25">
      <c r="A191" s="75">
        <v>166</v>
      </c>
      <c r="B191" s="170"/>
      <c r="C191" s="16">
        <v>34242310</v>
      </c>
      <c r="D191" s="123">
        <v>85.2</v>
      </c>
      <c r="E191" s="8">
        <v>28.103000000000002</v>
      </c>
      <c r="F191" s="8">
        <v>28.85</v>
      </c>
      <c r="G191" s="124">
        <f t="shared" si="11"/>
        <v>0.74699999999999989</v>
      </c>
      <c r="H191" s="77">
        <f t="shared" si="14"/>
        <v>0.64227059999999991</v>
      </c>
      <c r="I191" s="85">
        <f t="shared" si="13"/>
        <v>0.40495999385721271</v>
      </c>
      <c r="J191" s="77">
        <f t="shared" si="12"/>
        <v>1.0472305938572126</v>
      </c>
      <c r="L191" s="131"/>
      <c r="M191" s="215"/>
      <c r="N191" s="66"/>
      <c r="O191" s="132"/>
      <c r="P191" s="93"/>
      <c r="Q191" s="5"/>
      <c r="R191" s="5"/>
      <c r="S191" s="5"/>
      <c r="T191" s="5"/>
      <c r="U191" s="5"/>
      <c r="V191" s="5"/>
      <c r="W191" s="5"/>
      <c r="X191" s="5"/>
      <c r="Y191" s="21"/>
      <c r="Z191" s="21"/>
    </row>
    <row r="192" spans="1:26" s="1" customFormat="1" x14ac:dyDescent="0.25">
      <c r="A192" s="4">
        <v>167</v>
      </c>
      <c r="B192" s="170"/>
      <c r="C192" s="16">
        <v>34242187</v>
      </c>
      <c r="D192" s="123">
        <v>84.9</v>
      </c>
      <c r="E192" s="8">
        <v>33.738</v>
      </c>
      <c r="F192" s="8">
        <v>35.018999999999998</v>
      </c>
      <c r="G192" s="124">
        <f t="shared" si="11"/>
        <v>1.2809999999999988</v>
      </c>
      <c r="H192" s="77">
        <f t="shared" si="14"/>
        <v>1.101403799999999</v>
      </c>
      <c r="I192" s="85">
        <f t="shared" si="13"/>
        <v>0.40353407838588451</v>
      </c>
      <c r="J192" s="77">
        <f t="shared" si="12"/>
        <v>1.5049378783858836</v>
      </c>
      <c r="L192" s="131"/>
      <c r="M192" s="215"/>
      <c r="N192" s="66"/>
      <c r="O192" s="132"/>
      <c r="P192" s="93"/>
      <c r="Q192" s="5"/>
      <c r="R192" s="5"/>
      <c r="S192" s="5"/>
      <c r="T192" s="5"/>
      <c r="U192" s="5"/>
      <c r="V192" s="5"/>
      <c r="W192" s="5"/>
      <c r="X192" s="5"/>
      <c r="Y192" s="21"/>
      <c r="Z192" s="21"/>
    </row>
    <row r="193" spans="1:26" s="1" customFormat="1" x14ac:dyDescent="0.25">
      <c r="A193" s="75">
        <v>168</v>
      </c>
      <c r="B193" s="170"/>
      <c r="C193" s="16">
        <v>34242189</v>
      </c>
      <c r="D193" s="123">
        <v>56.4</v>
      </c>
      <c r="E193" s="8">
        <v>5.01</v>
      </c>
      <c r="F193" s="8">
        <v>5.01</v>
      </c>
      <c r="G193" s="124">
        <f t="shared" si="11"/>
        <v>0</v>
      </c>
      <c r="H193" s="77">
        <f t="shared" si="14"/>
        <v>0</v>
      </c>
      <c r="I193" s="85">
        <f t="shared" si="13"/>
        <v>0.26807210860970421</v>
      </c>
      <c r="J193" s="77">
        <f t="shared" si="12"/>
        <v>0.26807210860970421</v>
      </c>
      <c r="L193" s="131"/>
      <c r="M193" s="215"/>
      <c r="N193" s="66"/>
      <c r="O193" s="132"/>
      <c r="P193" s="93"/>
      <c r="Q193" s="5"/>
      <c r="R193" s="5"/>
      <c r="S193" s="5"/>
      <c r="T193" s="5"/>
      <c r="U193" s="5"/>
      <c r="V193" s="5"/>
      <c r="W193" s="5"/>
      <c r="X193" s="5"/>
      <c r="Y193" s="21"/>
      <c r="Z193" s="21"/>
    </row>
    <row r="194" spans="1:26" s="1" customFormat="1" x14ac:dyDescent="0.25">
      <c r="A194" s="75">
        <v>169</v>
      </c>
      <c r="B194" s="170"/>
      <c r="C194" s="16">
        <v>34242191</v>
      </c>
      <c r="D194" s="123">
        <v>57</v>
      </c>
      <c r="E194" s="8">
        <v>21.687999999999999</v>
      </c>
      <c r="F194" s="8">
        <v>22.684999999999999</v>
      </c>
      <c r="G194" s="124">
        <f t="shared" si="11"/>
        <v>0.99699999999999989</v>
      </c>
      <c r="H194" s="77">
        <f t="shared" si="14"/>
        <v>0.85722059999999989</v>
      </c>
      <c r="I194" s="85">
        <f t="shared" si="13"/>
        <v>0.2709239395523606</v>
      </c>
      <c r="J194" s="77">
        <f t="shared" si="12"/>
        <v>1.1281445395523604</v>
      </c>
      <c r="L194" s="131"/>
      <c r="M194" s="215"/>
      <c r="N194" s="66"/>
      <c r="O194" s="132"/>
      <c r="P194" s="93"/>
      <c r="Q194" s="5"/>
      <c r="R194" s="5"/>
      <c r="S194" s="5"/>
      <c r="T194" s="5"/>
      <c r="U194" s="5"/>
      <c r="V194" s="5"/>
      <c r="W194" s="5"/>
      <c r="X194" s="5"/>
      <c r="Y194" s="21"/>
      <c r="Z194" s="21"/>
    </row>
    <row r="195" spans="1:26" s="1" customFormat="1" x14ac:dyDescent="0.25">
      <c r="A195" s="75">
        <v>170</v>
      </c>
      <c r="B195" s="203">
        <v>45608</v>
      </c>
      <c r="C195" s="204">
        <v>34242190</v>
      </c>
      <c r="D195" s="123">
        <v>85.3</v>
      </c>
      <c r="E195" s="8">
        <v>31.061</v>
      </c>
      <c r="F195" s="8">
        <v>31.687999999999999</v>
      </c>
      <c r="G195" s="124">
        <f t="shared" si="11"/>
        <v>0.62699999999999889</v>
      </c>
      <c r="H195" s="77">
        <f t="shared" si="14"/>
        <v>0.53909459999999909</v>
      </c>
      <c r="I195" s="85">
        <f t="shared" si="13"/>
        <v>0.40543529901432213</v>
      </c>
      <c r="J195" s="77">
        <f t="shared" si="12"/>
        <v>0.94452989901432116</v>
      </c>
      <c r="L195" s="131"/>
      <c r="M195" s="215"/>
      <c r="N195" s="66"/>
      <c r="O195" s="132"/>
      <c r="P195" s="93"/>
      <c r="Q195" s="5"/>
      <c r="R195" s="5"/>
      <c r="S195" s="5"/>
      <c r="T195" s="5"/>
      <c r="U195" s="5"/>
      <c r="V195" s="5"/>
      <c r="W195" s="5"/>
      <c r="X195" s="5"/>
      <c r="Y195" s="21"/>
      <c r="Z195" s="21"/>
    </row>
    <row r="196" spans="1:26" s="1" customFormat="1" x14ac:dyDescent="0.25">
      <c r="A196" s="4">
        <v>171</v>
      </c>
      <c r="B196" s="170"/>
      <c r="C196" s="16">
        <v>34242184</v>
      </c>
      <c r="D196" s="123">
        <v>84.3</v>
      </c>
      <c r="E196" s="8">
        <v>7.93</v>
      </c>
      <c r="F196" s="8">
        <v>7.93</v>
      </c>
      <c r="G196" s="124">
        <f t="shared" si="11"/>
        <v>0</v>
      </c>
      <c r="H196" s="77">
        <f t="shared" si="14"/>
        <v>0</v>
      </c>
      <c r="I196" s="85">
        <f t="shared" si="13"/>
        <v>0.40068224744322806</v>
      </c>
      <c r="J196" s="77">
        <f t="shared" si="12"/>
        <v>0.40068224744322806</v>
      </c>
      <c r="L196" s="131"/>
      <c r="M196" s="215"/>
      <c r="N196" s="66"/>
      <c r="O196" s="107"/>
      <c r="P196" s="108"/>
      <c r="Q196" s="108"/>
      <c r="R196" s="108"/>
      <c r="S196" s="93"/>
      <c r="T196" s="93"/>
      <c r="U196" s="5"/>
      <c r="V196" s="5"/>
      <c r="W196" s="5"/>
      <c r="X196" s="5"/>
      <c r="Y196" s="21"/>
      <c r="Z196" s="21"/>
    </row>
    <row r="197" spans="1:26" s="1" customFormat="1" x14ac:dyDescent="0.25">
      <c r="A197" s="75">
        <v>172</v>
      </c>
      <c r="B197" s="170"/>
      <c r="C197" s="16">
        <v>34242195</v>
      </c>
      <c r="D197" s="123">
        <v>56.4</v>
      </c>
      <c r="E197" s="8">
        <v>10.968</v>
      </c>
      <c r="F197" s="8">
        <v>11.121</v>
      </c>
      <c r="G197" s="124">
        <f t="shared" si="11"/>
        <v>0.15300000000000047</v>
      </c>
      <c r="H197" s="77">
        <f>G197*0.8598</f>
        <v>0.1315494000000004</v>
      </c>
      <c r="I197" s="85">
        <f t="shared" si="13"/>
        <v>0.26807210860970421</v>
      </c>
      <c r="J197" s="77">
        <f t="shared" si="12"/>
        <v>0.39962150860970458</v>
      </c>
      <c r="L197" s="131"/>
      <c r="M197" s="215"/>
      <c r="N197" s="66"/>
      <c r="O197" s="107"/>
      <c r="P197" s="108"/>
      <c r="Q197" s="108"/>
      <c r="R197" s="108"/>
      <c r="S197" s="93"/>
      <c r="T197" s="93"/>
      <c r="U197" s="5"/>
      <c r="V197" s="5"/>
      <c r="W197" s="5"/>
      <c r="X197" s="5"/>
      <c r="Y197" s="21"/>
      <c r="Z197" s="21"/>
    </row>
    <row r="198" spans="1:26" s="1" customFormat="1" x14ac:dyDescent="0.25">
      <c r="A198" s="75">
        <v>173</v>
      </c>
      <c r="B198" s="170"/>
      <c r="C198" s="16">
        <v>34242186</v>
      </c>
      <c r="D198" s="123">
        <v>56.9</v>
      </c>
      <c r="E198" s="8">
        <v>17.75</v>
      </c>
      <c r="F198" s="8">
        <v>18.649000000000001</v>
      </c>
      <c r="G198" s="124">
        <f t="shared" si="11"/>
        <v>0.89900000000000091</v>
      </c>
      <c r="H198" s="77">
        <f t="shared" ref="H198:H219" si="15">G198*0.8598</f>
        <v>0.77296020000000076</v>
      </c>
      <c r="I198" s="85">
        <f t="shared" si="13"/>
        <v>0.27044863439525124</v>
      </c>
      <c r="J198" s="77">
        <f t="shared" si="12"/>
        <v>1.0434088343952519</v>
      </c>
      <c r="L198" s="131"/>
      <c r="M198" s="215"/>
      <c r="N198" s="109"/>
      <c r="O198" s="107"/>
      <c r="P198" s="108"/>
      <c r="Q198" s="108"/>
      <c r="R198" s="108"/>
      <c r="S198" s="93"/>
      <c r="T198" s="93"/>
      <c r="U198" s="5"/>
      <c r="V198" s="5"/>
      <c r="W198" s="5"/>
      <c r="X198" s="5"/>
      <c r="Y198" s="21"/>
      <c r="Z198" s="21"/>
    </row>
    <row r="199" spans="1:26" s="1" customFormat="1" x14ac:dyDescent="0.25">
      <c r="A199" s="75">
        <v>174</v>
      </c>
      <c r="B199" s="170"/>
      <c r="C199" s="16">
        <v>34242183</v>
      </c>
      <c r="D199" s="123">
        <v>85.9</v>
      </c>
      <c r="E199" s="8">
        <v>31.591000000000001</v>
      </c>
      <c r="F199" s="8">
        <v>32.273000000000003</v>
      </c>
      <c r="G199" s="124">
        <f t="shared" si="11"/>
        <v>0.68200000000000216</v>
      </c>
      <c r="H199" s="77">
        <f t="shared" si="15"/>
        <v>0.58638360000000189</v>
      </c>
      <c r="I199" s="85">
        <f t="shared" si="13"/>
        <v>0.40828712995697858</v>
      </c>
      <c r="J199" s="77">
        <f t="shared" si="12"/>
        <v>0.99467072995698047</v>
      </c>
      <c r="L199" s="131"/>
      <c r="M199" s="215"/>
      <c r="N199" s="109"/>
      <c r="O199" s="107"/>
      <c r="P199" s="108"/>
      <c r="Q199" s="108"/>
      <c r="R199" s="108"/>
      <c r="S199" s="93"/>
      <c r="T199" s="93"/>
      <c r="U199" s="93"/>
      <c r="V199" s="5"/>
      <c r="W199" s="5"/>
      <c r="X199" s="5"/>
      <c r="Y199" s="21"/>
      <c r="Z199" s="21"/>
    </row>
    <row r="200" spans="1:26" s="1" customFormat="1" x14ac:dyDescent="0.25">
      <c r="A200" s="4">
        <v>175</v>
      </c>
      <c r="B200" s="170"/>
      <c r="C200" s="16">
        <v>34242196</v>
      </c>
      <c r="D200" s="123">
        <v>84.5</v>
      </c>
      <c r="E200" s="8">
        <v>29.949000000000002</v>
      </c>
      <c r="F200" s="8">
        <f>29.949+1.096</f>
        <v>31.045000000000002</v>
      </c>
      <c r="G200" s="124">
        <f t="shared" si="11"/>
        <v>1.0960000000000001</v>
      </c>
      <c r="H200" s="34">
        <f t="shared" si="15"/>
        <v>0.94234080000000009</v>
      </c>
      <c r="I200" s="39">
        <f t="shared" si="13"/>
        <v>0.40163285775744684</v>
      </c>
      <c r="J200" s="34">
        <f t="shared" si="12"/>
        <v>1.3439736577574468</v>
      </c>
      <c r="L200" s="131"/>
      <c r="M200" s="215"/>
      <c r="N200" s="109"/>
      <c r="O200" s="108"/>
      <c r="P200" s="108"/>
      <c r="Q200" s="24"/>
      <c r="R200" s="106"/>
      <c r="S200" s="5"/>
      <c r="T200" s="5"/>
      <c r="U200" s="5"/>
      <c r="V200" s="5"/>
      <c r="W200" s="5"/>
      <c r="X200" s="5"/>
      <c r="Y200" s="21"/>
      <c r="Z200" s="21"/>
    </row>
    <row r="201" spans="1:26" s="1" customFormat="1" x14ac:dyDescent="0.25">
      <c r="A201" s="75">
        <v>176</v>
      </c>
      <c r="B201" s="170"/>
      <c r="C201" s="16">
        <v>34242199</v>
      </c>
      <c r="D201" s="123">
        <v>56.5</v>
      </c>
      <c r="E201" s="8">
        <v>16.331</v>
      </c>
      <c r="F201" s="8">
        <f>16.331+0.733</f>
        <v>17.064</v>
      </c>
      <c r="G201" s="124">
        <f t="shared" si="11"/>
        <v>0.73300000000000054</v>
      </c>
      <c r="H201" s="34">
        <f t="shared" si="15"/>
        <v>0.6302334000000005</v>
      </c>
      <c r="I201" s="39">
        <f t="shared" si="13"/>
        <v>0.26854741376681357</v>
      </c>
      <c r="J201" s="34">
        <f t="shared" si="12"/>
        <v>0.89878081376681407</v>
      </c>
      <c r="L201" s="131"/>
      <c r="M201" s="215"/>
      <c r="N201" s="109"/>
      <c r="O201" s="108"/>
      <c r="P201" s="108"/>
      <c r="Q201" s="24"/>
      <c r="R201" s="106"/>
      <c r="S201" s="5"/>
      <c r="T201" s="5"/>
      <c r="U201" s="5"/>
      <c r="V201" s="5"/>
      <c r="W201" s="5"/>
      <c r="X201" s="5"/>
      <c r="Y201" s="21"/>
      <c r="Z201" s="21"/>
    </row>
    <row r="202" spans="1:26" s="1" customFormat="1" x14ac:dyDescent="0.25">
      <c r="A202" s="75">
        <v>177</v>
      </c>
      <c r="B202" s="170"/>
      <c r="C202" s="16">
        <v>34242192</v>
      </c>
      <c r="D202" s="123">
        <v>57</v>
      </c>
      <c r="E202" s="8">
        <v>18</v>
      </c>
      <c r="F202" s="8">
        <v>18</v>
      </c>
      <c r="G202" s="124">
        <f t="shared" si="11"/>
        <v>0</v>
      </c>
      <c r="H202" s="34">
        <f t="shared" si="15"/>
        <v>0</v>
      </c>
      <c r="I202" s="39">
        <f t="shared" si="13"/>
        <v>0.2709239395523606</v>
      </c>
      <c r="J202" s="34">
        <f>H202+I202</f>
        <v>0.2709239395523606</v>
      </c>
      <c r="L202" s="131"/>
      <c r="M202" s="215"/>
      <c r="N202" s="109"/>
      <c r="O202" s="108"/>
      <c r="P202" s="108"/>
      <c r="Q202" s="24"/>
      <c r="R202" s="106"/>
      <c r="S202" s="5"/>
      <c r="T202" s="5"/>
      <c r="U202" s="5"/>
      <c r="V202" s="5"/>
      <c r="W202" s="5"/>
      <c r="X202" s="5"/>
      <c r="Y202" s="21"/>
      <c r="Z202" s="21"/>
    </row>
    <row r="203" spans="1:26" s="1" customFormat="1" x14ac:dyDescent="0.25">
      <c r="A203" s="75">
        <v>178</v>
      </c>
      <c r="B203" s="170"/>
      <c r="C203" s="16">
        <v>34242198</v>
      </c>
      <c r="D203" s="123">
        <v>85.8</v>
      </c>
      <c r="E203" s="8">
        <v>24.385000000000002</v>
      </c>
      <c r="F203" s="8">
        <f>24.385+1.113</f>
        <v>25.498000000000001</v>
      </c>
      <c r="G203" s="124">
        <f>F203-E203</f>
        <v>1.1129999999999995</v>
      </c>
      <c r="H203" s="77">
        <f t="shared" si="15"/>
        <v>0.95695739999999962</v>
      </c>
      <c r="I203" s="85">
        <f t="shared" si="13"/>
        <v>0.40781182479986916</v>
      </c>
      <c r="J203" s="77">
        <f t="shared" si="12"/>
        <v>1.3647692247998688</v>
      </c>
      <c r="L203" s="131"/>
      <c r="M203" s="215"/>
      <c r="N203" s="108"/>
      <c r="O203" s="108"/>
      <c r="P203" s="108"/>
      <c r="Q203" s="24"/>
      <c r="R203" s="5"/>
      <c r="S203" s="5"/>
      <c r="T203" s="5"/>
      <c r="U203" s="5"/>
      <c r="V203" s="5"/>
      <c r="W203" s="5"/>
      <c r="X203" s="5"/>
      <c r="Y203" s="21"/>
      <c r="Z203" s="21"/>
    </row>
    <row r="204" spans="1:26" s="1" customFormat="1" x14ac:dyDescent="0.25">
      <c r="A204" s="4">
        <v>179</v>
      </c>
      <c r="B204" s="170"/>
      <c r="C204" s="16">
        <v>34242200</v>
      </c>
      <c r="D204" s="123">
        <v>84.7</v>
      </c>
      <c r="E204" s="8">
        <v>46.832999999999998</v>
      </c>
      <c r="F204" s="8">
        <v>48.813000000000002</v>
      </c>
      <c r="G204" s="124">
        <f t="shared" si="11"/>
        <v>1.980000000000004</v>
      </c>
      <c r="H204" s="77">
        <f t="shared" si="15"/>
        <v>1.7024040000000034</v>
      </c>
      <c r="I204" s="85">
        <f t="shared" si="13"/>
        <v>0.40258346807166567</v>
      </c>
      <c r="J204" s="77">
        <f t="shared" si="12"/>
        <v>2.1049874680716689</v>
      </c>
      <c r="L204" s="131"/>
      <c r="M204" s="215"/>
      <c r="N204" s="132"/>
      <c r="O204" s="132"/>
      <c r="P204" s="93"/>
      <c r="Q204" s="5"/>
      <c r="R204" s="5"/>
      <c r="S204" s="5"/>
      <c r="T204" s="5"/>
      <c r="U204" s="5"/>
      <c r="V204" s="5"/>
      <c r="W204" s="5"/>
      <c r="X204" s="5"/>
      <c r="Y204" s="21"/>
      <c r="Z204" s="21"/>
    </row>
    <row r="205" spans="1:26" s="1" customFormat="1" x14ac:dyDescent="0.25">
      <c r="A205" s="4">
        <v>180</v>
      </c>
      <c r="B205" s="170"/>
      <c r="C205" s="16">
        <v>34242197</v>
      </c>
      <c r="D205" s="76">
        <v>55.8</v>
      </c>
      <c r="E205" s="8">
        <v>19.431999999999999</v>
      </c>
      <c r="F205" s="8">
        <v>19.783000000000001</v>
      </c>
      <c r="G205" s="8">
        <f t="shared" si="11"/>
        <v>0.35100000000000264</v>
      </c>
      <c r="H205" s="34">
        <f t="shared" si="15"/>
        <v>0.30178980000000227</v>
      </c>
      <c r="I205" s="39">
        <f t="shared" si="13"/>
        <v>0.26522027766704775</v>
      </c>
      <c r="J205" s="34">
        <f t="shared" si="12"/>
        <v>0.56701007766705003</v>
      </c>
      <c r="L205" s="131"/>
      <c r="M205" s="215"/>
      <c r="N205" s="131"/>
      <c r="O205" s="66"/>
      <c r="P205" s="93"/>
      <c r="Q205" s="5"/>
      <c r="R205" s="5"/>
      <c r="S205" s="5"/>
      <c r="T205" s="5"/>
      <c r="U205" s="5"/>
      <c r="V205" s="5"/>
      <c r="W205" s="5"/>
      <c r="X205" s="5"/>
      <c r="Y205" s="21"/>
      <c r="Z205" s="21"/>
    </row>
    <row r="206" spans="1:26" s="1" customFormat="1" x14ac:dyDescent="0.25">
      <c r="A206" s="75">
        <v>181</v>
      </c>
      <c r="B206" s="170"/>
      <c r="C206" s="16">
        <v>34242193</v>
      </c>
      <c r="D206" s="76">
        <v>57</v>
      </c>
      <c r="E206" s="8">
        <v>8.9109999999999996</v>
      </c>
      <c r="F206" s="8">
        <v>8.9109999999999996</v>
      </c>
      <c r="G206" s="8">
        <f t="shared" si="11"/>
        <v>0</v>
      </c>
      <c r="H206" s="77">
        <f t="shared" si="15"/>
        <v>0</v>
      </c>
      <c r="I206" s="85">
        <f t="shared" si="13"/>
        <v>0.2709239395523606</v>
      </c>
      <c r="J206" s="77">
        <f t="shared" si="12"/>
        <v>0.2709239395523606</v>
      </c>
      <c r="L206" s="131"/>
      <c r="M206" s="215"/>
      <c r="N206" s="66"/>
      <c r="O206" s="66"/>
      <c r="P206" s="93"/>
      <c r="Q206" s="5"/>
      <c r="R206" s="5"/>
      <c r="S206" s="5"/>
      <c r="T206" s="5"/>
      <c r="U206" s="5"/>
      <c r="V206" s="5"/>
      <c r="W206" s="5"/>
      <c r="X206" s="5"/>
      <c r="Y206" s="21"/>
      <c r="Z206" s="21"/>
    </row>
    <row r="207" spans="1:26" s="1" customFormat="1" ht="15.75" thickBot="1" x14ac:dyDescent="0.3">
      <c r="A207" s="86">
        <v>182</v>
      </c>
      <c r="B207" s="173"/>
      <c r="C207" s="20">
        <v>34242194</v>
      </c>
      <c r="D207" s="81">
        <v>85.8</v>
      </c>
      <c r="E207" s="12">
        <v>25.992000000000001</v>
      </c>
      <c r="F207" s="12">
        <v>27.402999999999999</v>
      </c>
      <c r="G207" s="12">
        <f t="shared" si="11"/>
        <v>1.4109999999999978</v>
      </c>
      <c r="H207" s="82">
        <f t="shared" si="15"/>
        <v>1.2131777999999982</v>
      </c>
      <c r="I207" s="82">
        <f t="shared" si="13"/>
        <v>0.40781182479986916</v>
      </c>
      <c r="J207" s="82">
        <f t="shared" si="12"/>
        <v>1.6209896247998674</v>
      </c>
      <c r="L207" s="131"/>
      <c r="M207" s="215"/>
      <c r="N207" s="66"/>
      <c r="O207" s="66"/>
      <c r="P207" s="93"/>
      <c r="Q207" s="5"/>
      <c r="R207" s="5"/>
      <c r="S207" s="5"/>
      <c r="T207" s="5"/>
      <c r="U207" s="5"/>
      <c r="V207" s="5"/>
      <c r="W207" s="5"/>
      <c r="X207" s="5"/>
      <c r="Y207" s="21"/>
      <c r="Z207" s="21"/>
    </row>
    <row r="208" spans="1:26" s="1" customFormat="1" x14ac:dyDescent="0.25">
      <c r="A208" s="13">
        <v>183</v>
      </c>
      <c r="B208" s="176"/>
      <c r="C208" s="19">
        <v>34242339</v>
      </c>
      <c r="D208" s="84">
        <v>117.2</v>
      </c>
      <c r="E208" s="9">
        <v>47.140999999999998</v>
      </c>
      <c r="F208" s="9">
        <v>47.784999999999997</v>
      </c>
      <c r="G208" s="9">
        <f t="shared" si="11"/>
        <v>0.64399999999999835</v>
      </c>
      <c r="H208" s="85">
        <f t="shared" si="15"/>
        <v>0.55371119999999863</v>
      </c>
      <c r="I208" s="85">
        <f>D208/4660.1*$I$19</f>
        <v>0.3285644570717367</v>
      </c>
      <c r="J208" s="85">
        <f t="shared" si="12"/>
        <v>0.88227565707173539</v>
      </c>
      <c r="L208" s="131"/>
      <c r="M208" s="215"/>
      <c r="N208" s="66"/>
      <c r="O208" s="66"/>
      <c r="P208" s="93"/>
      <c r="Q208" s="5"/>
      <c r="R208" s="5"/>
      <c r="S208" s="5"/>
      <c r="T208" s="5"/>
      <c r="U208" s="5"/>
      <c r="V208" s="5"/>
      <c r="W208" s="5"/>
      <c r="Z208" s="21"/>
    </row>
    <row r="209" spans="1:26" s="1" customFormat="1" x14ac:dyDescent="0.25">
      <c r="A209" s="75">
        <v>184</v>
      </c>
      <c r="B209" s="170"/>
      <c r="C209" s="16">
        <v>34242341</v>
      </c>
      <c r="D209" s="123">
        <v>58.1</v>
      </c>
      <c r="E209" s="8">
        <v>24.143999999999998</v>
      </c>
      <c r="F209" s="8">
        <v>25.027999999999999</v>
      </c>
      <c r="G209" s="8">
        <f t="shared" si="11"/>
        <v>0.88400000000000034</v>
      </c>
      <c r="H209" s="77">
        <f t="shared" si="15"/>
        <v>0.76006320000000027</v>
      </c>
      <c r="I209" s="85">
        <f t="shared" ref="I209:I272" si="16">D209/4660.1*$I$19</f>
        <v>0.16288050303641555</v>
      </c>
      <c r="J209" s="77">
        <f t="shared" si="12"/>
        <v>0.92294370303641582</v>
      </c>
      <c r="L209" s="131"/>
      <c r="M209" s="215"/>
      <c r="N209" s="66"/>
      <c r="O209" s="66"/>
      <c r="P209" s="93"/>
      <c r="Q209" s="5"/>
      <c r="R209" s="5"/>
      <c r="S209" s="5"/>
      <c r="T209" s="5"/>
      <c r="U209" s="5"/>
      <c r="V209" s="5"/>
      <c r="W209" s="5"/>
      <c r="Z209" s="21"/>
    </row>
    <row r="210" spans="1:26" s="1" customFormat="1" x14ac:dyDescent="0.25">
      <c r="A210" s="75">
        <v>185</v>
      </c>
      <c r="B210" s="170"/>
      <c r="C210" s="16">
        <v>34242160</v>
      </c>
      <c r="D210" s="123">
        <v>58.4</v>
      </c>
      <c r="E210" s="8">
        <v>11.266</v>
      </c>
      <c r="F210" s="8">
        <v>11.627000000000001</v>
      </c>
      <c r="G210" s="8">
        <f t="shared" si="11"/>
        <v>0.36100000000000065</v>
      </c>
      <c r="H210" s="34">
        <f t="shared" si="15"/>
        <v>0.31038780000000055</v>
      </c>
      <c r="I210" s="39">
        <f t="shared" si="16"/>
        <v>0.16372153833608721</v>
      </c>
      <c r="J210" s="34">
        <f t="shared" si="12"/>
        <v>0.47410933833608776</v>
      </c>
      <c r="L210" s="131"/>
      <c r="M210" s="215"/>
      <c r="N210" s="66"/>
      <c r="O210" s="66"/>
      <c r="P210" s="93"/>
      <c r="Q210" s="5"/>
      <c r="R210" s="5"/>
      <c r="S210" s="5"/>
      <c r="T210" s="5"/>
      <c r="U210" s="5"/>
      <c r="V210" s="5"/>
      <c r="W210" s="5"/>
      <c r="Z210" s="21"/>
    </row>
    <row r="211" spans="1:26" s="1" customFormat="1" x14ac:dyDescent="0.25">
      <c r="A211" s="75">
        <v>186</v>
      </c>
      <c r="B211" s="170"/>
      <c r="C211" s="16">
        <v>43441091</v>
      </c>
      <c r="D211" s="123">
        <v>46.7</v>
      </c>
      <c r="E211" s="8">
        <v>26.489000000000001</v>
      </c>
      <c r="F211" s="8">
        <v>27.292999999999999</v>
      </c>
      <c r="G211" s="8">
        <f t="shared" si="11"/>
        <v>0.80399999999999849</v>
      </c>
      <c r="H211" s="77">
        <f t="shared" si="15"/>
        <v>0.69127919999999876</v>
      </c>
      <c r="I211" s="85">
        <f t="shared" si="16"/>
        <v>0.13092116164889167</v>
      </c>
      <c r="J211" s="77">
        <f t="shared" si="12"/>
        <v>0.82220036164889043</v>
      </c>
      <c r="L211" s="131"/>
      <c r="M211" s="215"/>
      <c r="N211" s="132"/>
      <c r="O211" s="132"/>
      <c r="P211" s="93"/>
      <c r="Q211" s="5"/>
      <c r="R211" s="5"/>
      <c r="S211" s="5"/>
      <c r="Z211" s="21"/>
    </row>
    <row r="212" spans="1:26" s="1" customFormat="1" x14ac:dyDescent="0.25">
      <c r="A212" s="4">
        <v>187</v>
      </c>
      <c r="B212" s="170"/>
      <c r="C212" s="16">
        <v>34242342</v>
      </c>
      <c r="D212" s="125">
        <v>77.400000000000006</v>
      </c>
      <c r="E212" s="8">
        <v>39.887999999999998</v>
      </c>
      <c r="F212" s="8">
        <v>40.906999999999996</v>
      </c>
      <c r="G212" s="8">
        <f t="shared" si="11"/>
        <v>1.0189999999999984</v>
      </c>
      <c r="H212" s="77">
        <f t="shared" si="15"/>
        <v>0.87613619999999859</v>
      </c>
      <c r="I212" s="85">
        <f t="shared" si="16"/>
        <v>0.21698710731529372</v>
      </c>
      <c r="J212" s="77">
        <f t="shared" si="12"/>
        <v>1.0931233073152924</v>
      </c>
      <c r="L212" s="131"/>
      <c r="M212" s="215"/>
      <c r="N212" s="132"/>
      <c r="O212" s="132"/>
      <c r="P212" s="93"/>
      <c r="Q212" s="5"/>
      <c r="R212" s="5"/>
      <c r="S212" s="5"/>
      <c r="Z212" s="21"/>
    </row>
    <row r="213" spans="1:26" s="1" customFormat="1" x14ac:dyDescent="0.25">
      <c r="A213" s="75">
        <v>188</v>
      </c>
      <c r="B213" s="171"/>
      <c r="C213" s="16">
        <v>34242334</v>
      </c>
      <c r="D213" s="123">
        <v>117.2</v>
      </c>
      <c r="E213" s="8">
        <v>27.585999999999999</v>
      </c>
      <c r="F213" s="8">
        <v>29.262</v>
      </c>
      <c r="G213" s="8">
        <f t="shared" si="11"/>
        <v>1.6760000000000019</v>
      </c>
      <c r="H213" s="77">
        <f t="shared" si="15"/>
        <v>1.4410248000000017</v>
      </c>
      <c r="I213" s="85">
        <f t="shared" si="16"/>
        <v>0.3285644570717367</v>
      </c>
      <c r="J213" s="77">
        <f t="shared" si="12"/>
        <v>1.7695892570717384</v>
      </c>
      <c r="L213" s="131"/>
      <c r="M213" s="215"/>
      <c r="N213" s="132"/>
      <c r="O213" s="132"/>
      <c r="P213" s="93"/>
      <c r="Q213" s="5"/>
      <c r="R213" s="5"/>
      <c r="S213" s="5"/>
      <c r="Z213" s="21"/>
    </row>
    <row r="214" spans="1:26" s="1" customFormat="1" x14ac:dyDescent="0.25">
      <c r="A214" s="75">
        <v>189</v>
      </c>
      <c r="B214" s="170"/>
      <c r="C214" s="16">
        <v>34242338</v>
      </c>
      <c r="D214" s="123">
        <v>58.7</v>
      </c>
      <c r="E214" s="8">
        <v>26.582999999999998</v>
      </c>
      <c r="F214" s="8">
        <v>27.608000000000001</v>
      </c>
      <c r="G214" s="8">
        <f t="shared" si="11"/>
        <v>1.0250000000000021</v>
      </c>
      <c r="H214" s="77">
        <f t="shared" si="15"/>
        <v>0.88129500000000183</v>
      </c>
      <c r="I214" s="85">
        <f t="shared" si="16"/>
        <v>0.16456257363575894</v>
      </c>
      <c r="J214" s="77">
        <f t="shared" si="12"/>
        <v>1.0458575736357607</v>
      </c>
      <c r="L214" s="131"/>
      <c r="M214" s="215"/>
      <c r="N214" s="132"/>
      <c r="O214" s="132"/>
      <c r="P214" s="93"/>
      <c r="Q214" s="5"/>
      <c r="R214" s="5"/>
      <c r="S214" s="5"/>
      <c r="Z214" s="21"/>
    </row>
    <row r="215" spans="1:26" s="1" customFormat="1" x14ac:dyDescent="0.25">
      <c r="A215" s="75">
        <v>190</v>
      </c>
      <c r="B215" s="171"/>
      <c r="C215" s="16">
        <v>34242340</v>
      </c>
      <c r="D215" s="123">
        <v>58.2</v>
      </c>
      <c r="E215" s="8">
        <v>26.995999999999999</v>
      </c>
      <c r="F215" s="8">
        <v>28.033000000000001</v>
      </c>
      <c r="G215" s="8">
        <f t="shared" si="11"/>
        <v>1.0370000000000026</v>
      </c>
      <c r="H215" s="77">
        <f t="shared" si="15"/>
        <v>0.8916126000000022</v>
      </c>
      <c r="I215" s="85">
        <f t="shared" si="16"/>
        <v>0.16316084813630613</v>
      </c>
      <c r="J215" s="77">
        <f t="shared" si="12"/>
        <v>1.0547734481363082</v>
      </c>
      <c r="L215" s="131"/>
      <c r="M215" s="215"/>
      <c r="N215" s="132"/>
      <c r="O215" s="131"/>
      <c r="P215" s="93"/>
      <c r="Q215" s="5"/>
      <c r="R215" s="5"/>
      <c r="S215" s="5"/>
      <c r="Z215" s="21"/>
    </row>
    <row r="216" spans="1:26" s="1" customFormat="1" x14ac:dyDescent="0.25">
      <c r="A216" s="4">
        <v>191</v>
      </c>
      <c r="B216" s="170"/>
      <c r="C216" s="16">
        <v>34242335</v>
      </c>
      <c r="D216" s="123">
        <v>46.6</v>
      </c>
      <c r="E216" s="8">
        <v>3.92</v>
      </c>
      <c r="F216" s="8">
        <v>3.92</v>
      </c>
      <c r="G216" s="8">
        <f t="shared" si="11"/>
        <v>0</v>
      </c>
      <c r="H216" s="77">
        <f t="shared" si="15"/>
        <v>0</v>
      </c>
      <c r="I216" s="85">
        <f t="shared" si="16"/>
        <v>0.13064081654900112</v>
      </c>
      <c r="J216" s="77">
        <f t="shared" si="12"/>
        <v>0.13064081654900112</v>
      </c>
      <c r="L216" s="131"/>
      <c r="M216" s="215"/>
      <c r="N216" s="132"/>
      <c r="O216" s="132"/>
      <c r="P216" s="93"/>
      <c r="Q216" s="5"/>
      <c r="R216" s="5"/>
      <c r="S216" s="5"/>
      <c r="Z216" s="21"/>
    </row>
    <row r="217" spans="1:26" s="1" customFormat="1" x14ac:dyDescent="0.25">
      <c r="A217" s="75">
        <v>192</v>
      </c>
      <c r="B217" s="209" t="s">
        <v>90</v>
      </c>
      <c r="C217" s="205" t="s">
        <v>68</v>
      </c>
      <c r="D217" s="123">
        <v>77.3</v>
      </c>
      <c r="E217" s="8">
        <v>0.57199999999999995</v>
      </c>
      <c r="F217" s="8">
        <v>0.64500000000000002</v>
      </c>
      <c r="G217" s="8">
        <f>F217-E217</f>
        <v>7.3000000000000065E-2</v>
      </c>
      <c r="H217" s="77">
        <f>G217*0.8598</f>
        <v>6.2765400000000054E-2</v>
      </c>
      <c r="I217" s="85">
        <f t="shared" si="16"/>
        <v>0.21670676221540311</v>
      </c>
      <c r="J217" s="77">
        <f t="shared" si="12"/>
        <v>0.27947216221540316</v>
      </c>
      <c r="L217" s="131"/>
      <c r="M217" s="215"/>
      <c r="N217" s="108"/>
      <c r="O217" s="132"/>
      <c r="P217" s="93"/>
      <c r="Q217" s="5"/>
      <c r="R217" s="5"/>
      <c r="S217" s="5"/>
      <c r="Z217" s="21"/>
    </row>
    <row r="218" spans="1:26" s="1" customFormat="1" x14ac:dyDescent="0.25">
      <c r="A218" s="75">
        <v>193</v>
      </c>
      <c r="B218" s="170"/>
      <c r="C218" s="16">
        <v>34242324</v>
      </c>
      <c r="D218" s="123">
        <v>116.7</v>
      </c>
      <c r="E218" s="8">
        <v>11.039</v>
      </c>
      <c r="F218" s="8">
        <v>11.039</v>
      </c>
      <c r="G218" s="8">
        <f t="shared" ref="G218:G273" si="17">F218-E218</f>
        <v>0</v>
      </c>
      <c r="H218" s="77">
        <f t="shared" si="15"/>
        <v>0</v>
      </c>
      <c r="I218" s="85">
        <f t="shared" si="16"/>
        <v>0.32716273157228393</v>
      </c>
      <c r="J218" s="77">
        <f t="shared" si="12"/>
        <v>0.32716273157228393</v>
      </c>
      <c r="L218" s="131"/>
      <c r="M218" s="215"/>
      <c r="N218" s="132"/>
      <c r="O218" s="132"/>
      <c r="P218" s="93"/>
      <c r="Q218" s="5"/>
      <c r="R218" s="5"/>
      <c r="S218" s="5"/>
      <c r="Z218" s="21"/>
    </row>
    <row r="219" spans="1:26" s="1" customFormat="1" x14ac:dyDescent="0.25">
      <c r="A219" s="88">
        <v>194</v>
      </c>
      <c r="B219" s="171"/>
      <c r="C219" s="18">
        <v>34242331</v>
      </c>
      <c r="D219" s="128">
        <v>58</v>
      </c>
      <c r="E219" s="8">
        <v>4.4480000000000004</v>
      </c>
      <c r="F219" s="8">
        <v>4.4480000000000004</v>
      </c>
      <c r="G219" s="8">
        <f t="shared" si="17"/>
        <v>0</v>
      </c>
      <c r="H219" s="77">
        <f t="shared" si="15"/>
        <v>0</v>
      </c>
      <c r="I219" s="85">
        <f t="shared" si="16"/>
        <v>0.16260015793652499</v>
      </c>
      <c r="J219" s="77">
        <f t="shared" ref="J219:J272" si="18">H219+I219</f>
        <v>0.16260015793652499</v>
      </c>
      <c r="L219" s="131"/>
      <c r="M219" s="215"/>
      <c r="N219" s="132"/>
      <c r="O219" s="132"/>
      <c r="P219" s="93"/>
      <c r="Q219" s="5"/>
      <c r="R219" s="5"/>
      <c r="S219" s="5"/>
      <c r="Z219" s="21"/>
    </row>
    <row r="220" spans="1:26" s="1" customFormat="1" x14ac:dyDescent="0.25">
      <c r="A220" s="4">
        <v>195</v>
      </c>
      <c r="B220" s="171"/>
      <c r="C220" s="16">
        <v>34242336</v>
      </c>
      <c r="D220" s="123">
        <v>58.1</v>
      </c>
      <c r="E220" s="8">
        <v>16.167000000000002</v>
      </c>
      <c r="F220" s="8">
        <v>17.143999999999998</v>
      </c>
      <c r="G220" s="8">
        <f t="shared" si="17"/>
        <v>0.97699999999999676</v>
      </c>
      <c r="H220" s="77">
        <f>G220*0.8598</f>
        <v>0.84002459999999723</v>
      </c>
      <c r="I220" s="85">
        <f t="shared" si="16"/>
        <v>0.16288050303641555</v>
      </c>
      <c r="J220" s="77">
        <f t="shared" si="18"/>
        <v>1.0029051030364129</v>
      </c>
      <c r="L220" s="131"/>
      <c r="M220" s="215"/>
      <c r="N220" s="132"/>
      <c r="O220" s="132"/>
      <c r="P220" s="93"/>
      <c r="Q220" s="5"/>
      <c r="R220" s="5"/>
      <c r="S220" s="5"/>
      <c r="Z220" s="21"/>
    </row>
    <row r="221" spans="1:26" s="1" customFormat="1" x14ac:dyDescent="0.25">
      <c r="A221" s="78">
        <v>196</v>
      </c>
      <c r="B221" s="171"/>
      <c r="C221" s="16">
        <v>34242332</v>
      </c>
      <c r="D221" s="123">
        <v>46.7</v>
      </c>
      <c r="E221" s="8">
        <v>17.077999999999999</v>
      </c>
      <c r="F221" s="8">
        <v>17.402999999999999</v>
      </c>
      <c r="G221" s="8">
        <f t="shared" si="17"/>
        <v>0.32499999999999929</v>
      </c>
      <c r="H221" s="77">
        <f t="shared" ref="H221:H244" si="19">G221*0.8598</f>
        <v>0.27943499999999938</v>
      </c>
      <c r="I221" s="85">
        <f t="shared" si="16"/>
        <v>0.13092116164889167</v>
      </c>
      <c r="J221" s="77">
        <f t="shared" si="18"/>
        <v>0.41035616164889105</v>
      </c>
      <c r="K221" s="66"/>
      <c r="L221" s="131"/>
      <c r="M221" s="215"/>
      <c r="N221" s="132"/>
      <c r="O221" s="132"/>
      <c r="P221" s="93"/>
      <c r="Q221" s="5"/>
      <c r="R221" s="5"/>
      <c r="S221" s="5"/>
      <c r="Z221" s="21"/>
    </row>
    <row r="222" spans="1:26" s="1" customFormat="1" x14ac:dyDescent="0.25">
      <c r="A222" s="83">
        <v>197</v>
      </c>
      <c r="B222" s="174"/>
      <c r="C222" s="19">
        <v>34242328</v>
      </c>
      <c r="D222" s="126">
        <v>77.5</v>
      </c>
      <c r="E222" s="8">
        <v>35.828000000000003</v>
      </c>
      <c r="F222" s="8">
        <v>37.567999999999998</v>
      </c>
      <c r="G222" s="8">
        <f t="shared" si="17"/>
        <v>1.7399999999999949</v>
      </c>
      <c r="H222" s="77">
        <f t="shared" si="19"/>
        <v>1.4960519999999957</v>
      </c>
      <c r="I222" s="85">
        <f t="shared" si="16"/>
        <v>0.21726745241518425</v>
      </c>
      <c r="J222" s="77">
        <f t="shared" si="18"/>
        <v>1.71331945241518</v>
      </c>
      <c r="K222" s="66"/>
      <c r="L222" s="131"/>
      <c r="M222" s="215"/>
      <c r="N222" s="132"/>
      <c r="O222" s="132"/>
      <c r="P222" s="93"/>
      <c r="Q222" s="5"/>
      <c r="R222" s="5"/>
      <c r="S222" s="5"/>
      <c r="Z222" s="21"/>
    </row>
    <row r="223" spans="1:26" s="1" customFormat="1" x14ac:dyDescent="0.25">
      <c r="A223" s="75">
        <v>198</v>
      </c>
      <c r="B223" s="170"/>
      <c r="C223" s="16">
        <v>34242333</v>
      </c>
      <c r="D223" s="123">
        <v>116.5</v>
      </c>
      <c r="E223" s="8">
        <v>24.643000000000001</v>
      </c>
      <c r="F223" s="8">
        <v>25.373999999999999</v>
      </c>
      <c r="G223" s="8">
        <f t="shared" si="17"/>
        <v>0.7309999999999981</v>
      </c>
      <c r="H223" s="77">
        <f t="shared" si="19"/>
        <v>0.62851379999999835</v>
      </c>
      <c r="I223" s="85">
        <f>D223/4660.1*$I$19</f>
        <v>0.32660204137250282</v>
      </c>
      <c r="J223" s="77">
        <f t="shared" si="18"/>
        <v>0.95511584137250116</v>
      </c>
      <c r="K223" s="66"/>
      <c r="L223" s="131"/>
      <c r="M223" s="215"/>
      <c r="N223" s="132"/>
      <c r="O223" s="132"/>
      <c r="P223" s="93"/>
      <c r="Q223" s="5"/>
      <c r="R223" s="5"/>
      <c r="S223" s="5"/>
      <c r="Z223" s="21"/>
    </row>
    <row r="224" spans="1:26" s="1" customFormat="1" x14ac:dyDescent="0.25">
      <c r="A224" s="4">
        <v>199</v>
      </c>
      <c r="B224" s="170"/>
      <c r="C224" s="16">
        <v>34242330</v>
      </c>
      <c r="D224" s="123">
        <v>58.8</v>
      </c>
      <c r="E224" s="8">
        <v>33.155000000000001</v>
      </c>
      <c r="F224" s="8">
        <v>34.405000000000001</v>
      </c>
      <c r="G224" s="8">
        <f t="shared" si="17"/>
        <v>1.25</v>
      </c>
      <c r="H224" s="77">
        <f t="shared" si="19"/>
        <v>1.0747500000000001</v>
      </c>
      <c r="I224" s="85">
        <f t="shared" si="16"/>
        <v>0.16484291873564946</v>
      </c>
      <c r="J224" s="77">
        <f t="shared" si="18"/>
        <v>1.2395929187356496</v>
      </c>
      <c r="L224" s="131"/>
      <c r="M224" s="215"/>
      <c r="N224" s="132"/>
      <c r="O224" s="132"/>
      <c r="P224" s="93"/>
      <c r="Q224" s="5"/>
      <c r="R224" s="5"/>
      <c r="S224" s="5"/>
      <c r="Z224" s="21"/>
    </row>
    <row r="225" spans="1:26" s="1" customFormat="1" x14ac:dyDescent="0.25">
      <c r="A225" s="4">
        <v>200</v>
      </c>
      <c r="B225" s="170"/>
      <c r="C225" s="16">
        <v>34242329</v>
      </c>
      <c r="D225" s="123">
        <v>58.6</v>
      </c>
      <c r="E225" s="8">
        <v>3.226</v>
      </c>
      <c r="F225" s="8">
        <v>3.226</v>
      </c>
      <c r="G225" s="8">
        <f t="shared" si="17"/>
        <v>0</v>
      </c>
      <c r="H225" s="77">
        <f t="shared" si="19"/>
        <v>0</v>
      </c>
      <c r="I225" s="85">
        <f t="shared" si="16"/>
        <v>0.16428222853586835</v>
      </c>
      <c r="J225" s="87">
        <f t="shared" si="18"/>
        <v>0.16428222853586835</v>
      </c>
      <c r="L225" s="131"/>
      <c r="M225" s="215"/>
      <c r="N225" s="132"/>
      <c r="O225" s="132"/>
      <c r="P225" s="93"/>
      <c r="Q225" s="5"/>
      <c r="R225" s="5"/>
      <c r="S225" s="5"/>
      <c r="Z225" s="21"/>
    </row>
    <row r="226" spans="1:26" s="1" customFormat="1" x14ac:dyDescent="0.25">
      <c r="A226" s="75">
        <v>201</v>
      </c>
      <c r="B226" s="170"/>
      <c r="C226" s="16">
        <v>34242326</v>
      </c>
      <c r="D226" s="123">
        <v>46.4</v>
      </c>
      <c r="E226" s="8">
        <v>26.206</v>
      </c>
      <c r="F226" s="8">
        <v>27.175000000000001</v>
      </c>
      <c r="G226" s="8">
        <f t="shared" si="17"/>
        <v>0.96900000000000119</v>
      </c>
      <c r="H226" s="77">
        <f t="shared" si="19"/>
        <v>0.83314620000000106</v>
      </c>
      <c r="I226" s="85">
        <f t="shared" si="16"/>
        <v>0.13008012634922</v>
      </c>
      <c r="J226" s="77">
        <f t="shared" si="18"/>
        <v>0.96322632634922112</v>
      </c>
      <c r="L226" s="131"/>
      <c r="M226" s="215"/>
      <c r="N226" s="132"/>
      <c r="O226" s="132"/>
      <c r="P226" s="93"/>
      <c r="Q226" s="5"/>
      <c r="R226" s="5"/>
      <c r="S226" s="5"/>
      <c r="Z226" s="21"/>
    </row>
    <row r="227" spans="1:26" s="1" customFormat="1" x14ac:dyDescent="0.25">
      <c r="A227" s="75">
        <v>202</v>
      </c>
      <c r="B227" s="209" t="s">
        <v>90</v>
      </c>
      <c r="C227" s="212" t="s">
        <v>91</v>
      </c>
      <c r="D227" s="123">
        <v>77.5</v>
      </c>
      <c r="E227" s="211">
        <v>0.17399999999999999</v>
      </c>
      <c r="F227" s="211">
        <v>1.496</v>
      </c>
      <c r="G227" s="211">
        <f>F227-E227</f>
        <v>1.3220000000000001</v>
      </c>
      <c r="H227" s="77">
        <f>G227</f>
        <v>1.3220000000000001</v>
      </c>
      <c r="I227" s="85">
        <f t="shared" si="16"/>
        <v>0.21726745241518425</v>
      </c>
      <c r="J227" s="77">
        <f t="shared" si="18"/>
        <v>1.5392674524151844</v>
      </c>
      <c r="L227" s="131"/>
      <c r="M227" s="215"/>
      <c r="N227" s="200"/>
      <c r="O227" s="132"/>
      <c r="P227" s="93"/>
      <c r="Q227" s="5"/>
      <c r="R227" s="5"/>
      <c r="S227" s="5"/>
      <c r="Z227" s="21"/>
    </row>
    <row r="228" spans="1:26" s="1" customFormat="1" x14ac:dyDescent="0.25">
      <c r="A228" s="4">
        <v>203</v>
      </c>
      <c r="B228" s="170"/>
      <c r="C228" s="16">
        <v>43441405</v>
      </c>
      <c r="D228" s="123">
        <v>117.4</v>
      </c>
      <c r="E228" s="8">
        <v>43.113</v>
      </c>
      <c r="F228" s="8">
        <v>44.649000000000001</v>
      </c>
      <c r="G228" s="8">
        <f t="shared" si="17"/>
        <v>1.5360000000000014</v>
      </c>
      <c r="H228" s="77">
        <f t="shared" si="19"/>
        <v>1.3206528000000013</v>
      </c>
      <c r="I228" s="85">
        <f t="shared" si="16"/>
        <v>0.32912514727151787</v>
      </c>
      <c r="J228" s="77">
        <f t="shared" si="18"/>
        <v>1.6497779472715193</v>
      </c>
      <c r="L228" s="131"/>
      <c r="M228" s="215"/>
      <c r="N228" s="132"/>
      <c r="O228" s="132"/>
      <c r="P228" s="93"/>
      <c r="Q228" s="5"/>
      <c r="R228" s="5"/>
      <c r="S228" s="5"/>
      <c r="X228" s="5"/>
      <c r="Y228" s="21"/>
      <c r="Z228" s="21"/>
    </row>
    <row r="229" spans="1:26" s="1" customFormat="1" x14ac:dyDescent="0.25">
      <c r="A229" s="75">
        <v>204</v>
      </c>
      <c r="B229" s="170"/>
      <c r="C229" s="16">
        <v>43441406</v>
      </c>
      <c r="D229" s="123">
        <v>57.9</v>
      </c>
      <c r="E229" s="8">
        <v>5.5049999999999999</v>
      </c>
      <c r="F229" s="8">
        <v>5.9489999999999998</v>
      </c>
      <c r="G229" s="8">
        <f t="shared" si="17"/>
        <v>0.44399999999999995</v>
      </c>
      <c r="H229" s="77">
        <f t="shared" si="19"/>
        <v>0.38175119999999996</v>
      </c>
      <c r="I229" s="85">
        <f t="shared" si="16"/>
        <v>0.16231981283663441</v>
      </c>
      <c r="J229" s="77">
        <f t="shared" si="18"/>
        <v>0.54407101283663439</v>
      </c>
      <c r="L229" s="131"/>
      <c r="M229" s="215"/>
      <c r="N229" s="132"/>
      <c r="O229" s="132"/>
      <c r="P229" s="93"/>
      <c r="Q229" s="5"/>
      <c r="R229" s="5"/>
      <c r="S229" s="5"/>
      <c r="X229" s="5"/>
      <c r="Y229" s="21"/>
      <c r="Z229" s="21"/>
    </row>
    <row r="230" spans="1:26" s="1" customFormat="1" x14ac:dyDescent="0.25">
      <c r="A230" s="75">
        <v>205</v>
      </c>
      <c r="B230" s="170"/>
      <c r="C230" s="16">
        <v>43441089</v>
      </c>
      <c r="D230" s="123">
        <v>58.3</v>
      </c>
      <c r="E230" s="8">
        <v>23.89</v>
      </c>
      <c r="F230" s="8">
        <v>24.899000000000001</v>
      </c>
      <c r="G230" s="8">
        <f t="shared" si="17"/>
        <v>1.0090000000000003</v>
      </c>
      <c r="H230" s="77">
        <f t="shared" si="19"/>
        <v>0.86753820000000026</v>
      </c>
      <c r="I230" s="85">
        <f t="shared" si="16"/>
        <v>0.16344119323619666</v>
      </c>
      <c r="J230" s="77">
        <f t="shared" si="18"/>
        <v>1.0309793932361968</v>
      </c>
      <c r="L230" s="131"/>
      <c r="M230" s="215"/>
      <c r="N230" s="132"/>
      <c r="O230" s="132"/>
      <c r="P230" s="93"/>
      <c r="Q230" s="5"/>
      <c r="R230" s="5"/>
      <c r="S230" s="5"/>
      <c r="X230" s="5"/>
      <c r="Y230" s="21"/>
      <c r="Z230" s="21"/>
    </row>
    <row r="231" spans="1:26" s="1" customFormat="1" x14ac:dyDescent="0.25">
      <c r="A231" s="75">
        <v>206</v>
      </c>
      <c r="B231" s="171"/>
      <c r="C231" s="16">
        <v>20242434</v>
      </c>
      <c r="D231" s="123">
        <v>46.3</v>
      </c>
      <c r="E231" s="8">
        <v>6.0990000000000002</v>
      </c>
      <c r="F231" s="8">
        <v>7.17</v>
      </c>
      <c r="G231" s="8">
        <f t="shared" si="17"/>
        <v>1.0709999999999997</v>
      </c>
      <c r="H231" s="77">
        <f t="shared" si="19"/>
        <v>0.92084579999999983</v>
      </c>
      <c r="I231" s="85">
        <f t="shared" si="16"/>
        <v>0.12979978124932942</v>
      </c>
      <c r="J231" s="77">
        <f t="shared" si="18"/>
        <v>1.0506455812493292</v>
      </c>
      <c r="L231" s="131"/>
      <c r="M231" s="215"/>
      <c r="N231" s="144"/>
      <c r="O231" s="132"/>
      <c r="P231" s="93"/>
      <c r="Q231" s="5"/>
      <c r="R231" s="5"/>
      <c r="S231" s="5"/>
      <c r="T231" s="5"/>
      <c r="U231" s="5"/>
      <c r="V231" s="5"/>
      <c r="W231" s="5"/>
      <c r="X231" s="5"/>
      <c r="Y231" s="21"/>
      <c r="Z231" s="21"/>
    </row>
    <row r="232" spans="1:26" s="1" customFormat="1" x14ac:dyDescent="0.25">
      <c r="A232" s="4">
        <v>207</v>
      </c>
      <c r="B232" s="170"/>
      <c r="C232" s="16">
        <v>43441407</v>
      </c>
      <c r="D232" s="123">
        <v>77.900000000000006</v>
      </c>
      <c r="E232" s="8">
        <v>16.722000000000001</v>
      </c>
      <c r="F232" s="8">
        <v>17.515999999999998</v>
      </c>
      <c r="G232" s="8">
        <f t="shared" si="17"/>
        <v>0.79399999999999693</v>
      </c>
      <c r="H232" s="77">
        <f t="shared" si="19"/>
        <v>0.68268119999999732</v>
      </c>
      <c r="I232" s="85">
        <f t="shared" si="16"/>
        <v>0.21838883281474653</v>
      </c>
      <c r="J232" s="77">
        <f t="shared" si="18"/>
        <v>0.90107003281474385</v>
      </c>
      <c r="L232" s="131"/>
      <c r="M232" s="215"/>
      <c r="N232" s="132"/>
      <c r="O232" s="132"/>
      <c r="P232" s="93"/>
      <c r="Q232" s="5"/>
      <c r="R232" s="5"/>
      <c r="S232" s="5"/>
      <c r="T232" s="5"/>
      <c r="U232" s="5"/>
      <c r="V232" s="5"/>
      <c r="W232" s="5"/>
      <c r="X232" s="5"/>
      <c r="Y232" s="21"/>
      <c r="Z232" s="21"/>
    </row>
    <row r="233" spans="1:26" s="1" customFormat="1" x14ac:dyDescent="0.25">
      <c r="A233" s="75">
        <v>208</v>
      </c>
      <c r="B233" s="170"/>
      <c r="C233" s="16">
        <v>43441412</v>
      </c>
      <c r="D233" s="123">
        <v>117.9</v>
      </c>
      <c r="E233" s="8">
        <v>35.787999999999997</v>
      </c>
      <c r="F233" s="8">
        <f>35.788+0.35</f>
        <v>36.137999999999998</v>
      </c>
      <c r="G233" s="8">
        <f t="shared" si="17"/>
        <v>0.35000000000000142</v>
      </c>
      <c r="H233" s="77">
        <f t="shared" si="19"/>
        <v>0.30093000000000125</v>
      </c>
      <c r="I233" s="85">
        <f t="shared" si="16"/>
        <v>0.33052687277097065</v>
      </c>
      <c r="J233" s="77">
        <f t="shared" si="18"/>
        <v>0.63145687277097196</v>
      </c>
      <c r="L233" s="131"/>
      <c r="M233" s="215"/>
      <c r="N233" s="132"/>
      <c r="O233" s="132"/>
      <c r="P233" s="93"/>
      <c r="Q233" s="5"/>
      <c r="R233" s="5"/>
      <c r="S233" s="5"/>
      <c r="T233" s="5"/>
      <c r="U233" s="5"/>
      <c r="V233" s="5"/>
      <c r="W233" s="5"/>
      <c r="X233" s="5"/>
      <c r="Y233" s="21"/>
      <c r="Z233" s="21"/>
    </row>
    <row r="234" spans="1:26" s="1" customFormat="1" x14ac:dyDescent="0.25">
      <c r="A234" s="75">
        <v>209</v>
      </c>
      <c r="B234" s="170"/>
      <c r="C234" s="16">
        <v>43441411</v>
      </c>
      <c r="D234" s="123">
        <v>58.2</v>
      </c>
      <c r="E234" s="8">
        <v>18.823</v>
      </c>
      <c r="F234" s="8">
        <f>18.823+0.1</f>
        <v>18.923000000000002</v>
      </c>
      <c r="G234" s="8">
        <f t="shared" si="17"/>
        <v>0.10000000000000142</v>
      </c>
      <c r="H234" s="77">
        <f t="shared" si="19"/>
        <v>8.5980000000001222E-2</v>
      </c>
      <c r="I234" s="85">
        <f t="shared" si="16"/>
        <v>0.16316084813630613</v>
      </c>
      <c r="J234" s="77">
        <f t="shared" si="18"/>
        <v>0.24914084813630735</v>
      </c>
      <c r="L234" s="131"/>
      <c r="M234" s="215"/>
      <c r="N234" s="132"/>
      <c r="O234" s="132"/>
      <c r="P234" s="93"/>
      <c r="Q234" s="5"/>
      <c r="R234" s="5"/>
      <c r="S234" s="5"/>
      <c r="T234" s="5"/>
      <c r="U234" s="5"/>
      <c r="V234" s="5"/>
      <c r="W234" s="5"/>
      <c r="X234" s="5"/>
      <c r="Y234" s="21"/>
      <c r="Z234" s="21"/>
    </row>
    <row r="235" spans="1:26" s="1" customFormat="1" x14ac:dyDescent="0.25">
      <c r="A235" s="75">
        <v>210</v>
      </c>
      <c r="B235" s="170"/>
      <c r="C235" s="16">
        <v>43441408</v>
      </c>
      <c r="D235" s="123">
        <v>58.6</v>
      </c>
      <c r="E235" s="8">
        <v>4.9039999999999999</v>
      </c>
      <c r="F235" s="8">
        <v>4.9189999999999996</v>
      </c>
      <c r="G235" s="8">
        <f t="shared" si="17"/>
        <v>1.499999999999968E-2</v>
      </c>
      <c r="H235" s="77">
        <f t="shared" si="19"/>
        <v>1.2896999999999725E-2</v>
      </c>
      <c r="I235" s="85">
        <f t="shared" si="16"/>
        <v>0.16428222853586835</v>
      </c>
      <c r="J235" s="77">
        <f t="shared" si="18"/>
        <v>0.17717922853586807</v>
      </c>
      <c r="L235" s="131"/>
      <c r="M235" s="215"/>
      <c r="N235" s="132"/>
      <c r="O235" s="132"/>
      <c r="P235" s="93"/>
      <c r="Q235" s="5"/>
      <c r="R235" s="5"/>
      <c r="S235" s="5"/>
      <c r="T235" s="5"/>
      <c r="U235" s="5"/>
      <c r="V235" s="5"/>
      <c r="W235" s="5"/>
      <c r="X235" s="5"/>
      <c r="Y235" s="21"/>
      <c r="Z235" s="21"/>
    </row>
    <row r="236" spans="1:26" s="1" customFormat="1" x14ac:dyDescent="0.25">
      <c r="A236" s="4">
        <v>211</v>
      </c>
      <c r="B236" s="170"/>
      <c r="C236" s="16">
        <v>43441409</v>
      </c>
      <c r="D236" s="123">
        <v>46.7</v>
      </c>
      <c r="E236" s="8">
        <v>22.407</v>
      </c>
      <c r="F236" s="8">
        <v>22.968</v>
      </c>
      <c r="G236" s="8">
        <f t="shared" si="17"/>
        <v>0.56099999999999994</v>
      </c>
      <c r="H236" s="77">
        <f t="shared" si="19"/>
        <v>0.48234779999999994</v>
      </c>
      <c r="I236" s="85">
        <f t="shared" si="16"/>
        <v>0.13092116164889167</v>
      </c>
      <c r="J236" s="77">
        <f t="shared" si="18"/>
        <v>0.61326896164889155</v>
      </c>
      <c r="L236" s="131"/>
      <c r="M236" s="215"/>
      <c r="N236" s="132"/>
      <c r="O236" s="132"/>
      <c r="P236" s="93"/>
      <c r="Q236" s="5"/>
      <c r="R236" s="5"/>
      <c r="S236" s="5"/>
      <c r="T236" s="5"/>
      <c r="U236" s="5"/>
      <c r="V236" s="5"/>
      <c r="W236" s="5"/>
      <c r="X236" s="5"/>
      <c r="Y236" s="21"/>
      <c r="Z236" s="21"/>
    </row>
    <row r="237" spans="1:26" s="1" customFormat="1" x14ac:dyDescent="0.25">
      <c r="A237" s="75">
        <v>212</v>
      </c>
      <c r="B237" s="170"/>
      <c r="C237" s="16">
        <v>43441410</v>
      </c>
      <c r="D237" s="123">
        <v>78.599999999999994</v>
      </c>
      <c r="E237" s="8">
        <v>30.873000000000001</v>
      </c>
      <c r="F237" s="8">
        <v>32.061</v>
      </c>
      <c r="G237" s="8">
        <f t="shared" si="17"/>
        <v>1.1879999999999988</v>
      </c>
      <c r="H237" s="77">
        <f t="shared" si="19"/>
        <v>1.0214423999999991</v>
      </c>
      <c r="I237" s="85">
        <f t="shared" si="16"/>
        <v>0.22035124851398041</v>
      </c>
      <c r="J237" s="77">
        <f t="shared" si="18"/>
        <v>1.2417936485139796</v>
      </c>
      <c r="L237" s="131"/>
      <c r="M237" s="215"/>
      <c r="N237" s="132"/>
      <c r="O237" s="132"/>
      <c r="P237" s="93"/>
      <c r="Q237" s="5"/>
      <c r="R237" s="5"/>
      <c r="S237" s="5"/>
      <c r="T237" s="5"/>
      <c r="U237" s="5"/>
      <c r="V237" s="5"/>
      <c r="W237" s="5"/>
      <c r="X237" s="5"/>
      <c r="Y237" s="21"/>
      <c r="Z237" s="21"/>
    </row>
    <row r="238" spans="1:26" s="1" customFormat="1" x14ac:dyDescent="0.25">
      <c r="A238" s="75">
        <v>213</v>
      </c>
      <c r="B238" s="170"/>
      <c r="C238" s="16">
        <v>43441403</v>
      </c>
      <c r="D238" s="123">
        <v>117.8</v>
      </c>
      <c r="E238" s="8">
        <v>35.372</v>
      </c>
      <c r="F238" s="8">
        <v>36.33</v>
      </c>
      <c r="G238" s="8">
        <f t="shared" si="17"/>
        <v>0.95799999999999841</v>
      </c>
      <c r="H238" s="77">
        <f t="shared" si="19"/>
        <v>0.82368839999999865</v>
      </c>
      <c r="I238" s="85">
        <f t="shared" si="16"/>
        <v>0.33024652767108004</v>
      </c>
      <c r="J238" s="77">
        <f t="shared" si="18"/>
        <v>1.1539349276710786</v>
      </c>
      <c r="L238" s="131"/>
      <c r="M238" s="215"/>
      <c r="N238" s="132"/>
      <c r="O238" s="132"/>
      <c r="P238" s="93"/>
      <c r="Q238" s="5"/>
      <c r="R238" s="5"/>
      <c r="S238" s="5"/>
      <c r="T238" s="5"/>
      <c r="U238" s="5"/>
      <c r="V238" s="5"/>
      <c r="W238" s="5"/>
      <c r="X238" s="5"/>
      <c r="Y238" s="21"/>
      <c r="Z238" s="21"/>
    </row>
    <row r="239" spans="1:26" s="1" customFormat="1" x14ac:dyDescent="0.25">
      <c r="A239" s="75">
        <v>214</v>
      </c>
      <c r="B239" s="170"/>
      <c r="C239" s="16">
        <v>43441398</v>
      </c>
      <c r="D239" s="123">
        <v>57.8</v>
      </c>
      <c r="E239" s="8">
        <v>8.7680000000000007</v>
      </c>
      <c r="F239" s="8">
        <v>9.6219999999999999</v>
      </c>
      <c r="G239" s="8">
        <f t="shared" si="17"/>
        <v>0.8539999999999992</v>
      </c>
      <c r="H239" s="77">
        <f t="shared" si="19"/>
        <v>0.73426919999999929</v>
      </c>
      <c r="I239" s="85">
        <f t="shared" si="16"/>
        <v>0.16203946773674385</v>
      </c>
      <c r="J239" s="77">
        <f t="shared" si="18"/>
        <v>0.89630866773674311</v>
      </c>
      <c r="L239" s="131"/>
      <c r="M239" s="215"/>
      <c r="N239" s="132"/>
      <c r="O239" s="132"/>
      <c r="P239" s="93"/>
      <c r="Q239" s="5"/>
      <c r="R239" s="5"/>
      <c r="S239" s="5"/>
      <c r="T239" s="5"/>
      <c r="U239" s="5"/>
      <c r="V239" s="5"/>
      <c r="W239" s="5"/>
      <c r="X239" s="5"/>
      <c r="Y239" s="21"/>
      <c r="Z239" s="21"/>
    </row>
    <row r="240" spans="1:26" s="1" customFormat="1" x14ac:dyDescent="0.25">
      <c r="A240" s="4">
        <v>215</v>
      </c>
      <c r="B240" s="170"/>
      <c r="C240" s="16">
        <v>43441413</v>
      </c>
      <c r="D240" s="123">
        <v>58.8</v>
      </c>
      <c r="E240" s="8">
        <v>23.308</v>
      </c>
      <c r="F240" s="8">
        <v>23.603000000000002</v>
      </c>
      <c r="G240" s="8">
        <f t="shared" si="17"/>
        <v>0.29500000000000171</v>
      </c>
      <c r="H240" s="77">
        <f t="shared" si="19"/>
        <v>0.25364100000000145</v>
      </c>
      <c r="I240" s="85">
        <f t="shared" si="16"/>
        <v>0.16484291873564946</v>
      </c>
      <c r="J240" s="77">
        <f t="shared" si="18"/>
        <v>0.41848391873565094</v>
      </c>
      <c r="L240" s="131"/>
      <c r="M240" s="215"/>
      <c r="N240" s="132"/>
      <c r="O240" s="132"/>
      <c r="P240" s="93"/>
      <c r="Q240" s="5"/>
      <c r="R240" s="5"/>
      <c r="S240" s="5"/>
      <c r="T240" s="5"/>
      <c r="U240" s="5"/>
      <c r="V240" s="5"/>
      <c r="W240" s="5"/>
      <c r="X240" s="5"/>
      <c r="Y240" s="21"/>
      <c r="Z240" s="21"/>
    </row>
    <row r="241" spans="1:26" s="1" customFormat="1" x14ac:dyDescent="0.25">
      <c r="A241" s="75">
        <v>216</v>
      </c>
      <c r="B241" s="170"/>
      <c r="C241" s="16">
        <v>43441401</v>
      </c>
      <c r="D241" s="123">
        <v>46.6</v>
      </c>
      <c r="E241" s="8">
        <v>28.045000000000002</v>
      </c>
      <c r="F241" s="8">
        <v>29.620999999999999</v>
      </c>
      <c r="G241" s="8">
        <f t="shared" si="17"/>
        <v>1.575999999999997</v>
      </c>
      <c r="H241" s="77">
        <f t="shared" si="19"/>
        <v>1.3550447999999975</v>
      </c>
      <c r="I241" s="85">
        <f t="shared" si="16"/>
        <v>0.13064081654900112</v>
      </c>
      <c r="J241" s="77">
        <f t="shared" si="18"/>
        <v>1.4856856165489987</v>
      </c>
      <c r="L241" s="131"/>
      <c r="M241" s="215"/>
      <c r="N241" s="132"/>
      <c r="O241" s="132"/>
      <c r="P241" s="93"/>
      <c r="Q241" s="5"/>
      <c r="R241" s="5"/>
      <c r="S241" s="5"/>
      <c r="T241" s="5"/>
      <c r="U241" s="5"/>
      <c r="V241" s="5"/>
      <c r="W241" s="5"/>
      <c r="X241" s="5"/>
      <c r="Y241" s="21"/>
      <c r="Z241" s="21"/>
    </row>
    <row r="242" spans="1:26" s="1" customFormat="1" x14ac:dyDescent="0.25">
      <c r="A242" s="75">
        <v>217</v>
      </c>
      <c r="B242" s="170"/>
      <c r="C242" s="16">
        <v>43441404</v>
      </c>
      <c r="D242" s="123">
        <v>78.400000000000006</v>
      </c>
      <c r="E242" s="8">
        <v>26.13</v>
      </c>
      <c r="F242" s="8">
        <v>27.247</v>
      </c>
      <c r="G242" s="8">
        <f t="shared" si="17"/>
        <v>1.1170000000000009</v>
      </c>
      <c r="H242" s="77">
        <f t="shared" si="19"/>
        <v>0.96039660000000082</v>
      </c>
      <c r="I242" s="85">
        <f t="shared" si="16"/>
        <v>0.21979055831419933</v>
      </c>
      <c r="J242" s="77">
        <f t="shared" si="18"/>
        <v>1.1801871583142001</v>
      </c>
      <c r="L242" s="131"/>
      <c r="M242" s="215"/>
      <c r="N242" s="132"/>
      <c r="O242" s="132"/>
      <c r="P242" s="93"/>
      <c r="Q242" s="5"/>
      <c r="R242" s="5"/>
      <c r="S242" s="5"/>
      <c r="T242" s="5"/>
      <c r="U242" s="5"/>
      <c r="V242" s="5"/>
      <c r="W242" s="5"/>
      <c r="X242" s="5"/>
      <c r="Y242" s="21"/>
      <c r="Z242" s="21"/>
    </row>
    <row r="243" spans="1:26" s="1" customFormat="1" x14ac:dyDescent="0.25">
      <c r="A243" s="75">
        <v>218</v>
      </c>
      <c r="B243" s="170"/>
      <c r="C243" s="16">
        <v>43441396</v>
      </c>
      <c r="D243" s="123">
        <v>118.2</v>
      </c>
      <c r="E243" s="8">
        <v>19.696000000000002</v>
      </c>
      <c r="F243" s="8">
        <v>19.696000000000002</v>
      </c>
      <c r="G243" s="8">
        <f t="shared" si="17"/>
        <v>0</v>
      </c>
      <c r="H243" s="34">
        <f t="shared" si="19"/>
        <v>0</v>
      </c>
      <c r="I243" s="39">
        <f t="shared" si="16"/>
        <v>0.33136790807064231</v>
      </c>
      <c r="J243" s="34">
        <f t="shared" si="18"/>
        <v>0.33136790807064231</v>
      </c>
      <c r="L243" s="131"/>
      <c r="M243" s="215"/>
      <c r="N243" s="132"/>
      <c r="O243" s="132"/>
      <c r="P243" s="93"/>
      <c r="Q243" s="5"/>
      <c r="R243" s="5"/>
      <c r="S243" s="5"/>
      <c r="T243" s="5"/>
      <c r="U243" s="5"/>
      <c r="V243" s="5"/>
      <c r="W243" s="5"/>
      <c r="X243" s="5"/>
    </row>
    <row r="244" spans="1:26" s="1" customFormat="1" x14ac:dyDescent="0.25">
      <c r="A244" s="4">
        <v>219</v>
      </c>
      <c r="B244" s="170"/>
      <c r="C244" s="16">
        <v>43441399</v>
      </c>
      <c r="D244" s="123">
        <v>58.3</v>
      </c>
      <c r="E244" s="8">
        <v>23.1</v>
      </c>
      <c r="F244" s="8">
        <v>24.61</v>
      </c>
      <c r="G244" s="8">
        <f t="shared" si="17"/>
        <v>1.509999999999998</v>
      </c>
      <c r="H244" s="77">
        <f t="shared" si="19"/>
        <v>1.2982979999999984</v>
      </c>
      <c r="I244" s="85">
        <f t="shared" si="16"/>
        <v>0.16344119323619666</v>
      </c>
      <c r="J244" s="77">
        <f t="shared" si="18"/>
        <v>1.4617391932361952</v>
      </c>
      <c r="L244" s="131"/>
      <c r="M244" s="215"/>
      <c r="N244" s="132"/>
      <c r="O244" s="132"/>
      <c r="P244" s="93"/>
      <c r="Q244" s="5"/>
      <c r="R244" s="5"/>
      <c r="S244" s="5"/>
      <c r="T244" s="5"/>
      <c r="U244" s="5"/>
      <c r="V244" s="5"/>
      <c r="W244" s="5"/>
      <c r="X244" s="5"/>
    </row>
    <row r="245" spans="1:26" s="1" customFormat="1" x14ac:dyDescent="0.25">
      <c r="A245" s="75">
        <v>220</v>
      </c>
      <c r="B245" s="170"/>
      <c r="C245" s="16">
        <v>43441400</v>
      </c>
      <c r="D245" s="123">
        <v>59.4</v>
      </c>
      <c r="E245" s="8">
        <v>13.162000000000001</v>
      </c>
      <c r="F245" s="8">
        <v>13.18</v>
      </c>
      <c r="G245" s="8">
        <f t="shared" si="17"/>
        <v>1.7999999999998906E-2</v>
      </c>
      <c r="H245" s="77">
        <f>G245*0.8598</f>
        <v>1.5476399999999059E-2</v>
      </c>
      <c r="I245" s="85">
        <f t="shared" si="16"/>
        <v>0.16652498933499282</v>
      </c>
      <c r="J245" s="77">
        <f t="shared" si="18"/>
        <v>0.18200138933499188</v>
      </c>
      <c r="L245" s="131"/>
      <c r="M245" s="215"/>
      <c r="N245" s="132"/>
      <c r="O245" s="132"/>
      <c r="P245" s="93"/>
      <c r="Q245" s="5"/>
      <c r="R245" s="5"/>
      <c r="S245" s="5"/>
      <c r="T245" s="5"/>
      <c r="U245" s="5"/>
      <c r="V245" s="5"/>
      <c r="W245" s="5"/>
      <c r="X245" s="5"/>
    </row>
    <row r="246" spans="1:26" s="1" customFormat="1" x14ac:dyDescent="0.25">
      <c r="A246" s="75">
        <v>221</v>
      </c>
      <c r="B246" s="170"/>
      <c r="C246" s="16">
        <v>43441397</v>
      </c>
      <c r="D246" s="123">
        <v>46.9</v>
      </c>
      <c r="E246" s="8">
        <v>7.3630000000000004</v>
      </c>
      <c r="F246" s="8">
        <v>7.4139999999999997</v>
      </c>
      <c r="G246" s="8">
        <f t="shared" si="17"/>
        <v>5.0999999999999268E-2</v>
      </c>
      <c r="H246" s="77">
        <f t="shared" ref="H246:H269" si="20">G246*0.8598</f>
        <v>4.384979999999937E-2</v>
      </c>
      <c r="I246" s="85">
        <f t="shared" si="16"/>
        <v>0.13148185184867278</v>
      </c>
      <c r="J246" s="77">
        <f t="shared" si="18"/>
        <v>0.17533165184867217</v>
      </c>
      <c r="L246" s="131"/>
      <c r="M246" s="215"/>
      <c r="N246" s="132"/>
      <c r="O246" s="132"/>
      <c r="P246" s="93"/>
      <c r="Q246" s="5"/>
      <c r="R246" s="5"/>
      <c r="S246" s="5"/>
      <c r="T246" s="5"/>
      <c r="U246" s="5"/>
      <c r="V246" s="5"/>
      <c r="W246" s="5"/>
      <c r="X246" s="5"/>
    </row>
    <row r="247" spans="1:26" s="1" customFormat="1" x14ac:dyDescent="0.25">
      <c r="A247" s="75">
        <v>222</v>
      </c>
      <c r="B247" s="203">
        <v>45570</v>
      </c>
      <c r="C247" s="204">
        <v>43441402</v>
      </c>
      <c r="D247" s="123">
        <v>77.7</v>
      </c>
      <c r="E247" s="8">
        <v>45.344000000000001</v>
      </c>
      <c r="F247" s="8">
        <v>46.744999999999997</v>
      </c>
      <c r="G247" s="8">
        <f>F247-E247</f>
        <v>1.4009999999999962</v>
      </c>
      <c r="H247" s="77">
        <f>G247*0.8598</f>
        <v>1.2045797999999968</v>
      </c>
      <c r="I247" s="85">
        <f t="shared" si="16"/>
        <v>0.21782814261496541</v>
      </c>
      <c r="J247" s="77">
        <f t="shared" si="18"/>
        <v>1.4224079426149623</v>
      </c>
      <c r="L247" s="131"/>
      <c r="M247" s="215"/>
      <c r="N247" s="132"/>
      <c r="O247" s="132"/>
      <c r="P247" s="93"/>
      <c r="Q247" s="5"/>
      <c r="R247" s="5"/>
      <c r="S247" s="5"/>
      <c r="T247" s="5"/>
      <c r="U247" s="5"/>
      <c r="V247" s="5"/>
      <c r="W247" s="5"/>
      <c r="X247" s="5"/>
    </row>
    <row r="248" spans="1:26" s="1" customFormat="1" x14ac:dyDescent="0.25">
      <c r="A248" s="4">
        <v>223</v>
      </c>
      <c r="B248" s="170"/>
      <c r="C248" s="16">
        <v>43441209</v>
      </c>
      <c r="D248" s="123">
        <v>118.6</v>
      </c>
      <c r="E248" s="8">
        <v>65.686999999999998</v>
      </c>
      <c r="F248" s="8">
        <v>66.915999999999997</v>
      </c>
      <c r="G248" s="8">
        <f t="shared" si="17"/>
        <v>1.2289999999999992</v>
      </c>
      <c r="H248" s="77">
        <f t="shared" si="20"/>
        <v>1.0566941999999993</v>
      </c>
      <c r="I248" s="85">
        <f t="shared" si="16"/>
        <v>0.33248928847020454</v>
      </c>
      <c r="J248" s="77">
        <f t="shared" si="18"/>
        <v>1.3891834884702039</v>
      </c>
      <c r="L248" s="131"/>
      <c r="M248" s="215"/>
      <c r="N248" s="108"/>
      <c r="O248" s="132"/>
      <c r="P248" s="93"/>
      <c r="Q248" s="5"/>
      <c r="R248" s="5"/>
      <c r="S248" s="5"/>
      <c r="T248" s="5"/>
      <c r="U248" s="5"/>
      <c r="V248" s="5"/>
      <c r="W248" s="5"/>
      <c r="X248" s="5"/>
    </row>
    <row r="249" spans="1:26" s="1" customFormat="1" x14ac:dyDescent="0.25">
      <c r="A249" s="75">
        <v>224</v>
      </c>
      <c r="B249" s="170"/>
      <c r="C249" s="16">
        <v>43441210</v>
      </c>
      <c r="D249" s="123">
        <v>56.8</v>
      </c>
      <c r="E249" s="8">
        <v>7.2549999999999999</v>
      </c>
      <c r="F249" s="8">
        <v>7.8250000000000002</v>
      </c>
      <c r="G249" s="8">
        <f t="shared" si="17"/>
        <v>0.57000000000000028</v>
      </c>
      <c r="H249" s="77">
        <f t="shared" si="20"/>
        <v>0.49008600000000024</v>
      </c>
      <c r="I249" s="85">
        <f t="shared" si="16"/>
        <v>0.15923601673783827</v>
      </c>
      <c r="J249" s="77">
        <f t="shared" si="18"/>
        <v>0.64932201673783851</v>
      </c>
      <c r="L249" s="131"/>
      <c r="M249" s="215"/>
      <c r="N249" s="108"/>
      <c r="O249" s="132"/>
      <c r="P249" s="93"/>
      <c r="Q249" s="5"/>
      <c r="R249" s="5"/>
      <c r="S249" s="5"/>
      <c r="T249" s="5"/>
      <c r="U249" s="5"/>
      <c r="V249" s="5"/>
      <c r="W249" s="5"/>
      <c r="X249" s="5"/>
    </row>
    <row r="250" spans="1:26" s="1" customFormat="1" x14ac:dyDescent="0.25">
      <c r="A250" s="75">
        <v>225</v>
      </c>
      <c r="B250" s="170"/>
      <c r="C250" s="16">
        <v>43441214</v>
      </c>
      <c r="D250" s="123">
        <v>58.9</v>
      </c>
      <c r="E250" s="8">
        <v>29.811</v>
      </c>
      <c r="F250" s="8">
        <v>30.693999999999999</v>
      </c>
      <c r="G250" s="8">
        <f t="shared" si="17"/>
        <v>0.88299999999999912</v>
      </c>
      <c r="H250" s="77">
        <f t="shared" si="20"/>
        <v>0.7592033999999992</v>
      </c>
      <c r="I250" s="85">
        <f t="shared" si="16"/>
        <v>0.16512326383554002</v>
      </c>
      <c r="J250" s="77">
        <f t="shared" si="18"/>
        <v>0.92432666383553919</v>
      </c>
      <c r="L250" s="131"/>
      <c r="M250" s="215"/>
      <c r="N250" s="108"/>
      <c r="O250" s="132"/>
      <c r="P250" s="93"/>
      <c r="Q250" s="5"/>
      <c r="R250" s="5"/>
      <c r="S250" s="5"/>
      <c r="T250" s="5"/>
      <c r="U250" s="5"/>
      <c r="V250" s="5"/>
      <c r="W250" s="5"/>
      <c r="X250" s="5"/>
    </row>
    <row r="251" spans="1:26" s="1" customFormat="1" x14ac:dyDescent="0.25">
      <c r="A251" s="75">
        <v>226</v>
      </c>
      <c r="B251" s="170"/>
      <c r="C251" s="16">
        <v>43441215</v>
      </c>
      <c r="D251" s="123">
        <v>46.8</v>
      </c>
      <c r="E251" s="8">
        <v>15.188000000000001</v>
      </c>
      <c r="F251" s="8">
        <v>16.045999999999999</v>
      </c>
      <c r="G251" s="8">
        <f t="shared" si="17"/>
        <v>0.85799999999999876</v>
      </c>
      <c r="H251" s="77">
        <f t="shared" si="20"/>
        <v>0.73770839999999893</v>
      </c>
      <c r="I251" s="85">
        <f t="shared" si="16"/>
        <v>0.13120150674878223</v>
      </c>
      <c r="J251" s="77">
        <f t="shared" si="18"/>
        <v>0.8689099067487811</v>
      </c>
      <c r="L251" s="131"/>
      <c r="M251" s="215"/>
      <c r="N251" s="108"/>
      <c r="O251" s="132"/>
      <c r="P251" s="93"/>
      <c r="Q251" s="5"/>
      <c r="R251" s="5"/>
      <c r="S251" s="5"/>
      <c r="T251" s="5"/>
      <c r="U251" s="5"/>
      <c r="V251" s="5"/>
      <c r="W251" s="5"/>
    </row>
    <row r="252" spans="1:26" s="1" customFormat="1" x14ac:dyDescent="0.25">
      <c r="A252" s="4">
        <v>227</v>
      </c>
      <c r="B252" s="170"/>
      <c r="C252" s="16">
        <v>43441211</v>
      </c>
      <c r="D252" s="123">
        <v>78.2</v>
      </c>
      <c r="E252" s="8">
        <v>5.2009999999999996</v>
      </c>
      <c r="F252" s="8">
        <v>5.3280000000000003</v>
      </c>
      <c r="G252" s="8">
        <f t="shared" si="17"/>
        <v>0.12700000000000067</v>
      </c>
      <c r="H252" s="77">
        <f t="shared" si="20"/>
        <v>0.10919460000000057</v>
      </c>
      <c r="I252" s="85">
        <f t="shared" si="16"/>
        <v>0.21922986811441816</v>
      </c>
      <c r="J252" s="77">
        <f t="shared" si="18"/>
        <v>0.32842446811441872</v>
      </c>
      <c r="L252" s="131"/>
      <c r="M252" s="215"/>
      <c r="N252" s="108"/>
      <c r="O252" s="132"/>
      <c r="P252" s="93"/>
      <c r="Q252" s="5"/>
      <c r="R252" s="5"/>
      <c r="S252" s="5"/>
      <c r="T252" s="5"/>
      <c r="U252" s="5"/>
      <c r="V252" s="5"/>
      <c r="W252" s="5"/>
    </row>
    <row r="253" spans="1:26" s="1" customFormat="1" x14ac:dyDescent="0.25">
      <c r="A253" s="75">
        <v>228</v>
      </c>
      <c r="B253" s="170"/>
      <c r="C253" s="16">
        <v>43441212</v>
      </c>
      <c r="D253" s="125">
        <v>117.5</v>
      </c>
      <c r="E253" s="8">
        <v>33.024000000000001</v>
      </c>
      <c r="F253" s="8">
        <f>33.024+0.185</f>
        <v>33.209000000000003</v>
      </c>
      <c r="G253" s="8">
        <f t="shared" si="17"/>
        <v>0.18500000000000227</v>
      </c>
      <c r="H253" s="77">
        <f t="shared" si="20"/>
        <v>0.15906300000000195</v>
      </c>
      <c r="I253" s="85">
        <f t="shared" si="16"/>
        <v>0.32940549237140837</v>
      </c>
      <c r="J253" s="77">
        <f t="shared" si="18"/>
        <v>0.48846849237141032</v>
      </c>
      <c r="L253" s="131"/>
      <c r="M253" s="215"/>
      <c r="N253" s="132"/>
      <c r="O253" s="132"/>
      <c r="P253" s="93"/>
      <c r="Q253" s="5"/>
      <c r="R253" s="5"/>
      <c r="S253" s="5"/>
      <c r="T253" s="5"/>
      <c r="U253" s="5"/>
      <c r="V253" s="5"/>
      <c r="W253" s="5"/>
    </row>
    <row r="254" spans="1:26" s="1" customFormat="1" x14ac:dyDescent="0.25">
      <c r="A254" s="75">
        <v>229</v>
      </c>
      <c r="B254" s="170"/>
      <c r="C254" s="16">
        <v>43441218</v>
      </c>
      <c r="D254" s="123">
        <v>57.8</v>
      </c>
      <c r="E254" s="8">
        <v>15.297000000000001</v>
      </c>
      <c r="F254" s="8">
        <f>15.297+0.302</f>
        <v>15.599</v>
      </c>
      <c r="G254" s="8">
        <f t="shared" si="17"/>
        <v>0.3019999999999996</v>
      </c>
      <c r="H254" s="77">
        <f t="shared" si="20"/>
        <v>0.25965959999999966</v>
      </c>
      <c r="I254" s="85">
        <f t="shared" si="16"/>
        <v>0.16203946773674385</v>
      </c>
      <c r="J254" s="77">
        <f t="shared" si="18"/>
        <v>0.42169906773674348</v>
      </c>
      <c r="L254" s="131"/>
      <c r="M254" s="215"/>
      <c r="N254" s="132"/>
      <c r="O254" s="132"/>
      <c r="P254" s="93"/>
      <c r="Q254" s="5"/>
      <c r="R254" s="5"/>
      <c r="S254" s="5"/>
      <c r="T254" s="5"/>
    </row>
    <row r="255" spans="1:26" s="1" customFormat="1" x14ac:dyDescent="0.25">
      <c r="A255" s="4">
        <v>230</v>
      </c>
      <c r="B255" s="170"/>
      <c r="C255" s="16">
        <v>43441227</v>
      </c>
      <c r="D255" s="123">
        <v>58.4</v>
      </c>
      <c r="E255" s="8">
        <v>9.9239999999999995</v>
      </c>
      <c r="F255" s="8">
        <v>11.445</v>
      </c>
      <c r="G255" s="8">
        <f t="shared" si="17"/>
        <v>1.5210000000000008</v>
      </c>
      <c r="H255" s="77">
        <f t="shared" si="20"/>
        <v>1.3077558000000007</v>
      </c>
      <c r="I255" s="85">
        <f t="shared" si="16"/>
        <v>0.16372153833608721</v>
      </c>
      <c r="J255" s="77">
        <f t="shared" si="18"/>
        <v>1.471477338336088</v>
      </c>
      <c r="L255" s="131"/>
      <c r="M255" s="215"/>
      <c r="N255" s="131"/>
      <c r="O255" s="132"/>
      <c r="P255" s="93"/>
      <c r="Q255" s="5"/>
      <c r="R255" s="5"/>
      <c r="S255" s="5"/>
      <c r="T255" s="5"/>
    </row>
    <row r="256" spans="1:26" s="1" customFormat="1" x14ac:dyDescent="0.25">
      <c r="A256" s="4">
        <v>231</v>
      </c>
      <c r="B256" s="170"/>
      <c r="C256" s="16">
        <v>43441216</v>
      </c>
      <c r="D256" s="123">
        <v>47</v>
      </c>
      <c r="E256" s="8">
        <v>8.2089999999999996</v>
      </c>
      <c r="F256" s="8">
        <v>8.7010000000000005</v>
      </c>
      <c r="G256" s="8">
        <f t="shared" si="17"/>
        <v>0.49200000000000088</v>
      </c>
      <c r="H256" s="77">
        <f t="shared" si="20"/>
        <v>0.42302160000000077</v>
      </c>
      <c r="I256" s="85">
        <f t="shared" si="16"/>
        <v>0.13176219694856336</v>
      </c>
      <c r="J256" s="77">
        <f t="shared" si="18"/>
        <v>0.55478379694856417</v>
      </c>
      <c r="L256" s="131"/>
      <c r="M256" s="215"/>
      <c r="N256" s="132"/>
      <c r="O256" s="132"/>
      <c r="P256" s="93"/>
      <c r="Q256" s="5"/>
      <c r="R256" s="5"/>
      <c r="S256" s="5"/>
      <c r="T256" s="5"/>
    </row>
    <row r="257" spans="1:24" s="1" customFormat="1" x14ac:dyDescent="0.25">
      <c r="A257" s="75">
        <v>232</v>
      </c>
      <c r="B257" s="170"/>
      <c r="C257" s="16">
        <v>43441217</v>
      </c>
      <c r="D257" s="123">
        <v>78</v>
      </c>
      <c r="E257" s="8">
        <v>33.857999999999997</v>
      </c>
      <c r="F257" s="8">
        <v>34.929000000000002</v>
      </c>
      <c r="G257" s="8">
        <f t="shared" si="17"/>
        <v>1.0710000000000051</v>
      </c>
      <c r="H257" s="77">
        <f t="shared" si="20"/>
        <v>0.92084580000000438</v>
      </c>
      <c r="I257" s="85">
        <f t="shared" si="16"/>
        <v>0.21866917791463705</v>
      </c>
      <c r="J257" s="77">
        <f t="shared" si="18"/>
        <v>1.1395149779146414</v>
      </c>
      <c r="L257" s="131"/>
      <c r="M257" s="215"/>
      <c r="N257" s="132"/>
      <c r="O257" s="132"/>
      <c r="P257" s="93"/>
      <c r="Q257" s="5"/>
      <c r="R257" s="5"/>
      <c r="S257" s="5"/>
      <c r="T257" s="5"/>
    </row>
    <row r="258" spans="1:24" s="1" customFormat="1" x14ac:dyDescent="0.25">
      <c r="A258" s="75">
        <v>233</v>
      </c>
      <c r="B258" s="170"/>
      <c r="C258" s="16">
        <v>43441226</v>
      </c>
      <c r="D258" s="123">
        <v>117.7</v>
      </c>
      <c r="E258" s="8">
        <v>9.5079999999999991</v>
      </c>
      <c r="F258" s="8">
        <v>9.5079999999999991</v>
      </c>
      <c r="G258" s="8">
        <f t="shared" si="17"/>
        <v>0</v>
      </c>
      <c r="H258" s="77">
        <f>G258*0.8598</f>
        <v>0</v>
      </c>
      <c r="I258" s="85">
        <f t="shared" si="16"/>
        <v>0.32996618257118948</v>
      </c>
      <c r="J258" s="77">
        <f t="shared" si="18"/>
        <v>0.32996618257118948</v>
      </c>
      <c r="L258" s="131"/>
      <c r="M258" s="215"/>
      <c r="N258" s="131"/>
      <c r="O258" s="132"/>
      <c r="P258" s="93"/>
      <c r="Q258" s="5"/>
      <c r="R258" s="5"/>
      <c r="S258" s="5"/>
      <c r="T258" s="5"/>
      <c r="X258" s="5"/>
    </row>
    <row r="259" spans="1:24" s="1" customFormat="1" x14ac:dyDescent="0.25">
      <c r="A259" s="75">
        <v>234</v>
      </c>
      <c r="B259" s="170"/>
      <c r="C259" s="16">
        <v>43441225</v>
      </c>
      <c r="D259" s="123">
        <v>57.8</v>
      </c>
      <c r="E259" s="8">
        <v>18.298999999999999</v>
      </c>
      <c r="F259" s="8">
        <v>18.739999999999998</v>
      </c>
      <c r="G259" s="8">
        <f t="shared" si="17"/>
        <v>0.44099999999999895</v>
      </c>
      <c r="H259" s="77">
        <f t="shared" si="20"/>
        <v>0.37917179999999912</v>
      </c>
      <c r="I259" s="85">
        <f t="shared" si="16"/>
        <v>0.16203946773674385</v>
      </c>
      <c r="J259" s="77">
        <f t="shared" si="18"/>
        <v>0.541211267736743</v>
      </c>
      <c r="L259" s="131"/>
      <c r="M259" s="215"/>
      <c r="N259" s="132"/>
      <c r="O259" s="132"/>
      <c r="P259" s="93"/>
      <c r="Q259" s="5"/>
      <c r="R259" s="5"/>
      <c r="S259" s="5"/>
      <c r="T259" s="5"/>
      <c r="X259" s="5"/>
    </row>
    <row r="260" spans="1:24" s="1" customFormat="1" x14ac:dyDescent="0.25">
      <c r="A260" s="4">
        <v>235</v>
      </c>
      <c r="B260" s="170"/>
      <c r="C260" s="16">
        <v>43441222</v>
      </c>
      <c r="D260" s="123">
        <v>58.3</v>
      </c>
      <c r="E260" s="8">
        <v>3.9630000000000001</v>
      </c>
      <c r="F260" s="8">
        <v>3.9630000000000001</v>
      </c>
      <c r="G260" s="8">
        <f t="shared" si="17"/>
        <v>0</v>
      </c>
      <c r="H260" s="77">
        <f t="shared" si="20"/>
        <v>0</v>
      </c>
      <c r="I260" s="85">
        <f t="shared" si="16"/>
        <v>0.16344119323619666</v>
      </c>
      <c r="J260" s="77">
        <f t="shared" si="18"/>
        <v>0.16344119323619666</v>
      </c>
      <c r="L260" s="131"/>
      <c r="M260" s="215"/>
      <c r="N260" s="132"/>
      <c r="O260" s="132"/>
      <c r="P260" s="93"/>
      <c r="Q260" s="5"/>
      <c r="R260" s="5"/>
      <c r="S260" s="5"/>
      <c r="T260" s="5"/>
      <c r="X260" s="5"/>
    </row>
    <row r="261" spans="1:24" s="1" customFormat="1" x14ac:dyDescent="0.25">
      <c r="A261" s="75">
        <v>236</v>
      </c>
      <c r="B261" s="170"/>
      <c r="C261" s="16">
        <v>43441223</v>
      </c>
      <c r="D261" s="123">
        <v>47</v>
      </c>
      <c r="E261" s="8">
        <v>25.596</v>
      </c>
      <c r="F261" s="8">
        <v>26.548999999999999</v>
      </c>
      <c r="G261" s="8">
        <f t="shared" si="17"/>
        <v>0.9529999999999994</v>
      </c>
      <c r="H261" s="77">
        <f t="shared" si="20"/>
        <v>0.81938939999999949</v>
      </c>
      <c r="I261" s="85">
        <f t="shared" si="16"/>
        <v>0.13176219694856336</v>
      </c>
      <c r="J261" s="77">
        <f t="shared" si="18"/>
        <v>0.95115159694856288</v>
      </c>
      <c r="K261" s="5"/>
      <c r="L261" s="131"/>
      <c r="M261" s="215"/>
      <c r="N261" s="132"/>
      <c r="O261" s="132"/>
      <c r="P261" s="93"/>
      <c r="Q261" s="5"/>
      <c r="R261" s="5"/>
      <c r="S261" s="5"/>
      <c r="T261" s="5"/>
      <c r="U261" s="5"/>
      <c r="V261" s="5"/>
      <c r="W261" s="5"/>
      <c r="X261" s="5"/>
    </row>
    <row r="262" spans="1:24" s="1" customFormat="1" x14ac:dyDescent="0.25">
      <c r="A262" s="75">
        <v>237</v>
      </c>
      <c r="B262" s="170"/>
      <c r="C262" s="16">
        <v>43441224</v>
      </c>
      <c r="D262" s="123">
        <v>77</v>
      </c>
      <c r="E262" s="8">
        <v>40.139000000000003</v>
      </c>
      <c r="F262" s="8">
        <v>41.225999999999999</v>
      </c>
      <c r="G262" s="8">
        <f t="shared" si="17"/>
        <v>1.0869999999999962</v>
      </c>
      <c r="H262" s="77">
        <f t="shared" si="20"/>
        <v>0.93460259999999673</v>
      </c>
      <c r="I262" s="85">
        <f t="shared" si="16"/>
        <v>0.21586572691573142</v>
      </c>
      <c r="J262" s="77">
        <f t="shared" si="18"/>
        <v>1.1504683269157281</v>
      </c>
      <c r="K262" s="5"/>
      <c r="L262" s="131"/>
      <c r="M262" s="215"/>
      <c r="N262" s="132"/>
      <c r="O262" s="132"/>
      <c r="P262" s="93"/>
      <c r="Q262" s="5"/>
      <c r="R262" s="5"/>
      <c r="S262" s="5"/>
      <c r="T262" s="5"/>
      <c r="U262" s="5"/>
      <c r="V262" s="5"/>
      <c r="W262" s="5"/>
      <c r="X262" s="5"/>
    </row>
    <row r="263" spans="1:24" s="1" customFormat="1" x14ac:dyDescent="0.25">
      <c r="A263" s="75">
        <v>238</v>
      </c>
      <c r="B263" s="170"/>
      <c r="C263" s="16">
        <v>43441221</v>
      </c>
      <c r="D263" s="123">
        <v>117.8</v>
      </c>
      <c r="E263" s="8">
        <v>26.593</v>
      </c>
      <c r="F263" s="8">
        <v>26.593</v>
      </c>
      <c r="G263" s="8">
        <f t="shared" si="17"/>
        <v>0</v>
      </c>
      <c r="H263" s="77">
        <f t="shared" si="20"/>
        <v>0</v>
      </c>
      <c r="I263" s="85">
        <f t="shared" si="16"/>
        <v>0.33024652767108004</v>
      </c>
      <c r="J263" s="77">
        <f t="shared" si="18"/>
        <v>0.33024652767108004</v>
      </c>
      <c r="K263" s="5"/>
      <c r="L263" s="131"/>
      <c r="M263" s="215"/>
      <c r="N263" s="132"/>
      <c r="O263" s="132"/>
      <c r="P263" s="93"/>
      <c r="Q263" s="5"/>
      <c r="R263" s="5"/>
      <c r="S263" s="5"/>
      <c r="T263" s="5"/>
      <c r="U263" s="5"/>
      <c r="V263" s="5"/>
      <c r="W263" s="5"/>
      <c r="X263" s="5"/>
    </row>
    <row r="264" spans="1:24" s="1" customFormat="1" x14ac:dyDescent="0.25">
      <c r="A264" s="4">
        <v>239</v>
      </c>
      <c r="B264" s="171"/>
      <c r="C264" s="16">
        <v>43441220</v>
      </c>
      <c r="D264" s="123">
        <v>58.1</v>
      </c>
      <c r="E264" s="8">
        <v>27.675999999999998</v>
      </c>
      <c r="F264" s="8">
        <v>28.577000000000002</v>
      </c>
      <c r="G264" s="8">
        <f t="shared" si="17"/>
        <v>0.90100000000000335</v>
      </c>
      <c r="H264" s="77">
        <f t="shared" si="20"/>
        <v>0.77467980000000292</v>
      </c>
      <c r="I264" s="85">
        <f t="shared" si="16"/>
        <v>0.16288050303641555</v>
      </c>
      <c r="J264" s="77">
        <f t="shared" si="18"/>
        <v>0.93756030303641846</v>
      </c>
      <c r="K264" s="5"/>
      <c r="L264" s="131"/>
      <c r="M264" s="215"/>
      <c r="N264" s="132"/>
      <c r="O264" s="132"/>
      <c r="P264" s="93"/>
      <c r="Q264" s="5"/>
      <c r="R264" s="5"/>
      <c r="S264" s="5"/>
      <c r="T264" s="5"/>
      <c r="U264" s="5"/>
      <c r="V264" s="5"/>
      <c r="W264" s="5"/>
      <c r="X264" s="5"/>
    </row>
    <row r="265" spans="1:24" s="1" customFormat="1" x14ac:dyDescent="0.25">
      <c r="A265" s="75">
        <v>240</v>
      </c>
      <c r="B265" s="170"/>
      <c r="C265" s="16">
        <v>20242417</v>
      </c>
      <c r="D265" s="123">
        <v>58.7</v>
      </c>
      <c r="E265" s="8">
        <v>23.213999999999999</v>
      </c>
      <c r="F265" s="8">
        <v>24.172999999999998</v>
      </c>
      <c r="G265" s="8">
        <f t="shared" si="17"/>
        <v>0.95899999999999963</v>
      </c>
      <c r="H265" s="77">
        <f t="shared" si="20"/>
        <v>0.82454819999999973</v>
      </c>
      <c r="I265" s="85">
        <f t="shared" si="16"/>
        <v>0.16456257363575894</v>
      </c>
      <c r="J265" s="77">
        <f t="shared" si="18"/>
        <v>0.98911077363575872</v>
      </c>
      <c r="K265" s="5"/>
      <c r="L265" s="131"/>
      <c r="M265" s="215"/>
      <c r="N265" s="132"/>
      <c r="O265" s="132"/>
      <c r="P265" s="93"/>
      <c r="Q265" s="5"/>
      <c r="R265" s="5"/>
      <c r="S265" s="5"/>
      <c r="T265" s="5"/>
      <c r="U265" s="5"/>
      <c r="V265" s="5"/>
      <c r="W265" s="5"/>
      <c r="X265" s="5"/>
    </row>
    <row r="266" spans="1:24" s="1" customFormat="1" x14ac:dyDescent="0.25">
      <c r="A266" s="75">
        <v>241</v>
      </c>
      <c r="B266" s="170"/>
      <c r="C266" s="16">
        <v>20242445</v>
      </c>
      <c r="D266" s="123">
        <v>46.5</v>
      </c>
      <c r="E266" s="8">
        <v>15.553000000000001</v>
      </c>
      <c r="F266" s="8">
        <v>15.946</v>
      </c>
      <c r="G266" s="8">
        <f>F266-E266</f>
        <v>0.39299999999999891</v>
      </c>
      <c r="H266" s="77">
        <f t="shared" si="20"/>
        <v>0.33790139999999907</v>
      </c>
      <c r="I266" s="85">
        <f t="shared" si="16"/>
        <v>0.13036047144911056</v>
      </c>
      <c r="J266" s="77">
        <f t="shared" si="18"/>
        <v>0.46826187144910963</v>
      </c>
      <c r="K266" s="5"/>
      <c r="L266" s="131"/>
      <c r="M266" s="215"/>
      <c r="N266" s="132"/>
      <c r="O266" s="132"/>
      <c r="P266" s="93"/>
      <c r="Q266" s="5"/>
      <c r="R266" s="5"/>
      <c r="S266" s="5"/>
      <c r="T266" s="5"/>
      <c r="U266" s="5"/>
      <c r="V266" s="5"/>
      <c r="W266" s="5"/>
      <c r="X266" s="5"/>
    </row>
    <row r="267" spans="1:24" s="1" customFormat="1" x14ac:dyDescent="0.25">
      <c r="A267" s="75">
        <v>242</v>
      </c>
      <c r="B267" s="170"/>
      <c r="C267" s="16">
        <v>43441219</v>
      </c>
      <c r="D267" s="123">
        <v>78.3</v>
      </c>
      <c r="E267" s="8">
        <v>46.030999999999999</v>
      </c>
      <c r="F267" s="8">
        <v>47.750999999999998</v>
      </c>
      <c r="G267" s="8">
        <f t="shared" si="17"/>
        <v>1.7199999999999989</v>
      </c>
      <c r="H267" s="77">
        <f t="shared" si="20"/>
        <v>1.4788559999999991</v>
      </c>
      <c r="I267" s="85">
        <f t="shared" si="16"/>
        <v>0.21951021321430872</v>
      </c>
      <c r="J267" s="77">
        <f t="shared" si="18"/>
        <v>1.6983662132143078</v>
      </c>
      <c r="K267" s="5"/>
      <c r="L267" s="131"/>
      <c r="M267" s="215"/>
      <c r="N267" s="132"/>
      <c r="O267" s="132"/>
      <c r="P267" s="93"/>
      <c r="Q267" s="5"/>
      <c r="R267" s="5"/>
      <c r="S267" s="5"/>
      <c r="T267" s="5"/>
      <c r="U267" s="5"/>
      <c r="V267" s="5"/>
      <c r="W267" s="5"/>
      <c r="X267" s="5"/>
    </row>
    <row r="268" spans="1:24" s="1" customFormat="1" x14ac:dyDescent="0.25">
      <c r="A268" s="4">
        <v>243</v>
      </c>
      <c r="B268" s="170"/>
      <c r="C268" s="16">
        <v>20242421</v>
      </c>
      <c r="D268" s="123">
        <v>117.2</v>
      </c>
      <c r="E268" s="8">
        <v>30.05</v>
      </c>
      <c r="F268" s="8">
        <v>32.225999999999999</v>
      </c>
      <c r="G268" s="8">
        <f t="shared" si="17"/>
        <v>2.1759999999999984</v>
      </c>
      <c r="H268" s="77">
        <f t="shared" si="20"/>
        <v>1.8709247999999987</v>
      </c>
      <c r="I268" s="85">
        <f t="shared" si="16"/>
        <v>0.3285644570717367</v>
      </c>
      <c r="J268" s="77">
        <f t="shared" si="18"/>
        <v>2.1994892570717353</v>
      </c>
      <c r="K268" s="5"/>
      <c r="L268" s="131"/>
      <c r="M268" s="215"/>
      <c r="N268" s="132"/>
      <c r="O268" s="132"/>
      <c r="P268" s="93"/>
      <c r="Q268" s="5"/>
      <c r="R268" s="5"/>
      <c r="S268" s="5"/>
      <c r="T268" s="5"/>
      <c r="U268" s="5"/>
      <c r="V268" s="5"/>
      <c r="W268" s="5"/>
      <c r="X268" s="5"/>
    </row>
    <row r="269" spans="1:24" s="1" customFormat="1" x14ac:dyDescent="0.25">
      <c r="A269" s="75">
        <v>244</v>
      </c>
      <c r="B269" s="170"/>
      <c r="C269" s="16">
        <v>20242431</v>
      </c>
      <c r="D269" s="123">
        <v>57.8</v>
      </c>
      <c r="E269" s="8">
        <v>3.9889999999999999</v>
      </c>
      <c r="F269" s="8">
        <v>4.2030000000000003</v>
      </c>
      <c r="G269" s="8">
        <f t="shared" si="17"/>
        <v>0.21400000000000041</v>
      </c>
      <c r="H269" s="77">
        <f t="shared" si="20"/>
        <v>0.18399720000000036</v>
      </c>
      <c r="I269" s="85">
        <f t="shared" si="16"/>
        <v>0.16203946773674385</v>
      </c>
      <c r="J269" s="77">
        <f t="shared" si="18"/>
        <v>0.34603666773674424</v>
      </c>
      <c r="K269" s="5"/>
      <c r="L269" s="131"/>
      <c r="M269" s="215"/>
      <c r="N269" s="132"/>
      <c r="O269" s="132"/>
      <c r="P269" s="93"/>
      <c r="Q269" s="5"/>
      <c r="R269" s="5"/>
      <c r="S269" s="5"/>
      <c r="T269" s="5"/>
      <c r="U269" s="5"/>
      <c r="V269" s="5"/>
      <c r="W269" s="5"/>
      <c r="X269" s="5"/>
    </row>
    <row r="270" spans="1:24" s="1" customFormat="1" x14ac:dyDescent="0.25">
      <c r="A270" s="75">
        <v>245</v>
      </c>
      <c r="B270" s="170"/>
      <c r="C270" s="16">
        <v>20242432</v>
      </c>
      <c r="D270" s="123">
        <v>58.2</v>
      </c>
      <c r="E270" s="8">
        <v>9.0069999999999997</v>
      </c>
      <c r="F270" s="8">
        <v>9.1379999999999999</v>
      </c>
      <c r="G270" s="8">
        <f t="shared" si="17"/>
        <v>0.13100000000000023</v>
      </c>
      <c r="H270" s="77">
        <f>G270*0.8598</f>
        <v>0.1126338000000002</v>
      </c>
      <c r="I270" s="85">
        <f t="shared" si="16"/>
        <v>0.16316084813630613</v>
      </c>
      <c r="J270" s="77">
        <f t="shared" si="18"/>
        <v>0.27579464813630633</v>
      </c>
      <c r="K270" s="5"/>
      <c r="L270" s="131"/>
      <c r="M270" s="215"/>
      <c r="N270" s="132"/>
      <c r="O270" s="132"/>
      <c r="P270" s="93"/>
      <c r="Q270" s="5"/>
      <c r="R270" s="5"/>
      <c r="S270" s="5"/>
      <c r="T270" s="5"/>
      <c r="U270" s="5"/>
      <c r="V270" s="5"/>
      <c r="W270" s="5"/>
      <c r="X270" s="5"/>
    </row>
    <row r="271" spans="1:24" s="1" customFormat="1" x14ac:dyDescent="0.25">
      <c r="A271" s="75">
        <v>246</v>
      </c>
      <c r="B271" s="170"/>
      <c r="C271" s="16">
        <v>20242451</v>
      </c>
      <c r="D271" s="123">
        <v>45.8</v>
      </c>
      <c r="E271" s="8">
        <v>14.396000000000001</v>
      </c>
      <c r="F271" s="8">
        <v>14.396000000000001</v>
      </c>
      <c r="G271" s="8">
        <f t="shared" si="17"/>
        <v>0</v>
      </c>
      <c r="H271" s="77">
        <f t="shared" ref="H271" si="21">G271*0.8598</f>
        <v>0</v>
      </c>
      <c r="I271" s="85">
        <f t="shared" si="16"/>
        <v>0.12839805574987662</v>
      </c>
      <c r="J271" s="77">
        <f t="shared" si="18"/>
        <v>0.12839805574987662</v>
      </c>
      <c r="K271" s="5"/>
      <c r="L271" s="131"/>
      <c r="M271" s="215"/>
      <c r="N271" s="132"/>
      <c r="O271" s="132"/>
      <c r="P271" s="93"/>
      <c r="Q271" s="5"/>
      <c r="R271" s="5"/>
      <c r="S271" s="5"/>
      <c r="T271" s="5"/>
      <c r="U271" s="5"/>
      <c r="V271" s="5"/>
      <c r="W271" s="5"/>
      <c r="X271" s="5"/>
    </row>
    <row r="272" spans="1:24" s="1" customFormat="1" x14ac:dyDescent="0.25">
      <c r="A272" s="4">
        <v>247</v>
      </c>
      <c r="B272" s="170"/>
      <c r="C272" s="16">
        <v>20242442</v>
      </c>
      <c r="D272" s="76">
        <v>77.599999999999994</v>
      </c>
      <c r="E272" s="8">
        <v>29.547999999999998</v>
      </c>
      <c r="F272" s="8">
        <v>29.782</v>
      </c>
      <c r="G272" s="8">
        <f t="shared" si="17"/>
        <v>0.23400000000000176</v>
      </c>
      <c r="H272" s="77">
        <f>G272*0.8598</f>
        <v>0.20119320000000152</v>
      </c>
      <c r="I272" s="85">
        <f t="shared" si="16"/>
        <v>0.2175477975150748</v>
      </c>
      <c r="J272" s="77">
        <f t="shared" si="18"/>
        <v>0.41874099751507632</v>
      </c>
      <c r="K272" s="5"/>
      <c r="L272" s="131"/>
      <c r="M272" s="215"/>
      <c r="N272" s="132"/>
      <c r="O272" s="132"/>
      <c r="P272" s="93"/>
      <c r="Q272" s="5"/>
      <c r="R272" s="5"/>
      <c r="S272" s="5"/>
      <c r="T272" s="5"/>
      <c r="U272" s="5"/>
      <c r="V272" s="5"/>
      <c r="W272" s="5"/>
      <c r="X272" s="5"/>
    </row>
    <row r="273" spans="1:27" s="2" customFormat="1" x14ac:dyDescent="0.25">
      <c r="A273" s="251" t="s">
        <v>3</v>
      </c>
      <c r="B273" s="251"/>
      <c r="C273" s="251"/>
      <c r="D273" s="89">
        <f>SUM(D26:D272)</f>
        <v>17590.400000000001</v>
      </c>
      <c r="E273" s="90">
        <f t="shared" ref="E273:F273" si="22">SUM(E26:E272)</f>
        <v>5884.8614000000007</v>
      </c>
      <c r="F273" s="90">
        <f t="shared" si="22"/>
        <v>6046.1391000000031</v>
      </c>
      <c r="G273" s="8">
        <f t="shared" si="17"/>
        <v>161.27770000000237</v>
      </c>
      <c r="H273" s="90">
        <f>SUM(H26:H272)</f>
        <v>139.16956199999996</v>
      </c>
      <c r="I273" s="90">
        <f>SUM(I26:I272)</f>
        <v>63.643437999999946</v>
      </c>
      <c r="J273" s="90">
        <f>SUM(J26:J272)</f>
        <v>202.81299999999999</v>
      </c>
      <c r="K273" s="48"/>
      <c r="L273" s="49"/>
      <c r="M273" s="37"/>
      <c r="N273" s="40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7" x14ac:dyDescent="0.25">
      <c r="H274" s="41"/>
      <c r="K274" s="91"/>
      <c r="L274" s="92"/>
      <c r="P274" s="5"/>
      <c r="Q274" s="5"/>
      <c r="R274" s="5"/>
      <c r="S274" s="5"/>
      <c r="T274" s="5"/>
      <c r="U274" s="5"/>
      <c r="V274" s="5"/>
      <c r="W274" s="5"/>
    </row>
    <row r="275" spans="1:27" x14ac:dyDescent="0.25">
      <c r="H275"/>
      <c r="I275"/>
      <c r="J275"/>
      <c r="K275" s="43"/>
      <c r="L275" s="42"/>
      <c r="M275" s="42"/>
      <c r="N275" s="70"/>
      <c r="Q275" s="40"/>
      <c r="S275" s="5"/>
      <c r="T275" s="5"/>
      <c r="U275" s="5"/>
      <c r="V275" s="5"/>
      <c r="W275" s="5"/>
      <c r="X275" s="5"/>
      <c r="Y275" s="5"/>
      <c r="Z275" s="5"/>
      <c r="AA275" s="37"/>
    </row>
    <row r="276" spans="1:27" ht="18.75" customHeight="1" x14ac:dyDescent="0.25">
      <c r="A276" s="252" t="s">
        <v>38</v>
      </c>
      <c r="B276" s="213" t="s">
        <v>92</v>
      </c>
      <c r="C276" s="254" t="s">
        <v>39</v>
      </c>
      <c r="D276" s="256" t="s">
        <v>2</v>
      </c>
      <c r="E276" s="35" t="s">
        <v>94</v>
      </c>
      <c r="F276" s="35" t="s">
        <v>99</v>
      </c>
      <c r="G276" s="98" t="s">
        <v>57</v>
      </c>
      <c r="H276" s="40"/>
      <c r="I276" s="37"/>
      <c r="J276" s="5"/>
      <c r="K276" s="5"/>
      <c r="L276" s="5"/>
      <c r="M276" s="5"/>
      <c r="N276" s="5"/>
      <c r="O276" s="5"/>
      <c r="P276" s="5"/>
      <c r="Q276" s="5"/>
      <c r="S276"/>
      <c r="T276"/>
      <c r="U276"/>
      <c r="V276"/>
      <c r="W276"/>
      <c r="X276"/>
    </row>
    <row r="277" spans="1:27" ht="18.75" customHeight="1" x14ac:dyDescent="0.25">
      <c r="A277" s="253"/>
      <c r="B277" s="177" t="s">
        <v>100</v>
      </c>
      <c r="C277" s="255"/>
      <c r="D277" s="257"/>
      <c r="E277" s="99" t="s">
        <v>40</v>
      </c>
      <c r="F277" s="99" t="s">
        <v>40</v>
      </c>
      <c r="G277" s="159" t="s">
        <v>58</v>
      </c>
      <c r="H277" s="37"/>
      <c r="I277" s="37"/>
      <c r="J277" s="5"/>
      <c r="K277" s="5"/>
      <c r="L277" s="5"/>
      <c r="M277" s="5"/>
      <c r="N277" s="5"/>
      <c r="O277" s="5"/>
      <c r="P277" s="5"/>
      <c r="R277"/>
      <c r="S277"/>
      <c r="T277"/>
      <c r="U277"/>
      <c r="V277"/>
      <c r="W277"/>
      <c r="X277"/>
    </row>
    <row r="278" spans="1:27" x14ac:dyDescent="0.25">
      <c r="A278" s="46" t="s">
        <v>41</v>
      </c>
      <c r="B278" s="214">
        <v>43296</v>
      </c>
      <c r="C278" s="47">
        <v>43441481</v>
      </c>
      <c r="D278" s="47">
        <v>122.9</v>
      </c>
      <c r="E278" s="69">
        <v>43.99</v>
      </c>
      <c r="F278" s="69">
        <v>45.768999999999998</v>
      </c>
      <c r="G278" s="69">
        <f>(F278-E278)*0.8598</f>
        <v>1.5295841999999968</v>
      </c>
      <c r="H278" s="37"/>
      <c r="I278" s="37"/>
      <c r="J278" s="37"/>
      <c r="K278" s="37"/>
      <c r="N278" s="37"/>
      <c r="R278"/>
      <c r="S278"/>
      <c r="T278"/>
      <c r="U278"/>
      <c r="V278"/>
      <c r="W278"/>
      <c r="X278"/>
    </row>
    <row r="279" spans="1:27" x14ac:dyDescent="0.25">
      <c r="A279" s="129" t="s">
        <v>42</v>
      </c>
      <c r="B279" s="214">
        <v>43296</v>
      </c>
      <c r="C279" s="130">
        <v>43441178</v>
      </c>
      <c r="D279" s="130">
        <v>68.5</v>
      </c>
      <c r="E279" s="69">
        <v>74.84</v>
      </c>
      <c r="F279" s="69">
        <v>76.594999999999999</v>
      </c>
      <c r="G279" s="69">
        <f t="shared" ref="G279:G292" si="23">(F279-E279)*0.8598</f>
        <v>1.5089489999999961</v>
      </c>
      <c r="H279" s="37"/>
      <c r="I279" s="37"/>
      <c r="J279" s="37"/>
      <c r="K279" s="37"/>
      <c r="N279" s="37"/>
      <c r="R279"/>
      <c r="S279"/>
      <c r="T279"/>
      <c r="U279"/>
      <c r="V279"/>
      <c r="W279"/>
      <c r="X279"/>
    </row>
    <row r="280" spans="1:27" x14ac:dyDescent="0.25">
      <c r="A280" s="46" t="s">
        <v>43</v>
      </c>
      <c r="B280" s="214">
        <v>43296</v>
      </c>
      <c r="C280" s="47">
        <v>43441179</v>
      </c>
      <c r="D280" s="47">
        <v>106.9</v>
      </c>
      <c r="E280" s="69">
        <v>24.562000000000001</v>
      </c>
      <c r="F280" s="69">
        <v>25.192</v>
      </c>
      <c r="G280" s="69">
        <f t="shared" si="23"/>
        <v>0.5416739999999991</v>
      </c>
      <c r="H280" s="37"/>
      <c r="I280" s="37"/>
      <c r="J280" s="37"/>
      <c r="K280" s="37"/>
      <c r="N280" s="37"/>
      <c r="Q280"/>
      <c r="R280"/>
      <c r="S280"/>
      <c r="T280"/>
      <c r="U280"/>
      <c r="V280"/>
      <c r="W280"/>
      <c r="X280"/>
    </row>
    <row r="281" spans="1:27" x14ac:dyDescent="0.25">
      <c r="A281" s="46" t="s">
        <v>44</v>
      </c>
      <c r="B281" s="214">
        <v>43296</v>
      </c>
      <c r="C281" s="47">
        <v>43441177</v>
      </c>
      <c r="D281" s="47">
        <v>163.80000000000001</v>
      </c>
      <c r="E281" s="69">
        <v>121.273</v>
      </c>
      <c r="F281" s="69">
        <v>125.13</v>
      </c>
      <c r="G281" s="69">
        <f t="shared" si="23"/>
        <v>3.3162485999999993</v>
      </c>
      <c r="H281" s="37"/>
      <c r="I281" s="37"/>
      <c r="J281" s="37"/>
      <c r="K281" s="37"/>
      <c r="N281"/>
      <c r="O281"/>
      <c r="P281"/>
      <c r="Q281"/>
      <c r="R281"/>
      <c r="S281"/>
      <c r="T281"/>
      <c r="U281"/>
      <c r="V281"/>
      <c r="W281"/>
      <c r="X281"/>
    </row>
    <row r="282" spans="1:27" s="1" customFormat="1" x14ac:dyDescent="0.25">
      <c r="A282" s="46" t="s">
        <v>45</v>
      </c>
      <c r="B282" s="214">
        <v>43296</v>
      </c>
      <c r="C282" s="47">
        <v>43441482</v>
      </c>
      <c r="D282" s="47">
        <v>109.8</v>
      </c>
      <c r="E282" s="69">
        <v>124.636</v>
      </c>
      <c r="F282" s="69">
        <v>117.17100000000001</v>
      </c>
      <c r="G282" s="69">
        <f t="shared" si="23"/>
        <v>-6.4184069999999904</v>
      </c>
      <c r="H282" s="2"/>
      <c r="I282" s="58"/>
      <c r="J282" s="5"/>
      <c r="K282" s="5"/>
      <c r="L282" s="5"/>
      <c r="M282" s="5"/>
    </row>
    <row r="283" spans="1:27" s="1" customFormat="1" x14ac:dyDescent="0.25">
      <c r="A283" s="46" t="s">
        <v>46</v>
      </c>
      <c r="B283" s="214">
        <v>43296</v>
      </c>
      <c r="C283" s="47">
        <v>43441483</v>
      </c>
      <c r="D283" s="47">
        <v>58.7</v>
      </c>
      <c r="E283" s="69">
        <v>152.251</v>
      </c>
      <c r="F283" s="69">
        <v>155.19800000000001</v>
      </c>
      <c r="G283" s="69">
        <f t="shared" si="23"/>
        <v>2.5338306000000022</v>
      </c>
      <c r="H283" s="5"/>
      <c r="I283" s="5"/>
      <c r="J283" s="5"/>
      <c r="K283" s="5"/>
      <c r="L283" s="5"/>
      <c r="M283" s="5"/>
    </row>
    <row r="284" spans="1:27" s="1" customFormat="1" x14ac:dyDescent="0.25">
      <c r="A284" s="46" t="s">
        <v>47</v>
      </c>
      <c r="B284" s="214">
        <v>43296</v>
      </c>
      <c r="C284" s="47">
        <v>41444210</v>
      </c>
      <c r="D284" s="47">
        <v>89.1</v>
      </c>
      <c r="E284" s="69">
        <v>114.607</v>
      </c>
      <c r="F284" s="69">
        <v>127.16</v>
      </c>
      <c r="G284" s="69">
        <f t="shared" si="23"/>
        <v>10.793069399999998</v>
      </c>
      <c r="H284" s="5"/>
      <c r="I284" s="5"/>
      <c r="J284" s="5"/>
      <c r="K284" s="5"/>
      <c r="L284" s="5"/>
      <c r="M284" s="5"/>
    </row>
    <row r="285" spans="1:27" x14ac:dyDescent="0.25">
      <c r="A285" s="46" t="s">
        <v>48</v>
      </c>
      <c r="B285" s="214">
        <v>43296</v>
      </c>
      <c r="C285" s="47">
        <v>20242453</v>
      </c>
      <c r="D285" s="47">
        <v>56.5</v>
      </c>
      <c r="E285" s="69">
        <v>126.84</v>
      </c>
      <c r="F285" s="69">
        <v>130.327</v>
      </c>
      <c r="G285" s="69">
        <f t="shared" si="23"/>
        <v>2.9981225999999954</v>
      </c>
      <c r="H285" s="37"/>
      <c r="I285" s="37"/>
      <c r="J285" s="37"/>
      <c r="K285" s="37"/>
      <c r="N285"/>
      <c r="O285"/>
      <c r="P285"/>
      <c r="Q285"/>
      <c r="R285"/>
      <c r="S285"/>
      <c r="T285"/>
      <c r="U285"/>
      <c r="V285"/>
      <c r="W285"/>
      <c r="X285"/>
    </row>
    <row r="286" spans="1:27" x14ac:dyDescent="0.25">
      <c r="A286" s="46" t="s">
        <v>49</v>
      </c>
      <c r="B286" s="214">
        <v>43296</v>
      </c>
      <c r="C286" s="47">
        <v>20242426</v>
      </c>
      <c r="D286" s="47">
        <v>96</v>
      </c>
      <c r="E286" s="69">
        <v>87.099000000000004</v>
      </c>
      <c r="F286" s="69">
        <v>90.608000000000004</v>
      </c>
      <c r="G286" s="69">
        <f t="shared" si="23"/>
        <v>3.0170382000000004</v>
      </c>
      <c r="H286" s="37"/>
      <c r="I286" s="37"/>
      <c r="J286" s="37"/>
      <c r="K286" s="37"/>
      <c r="N286"/>
      <c r="O286"/>
      <c r="P286"/>
      <c r="Q286"/>
      <c r="R286"/>
      <c r="S286"/>
      <c r="T286"/>
      <c r="U286"/>
      <c r="V286"/>
      <c r="W286"/>
      <c r="X286"/>
    </row>
    <row r="287" spans="1:27" x14ac:dyDescent="0.25">
      <c r="A287" s="46" t="s">
        <v>50</v>
      </c>
      <c r="B287" s="214">
        <v>43296</v>
      </c>
      <c r="C287" s="47">
        <v>20242457</v>
      </c>
      <c r="D287" s="47">
        <v>103.3</v>
      </c>
      <c r="E287" s="69">
        <v>94.697000000000003</v>
      </c>
      <c r="F287" s="69">
        <v>97.468000000000004</v>
      </c>
      <c r="G287" s="69">
        <f t="shared" si="23"/>
        <v>2.3825058000000006</v>
      </c>
      <c r="H287" s="37"/>
      <c r="I287" s="37"/>
      <c r="J287" s="37"/>
      <c r="K287" s="37"/>
      <c r="N287"/>
      <c r="O287"/>
      <c r="P287"/>
      <c r="Q287"/>
      <c r="R287"/>
      <c r="S287"/>
      <c r="T287"/>
      <c r="U287"/>
      <c r="V287"/>
      <c r="W287"/>
      <c r="X287"/>
    </row>
    <row r="288" spans="1:27" x14ac:dyDescent="0.25">
      <c r="A288" s="46" t="s">
        <v>51</v>
      </c>
      <c r="B288" s="214">
        <v>43296</v>
      </c>
      <c r="C288" s="47">
        <v>20242455</v>
      </c>
      <c r="D288" s="47">
        <v>43.4</v>
      </c>
      <c r="E288" s="69">
        <v>73.283000000000001</v>
      </c>
      <c r="F288" s="69">
        <v>75.897000000000006</v>
      </c>
      <c r="G288" s="69">
        <f t="shared" si="23"/>
        <v>2.2475172000000039</v>
      </c>
      <c r="H288" s="37"/>
      <c r="I288" s="37"/>
      <c r="J288" s="37"/>
      <c r="K288" s="37"/>
      <c r="N288"/>
      <c r="O288"/>
      <c r="P288"/>
      <c r="Q288"/>
      <c r="R288"/>
      <c r="S288"/>
      <c r="T288"/>
      <c r="U288"/>
      <c r="V288"/>
      <c r="W288"/>
      <c r="X288"/>
    </row>
    <row r="289" spans="1:27" x14ac:dyDescent="0.25">
      <c r="A289" s="46" t="s">
        <v>52</v>
      </c>
      <c r="B289" s="214">
        <v>43296</v>
      </c>
      <c r="C289" s="47">
        <v>20442453</v>
      </c>
      <c r="D289" s="47">
        <v>79.900000000000006</v>
      </c>
      <c r="E289" s="69">
        <v>85.352000000000004</v>
      </c>
      <c r="F289" s="69">
        <v>87.05</v>
      </c>
      <c r="G289" s="69">
        <f t="shared" si="23"/>
        <v>1.4599403999999943</v>
      </c>
      <c r="H289" s="37"/>
      <c r="I289" s="37"/>
      <c r="J289" s="37"/>
      <c r="K289" s="37"/>
      <c r="N289"/>
      <c r="O289"/>
      <c r="P289"/>
      <c r="Q289"/>
      <c r="R289"/>
      <c r="S289"/>
      <c r="T289"/>
      <c r="U289"/>
      <c r="V289"/>
      <c r="W289"/>
      <c r="X289"/>
    </row>
    <row r="290" spans="1:27" s="1" customFormat="1" x14ac:dyDescent="0.25">
      <c r="A290" s="46" t="s">
        <v>53</v>
      </c>
      <c r="B290" s="214">
        <v>43296</v>
      </c>
      <c r="C290" s="47">
        <v>20242456</v>
      </c>
      <c r="D290" s="47">
        <v>106.1</v>
      </c>
      <c r="E290" s="69">
        <v>49.536000000000001</v>
      </c>
      <c r="F290" s="69">
        <v>49.536000000000001</v>
      </c>
      <c r="G290" s="69">
        <f t="shared" si="23"/>
        <v>0</v>
      </c>
      <c r="H290" s="5"/>
      <c r="I290" s="5"/>
      <c r="J290" s="5"/>
      <c r="K290" s="5"/>
      <c r="L290" s="5"/>
      <c r="M290" s="5"/>
    </row>
    <row r="291" spans="1:27" s="1" customFormat="1" x14ac:dyDescent="0.25">
      <c r="A291" s="46" t="s">
        <v>54</v>
      </c>
      <c r="B291" s="214">
        <v>43296</v>
      </c>
      <c r="C291" s="47">
        <v>20242415</v>
      </c>
      <c r="D291" s="47">
        <v>137.9</v>
      </c>
      <c r="E291" s="69">
        <v>137.44300000000001</v>
      </c>
      <c r="F291" s="69">
        <v>141.94900000000001</v>
      </c>
      <c r="G291" s="69">
        <f t="shared" si="23"/>
        <v>3.8742588000000002</v>
      </c>
      <c r="H291" s="5"/>
      <c r="I291" s="5"/>
      <c r="J291" s="5"/>
      <c r="K291" s="5"/>
      <c r="L291" s="5"/>
      <c r="M291" s="5"/>
    </row>
    <row r="292" spans="1:27" s="1" customFormat="1" x14ac:dyDescent="0.25">
      <c r="A292" s="46" t="s">
        <v>55</v>
      </c>
      <c r="B292" s="214">
        <v>43296</v>
      </c>
      <c r="C292" s="47">
        <v>20242418</v>
      </c>
      <c r="D292" s="47">
        <v>56.4</v>
      </c>
      <c r="E292" s="69">
        <v>148.767</v>
      </c>
      <c r="F292" s="69">
        <v>153.14099999999999</v>
      </c>
      <c r="G292" s="69">
        <f t="shared" si="23"/>
        <v>3.7607651999999958</v>
      </c>
      <c r="H292" s="5"/>
      <c r="I292" s="5"/>
      <c r="J292" s="5"/>
      <c r="K292" s="5"/>
      <c r="L292" s="5"/>
      <c r="M292" s="5"/>
    </row>
    <row r="293" spans="1:27" x14ac:dyDescent="0.25">
      <c r="C293" s="38"/>
      <c r="D293" s="100">
        <f>SUM(D278:D292)</f>
        <v>1399.2</v>
      </c>
      <c r="E293" s="71">
        <f>SUM(E278:E292)</f>
        <v>1459.1760000000002</v>
      </c>
      <c r="F293" s="71">
        <f>SUM(F278:F292)</f>
        <v>1498.1910000000003</v>
      </c>
      <c r="G293" s="71">
        <f>SUM(G278:G292)</f>
        <v>33.545096999999991</v>
      </c>
      <c r="H293" s="37"/>
      <c r="I293" s="37"/>
      <c r="J293" s="37"/>
      <c r="K293" s="37"/>
      <c r="N293" s="37"/>
      <c r="R293"/>
      <c r="S293"/>
      <c r="T293"/>
      <c r="U293"/>
      <c r="V293"/>
      <c r="W293"/>
      <c r="X293"/>
    </row>
    <row r="294" spans="1:27" x14ac:dyDescent="0.25">
      <c r="A294" s="44"/>
      <c r="B294" s="44"/>
      <c r="C294" s="44"/>
      <c r="D294" s="44"/>
      <c r="E294" s="44"/>
      <c r="F294" s="104"/>
      <c r="G294" s="104"/>
      <c r="H294"/>
      <c r="I294"/>
      <c r="J294"/>
      <c r="K294" s="43"/>
      <c r="L294" s="42"/>
      <c r="M294" s="42"/>
      <c r="N294"/>
      <c r="Q294" s="40"/>
      <c r="W294"/>
      <c r="X294"/>
      <c r="AA294" s="37"/>
    </row>
    <row r="295" spans="1:27" x14ac:dyDescent="0.25">
      <c r="A295" s="45" t="s">
        <v>15</v>
      </c>
      <c r="G295" s="104"/>
      <c r="H295"/>
      <c r="I295"/>
      <c r="J295"/>
      <c r="K295" s="43"/>
      <c r="L295" s="42"/>
      <c r="M295" s="42"/>
      <c r="N295"/>
      <c r="Q295" s="40"/>
      <c r="W295"/>
      <c r="X295"/>
      <c r="AA295" s="37"/>
    </row>
    <row r="296" spans="1:27" x14ac:dyDescent="0.25">
      <c r="A296" s="44"/>
      <c r="F296" s="104"/>
      <c r="H296"/>
      <c r="I296"/>
      <c r="J296" s="43"/>
      <c r="K296" s="42"/>
      <c r="L296" s="42"/>
      <c r="M296"/>
      <c r="N296" s="37"/>
      <c r="P296" s="40"/>
      <c r="V296"/>
      <c r="W296"/>
      <c r="X296"/>
      <c r="Z296" s="37"/>
    </row>
    <row r="297" spans="1:27" x14ac:dyDescent="0.25">
      <c r="H297"/>
      <c r="I297"/>
      <c r="J297" s="43"/>
      <c r="K297" s="42"/>
      <c r="L297" s="42"/>
      <c r="M297"/>
      <c r="N297" s="37"/>
      <c r="P297" s="40"/>
      <c r="V297"/>
      <c r="W297"/>
      <c r="X297"/>
      <c r="Y297" s="37"/>
      <c r="Z297" s="37"/>
    </row>
  </sheetData>
  <mergeCells count="36"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  <mergeCell ref="A17:E17"/>
    <mergeCell ref="F17:H17"/>
    <mergeCell ref="F9:H9"/>
    <mergeCell ref="F10:H10"/>
    <mergeCell ref="A11:E11"/>
    <mergeCell ref="F11:H11"/>
    <mergeCell ref="A12:E13"/>
    <mergeCell ref="F12:H12"/>
    <mergeCell ref="F13:H13"/>
    <mergeCell ref="A14:E14"/>
    <mergeCell ref="F14:H14"/>
    <mergeCell ref="A15:E16"/>
    <mergeCell ref="F15:H15"/>
    <mergeCell ref="F16:H16"/>
    <mergeCell ref="A18:E19"/>
    <mergeCell ref="F18:H18"/>
    <mergeCell ref="F19:H19"/>
    <mergeCell ref="F20:H20"/>
    <mergeCell ref="I20:I21"/>
    <mergeCell ref="F21:H21"/>
    <mergeCell ref="F22:H22"/>
    <mergeCell ref="F23:H23"/>
    <mergeCell ref="A273:C273"/>
    <mergeCell ref="A276:A277"/>
    <mergeCell ref="C276:C277"/>
    <mergeCell ref="D276:D277"/>
  </mergeCells>
  <pageMargins left="0.78740157480314965" right="0" top="0" bottom="0" header="0.31496062992125984" footer="0.31496062992125984"/>
  <pageSetup paperSize="9" scale="1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09"/>
  <sheetViews>
    <sheetView tabSelected="1" zoomScaleNormal="100" workbookViewId="0">
      <selection activeCell="O51" sqref="O51"/>
    </sheetView>
  </sheetViews>
  <sheetFormatPr defaultRowHeight="15" x14ac:dyDescent="0.25"/>
  <cols>
    <col min="1" max="1" width="6.42578125" customWidth="1"/>
    <col min="2" max="2" width="16" customWidth="1"/>
    <col min="3" max="3" width="14.5703125" customWidth="1"/>
    <col min="4" max="4" width="9.5703125" customWidth="1"/>
    <col min="5" max="5" width="10.5703125" customWidth="1"/>
    <col min="6" max="7" width="10.28515625" style="1" customWidth="1"/>
    <col min="8" max="8" width="10.28515625" style="43" customWidth="1"/>
    <col min="9" max="9" width="12.28515625" style="43" customWidth="1"/>
    <col min="10" max="10" width="11.28515625" style="42" customWidth="1"/>
    <col min="11" max="11" width="9.42578125" style="42" customWidth="1"/>
    <col min="12" max="12" width="2.140625" customWidth="1"/>
    <col min="13" max="13" width="26" style="37" customWidth="1"/>
    <col min="14" max="14" width="8.7109375" style="37" customWidth="1"/>
    <col min="15" max="15" width="10.7109375" style="40" customWidth="1"/>
    <col min="16" max="16" width="9.5703125" style="37" bestFit="1" customWidth="1"/>
    <col min="17" max="17" width="10.28515625" style="37" bestFit="1" customWidth="1"/>
    <col min="18" max="18" width="17.42578125" style="37" customWidth="1"/>
    <col min="19" max="19" width="26.7109375" style="37" bestFit="1" customWidth="1"/>
    <col min="20" max="20" width="9.85546875" style="37" customWidth="1"/>
    <col min="21" max="21" width="9.140625" style="37"/>
    <col min="22" max="22" width="11.42578125" style="37" bestFit="1" customWidth="1"/>
    <col min="23" max="23" width="9.140625" style="37"/>
    <col min="24" max="24" width="9.7109375" style="37" customWidth="1"/>
    <col min="25" max="25" width="9.140625" style="37"/>
  </cols>
  <sheetData>
    <row r="1" spans="1:25" s="1" customFormat="1" ht="20.25" x14ac:dyDescent="0.3">
      <c r="A1" s="216" t="s">
        <v>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7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1" customFormat="1" ht="14.45" customHeight="1" x14ac:dyDescent="0.3">
      <c r="A2" s="201"/>
      <c r="B2" s="201"/>
      <c r="C2" s="201"/>
      <c r="D2" s="201"/>
      <c r="E2" s="201"/>
      <c r="F2" s="201"/>
      <c r="G2" s="201"/>
      <c r="H2" s="201"/>
      <c r="I2" s="201"/>
      <c r="J2" s="50"/>
      <c r="K2" s="50"/>
      <c r="L2" s="201"/>
      <c r="M2" s="73"/>
      <c r="N2" s="73"/>
      <c r="O2" s="28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1" customFormat="1" ht="18.75" x14ac:dyDescent="0.25">
      <c r="A3" s="217" t="s">
        <v>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9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1" customFormat="1" ht="18.75" x14ac:dyDescent="0.25">
      <c r="A4" s="217" t="s">
        <v>101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9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" customFormat="1" ht="17.45" customHeight="1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4"/>
      <c r="N5" s="74"/>
      <c r="O5" s="30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16.149999999999999" customHeight="1" x14ac:dyDescent="0.25">
      <c r="A6" s="218" t="s">
        <v>9</v>
      </c>
      <c r="B6" s="219"/>
      <c r="C6" s="219"/>
      <c r="D6" s="219"/>
      <c r="E6" s="219"/>
      <c r="F6" s="219"/>
      <c r="G6" s="219"/>
      <c r="H6" s="219"/>
      <c r="I6" s="219"/>
      <c r="J6" s="220"/>
      <c r="K6" s="51"/>
      <c r="L6" s="52" t="s">
        <v>11</v>
      </c>
      <c r="M6" s="221" t="s">
        <v>12</v>
      </c>
      <c r="N6" s="222"/>
      <c r="O6" s="30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" customFormat="1" ht="37.9" customHeight="1" thickBot="1" x14ac:dyDescent="0.3">
      <c r="A7" s="288" t="s">
        <v>4</v>
      </c>
      <c r="B7" s="288"/>
      <c r="C7" s="288"/>
      <c r="D7" s="288"/>
      <c r="E7" s="288"/>
      <c r="F7" s="289" t="s">
        <v>5</v>
      </c>
      <c r="G7" s="290"/>
      <c r="H7" s="290"/>
      <c r="I7" s="291"/>
      <c r="J7" s="146" t="s">
        <v>102</v>
      </c>
      <c r="K7" s="53"/>
      <c r="L7" s="52"/>
      <c r="M7" s="223"/>
      <c r="N7" s="224"/>
      <c r="O7" s="30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1" customFormat="1" ht="27" customHeight="1" x14ac:dyDescent="0.25">
      <c r="A8" s="292" t="s">
        <v>32</v>
      </c>
      <c r="B8" s="293"/>
      <c r="C8" s="294"/>
      <c r="D8" s="294"/>
      <c r="E8" s="294"/>
      <c r="F8" s="295" t="s">
        <v>103</v>
      </c>
      <c r="G8" s="296"/>
      <c r="H8" s="297"/>
      <c r="I8" s="298"/>
      <c r="J8" s="101">
        <v>80.328999999999994</v>
      </c>
      <c r="K8" s="167"/>
      <c r="L8" s="52"/>
      <c r="M8" s="223"/>
      <c r="N8" s="224"/>
      <c r="O8" s="30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1" customFormat="1" ht="13.9" customHeight="1" x14ac:dyDescent="0.25">
      <c r="A9" s="299"/>
      <c r="B9" s="300" t="s">
        <v>104</v>
      </c>
      <c r="C9" s="301"/>
      <c r="D9" s="301"/>
      <c r="E9" s="302"/>
      <c r="F9" s="303" t="s">
        <v>18</v>
      </c>
      <c r="G9" s="304"/>
      <c r="H9" s="305"/>
      <c r="I9" s="125"/>
      <c r="J9" s="147">
        <f>J11+J12</f>
        <v>67.884042202532726</v>
      </c>
      <c r="K9" s="94"/>
      <c r="L9" s="52"/>
      <c r="M9" s="223"/>
      <c r="N9" s="224"/>
      <c r="O9" s="30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1" customFormat="1" ht="13.9" customHeight="1" x14ac:dyDescent="0.25">
      <c r="A10" s="306"/>
      <c r="B10" s="307"/>
      <c r="C10" s="308"/>
      <c r="D10" s="308"/>
      <c r="E10" s="309"/>
      <c r="F10" s="303" t="s">
        <v>21</v>
      </c>
      <c r="G10" s="304"/>
      <c r="H10" s="305"/>
      <c r="I10" s="125"/>
      <c r="J10" s="147">
        <f>J8-J11-J12</f>
        <v>12.444957797467275</v>
      </c>
      <c r="K10" s="94"/>
      <c r="L10" s="52"/>
      <c r="M10" s="225"/>
      <c r="N10" s="226"/>
      <c r="O10" s="30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1" customFormat="1" ht="13.9" customHeight="1" x14ac:dyDescent="0.25">
      <c r="A11" s="306"/>
      <c r="B11" s="310" t="s">
        <v>105</v>
      </c>
      <c r="C11" s="311"/>
      <c r="D11" s="311"/>
      <c r="E11" s="312">
        <f>D108</f>
        <v>5338.7000000000025</v>
      </c>
      <c r="F11" s="303" t="s">
        <v>106</v>
      </c>
      <c r="G11" s="304"/>
      <c r="H11" s="305"/>
      <c r="I11" s="125"/>
      <c r="J11" s="10">
        <f>H108</f>
        <v>64.261406799999975</v>
      </c>
      <c r="K11" s="94"/>
      <c r="L11" s="52"/>
      <c r="M11" s="265"/>
      <c r="N11" s="265"/>
      <c r="O11" s="30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1" customFormat="1" ht="25.5" customHeight="1" thickBot="1" x14ac:dyDescent="0.3">
      <c r="A12" s="313"/>
      <c r="B12" s="314" t="s">
        <v>107</v>
      </c>
      <c r="C12" s="315"/>
      <c r="D12" s="315"/>
      <c r="E12" s="328">
        <f>SUM(D51,D59,D76,D93)</f>
        <v>284.89999999999998</v>
      </c>
      <c r="F12" s="303" t="s">
        <v>108</v>
      </c>
      <c r="G12" s="304"/>
      <c r="H12" s="305"/>
      <c r="I12" s="316"/>
      <c r="J12" s="329">
        <f>IF((E12*J11)/(E11-E12)&gt;=(J8-J11),(J8-J11),(E12*J11)/(E11-E12))</f>
        <v>3.6226354025327439</v>
      </c>
      <c r="K12" s="94"/>
      <c r="L12" s="52"/>
      <c r="M12" s="265"/>
      <c r="N12" s="265"/>
      <c r="O12" s="30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1" customFormat="1" ht="27.75" customHeight="1" x14ac:dyDescent="0.25">
      <c r="A13" s="292" t="s">
        <v>33</v>
      </c>
      <c r="B13" s="293"/>
      <c r="C13" s="294"/>
      <c r="D13" s="294"/>
      <c r="E13" s="294"/>
      <c r="F13" s="295" t="s">
        <v>109</v>
      </c>
      <c r="G13" s="296"/>
      <c r="H13" s="297"/>
      <c r="I13" s="298"/>
      <c r="J13" s="101">
        <v>62.066000000000003</v>
      </c>
      <c r="K13" s="54"/>
      <c r="L13" s="52"/>
      <c r="M13" s="31"/>
      <c r="N13" s="31"/>
      <c r="O13" s="30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1" customFormat="1" ht="13.9" customHeight="1" x14ac:dyDescent="0.25">
      <c r="A14" s="299"/>
      <c r="B14" s="300" t="s">
        <v>104</v>
      </c>
      <c r="C14" s="301"/>
      <c r="D14" s="301"/>
      <c r="E14" s="302"/>
      <c r="F14" s="303" t="s">
        <v>20</v>
      </c>
      <c r="G14" s="304"/>
      <c r="H14" s="305"/>
      <c r="I14" s="125"/>
      <c r="J14" s="147">
        <f>J16+J17</f>
        <v>47.176314797813568</v>
      </c>
      <c r="K14" s="94"/>
      <c r="L14" s="52"/>
      <c r="M14" s="31" t="s">
        <v>56</v>
      </c>
      <c r="N14" s="31"/>
      <c r="O14" s="30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1" customFormat="1" ht="13.9" customHeight="1" x14ac:dyDescent="0.25">
      <c r="A15" s="306"/>
      <c r="B15" s="307"/>
      <c r="C15" s="308"/>
      <c r="D15" s="308"/>
      <c r="E15" s="309"/>
      <c r="F15" s="317" t="s">
        <v>22</v>
      </c>
      <c r="G15" s="317"/>
      <c r="H15" s="317"/>
      <c r="I15" s="125"/>
      <c r="J15" s="147">
        <f>J13-J16-J17</f>
        <v>14.889685202186435</v>
      </c>
      <c r="K15" s="94"/>
      <c r="L15" s="52"/>
      <c r="M15" s="31" t="s">
        <v>36</v>
      </c>
      <c r="N15" s="5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1" customFormat="1" ht="13.9" customHeight="1" x14ac:dyDescent="0.25">
      <c r="A16" s="306"/>
      <c r="B16" s="310" t="s">
        <v>105</v>
      </c>
      <c r="C16" s="311"/>
      <c r="D16" s="311"/>
      <c r="E16" s="312">
        <f>D165</f>
        <v>3918.9999999999991</v>
      </c>
      <c r="F16" s="303" t="s">
        <v>106</v>
      </c>
      <c r="G16" s="304"/>
      <c r="H16" s="305"/>
      <c r="I16" s="125"/>
      <c r="J16" s="10">
        <f>H165</f>
        <v>42.063841999999987</v>
      </c>
      <c r="K16" s="94"/>
      <c r="L16" s="52"/>
      <c r="M16" s="31"/>
      <c r="N16" s="5"/>
      <c r="O16" s="7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7" s="1" customFormat="1" ht="29.25" customHeight="1" thickBot="1" x14ac:dyDescent="0.3">
      <c r="A17" s="313"/>
      <c r="B17" s="318" t="s">
        <v>107</v>
      </c>
      <c r="C17" s="319"/>
      <c r="D17" s="319"/>
      <c r="E17" s="328">
        <f>SUM(D119:D120,D133,D135,D137:D138)</f>
        <v>424.7</v>
      </c>
      <c r="F17" s="320" t="s">
        <v>108</v>
      </c>
      <c r="G17" s="321"/>
      <c r="H17" s="322"/>
      <c r="I17" s="323"/>
      <c r="J17" s="329">
        <f>IF((E17*J16)/(E16-E17)&gt;=(J13-J16),(J13-J16),(E17*J16)/(E16-E17))</f>
        <v>5.1124727978135818</v>
      </c>
      <c r="K17" s="94"/>
      <c r="L17" s="52"/>
      <c r="M17" s="31"/>
      <c r="N17" s="5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7" s="1" customFormat="1" ht="24.75" customHeight="1" x14ac:dyDescent="0.25">
      <c r="A18" s="324" t="s">
        <v>34</v>
      </c>
      <c r="B18" s="325"/>
      <c r="C18" s="325"/>
      <c r="D18" s="325"/>
      <c r="E18" s="293"/>
      <c r="F18" s="295" t="s">
        <v>23</v>
      </c>
      <c r="G18" s="296"/>
      <c r="H18" s="297"/>
      <c r="I18" s="298"/>
      <c r="J18" s="101">
        <v>63.807000000000002</v>
      </c>
      <c r="K18" s="54"/>
      <c r="L18" s="52"/>
      <c r="M18" s="23"/>
      <c r="N18" s="23"/>
      <c r="O18" s="32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7" s="1" customFormat="1" ht="13.9" customHeight="1" x14ac:dyDescent="0.25">
      <c r="A19" s="299"/>
      <c r="B19" s="300" t="s">
        <v>104</v>
      </c>
      <c r="C19" s="301"/>
      <c r="D19" s="301"/>
      <c r="E19" s="302"/>
      <c r="F19" s="303" t="s">
        <v>24</v>
      </c>
      <c r="G19" s="304"/>
      <c r="H19" s="305"/>
      <c r="I19" s="125"/>
      <c r="J19" s="147">
        <f>J21+J22</f>
        <v>43.35764666090008</v>
      </c>
      <c r="K19" s="94"/>
      <c r="L19" s="52"/>
      <c r="M19" s="6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7" s="1" customFormat="1" ht="13.9" customHeight="1" x14ac:dyDescent="0.25">
      <c r="A20" s="306"/>
      <c r="B20" s="307"/>
      <c r="C20" s="308"/>
      <c r="D20" s="308"/>
      <c r="E20" s="309"/>
      <c r="F20" s="317" t="s">
        <v>25</v>
      </c>
      <c r="G20" s="317"/>
      <c r="H20" s="317"/>
      <c r="I20" s="125"/>
      <c r="J20" s="147">
        <f>J18-J21-J22</f>
        <v>20.449353339099922</v>
      </c>
      <c r="K20" s="94"/>
      <c r="L20" s="52"/>
      <c r="M20" s="6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7" s="1" customFormat="1" ht="13.9" customHeight="1" x14ac:dyDescent="0.25">
      <c r="A21" s="306"/>
      <c r="B21" s="310" t="s">
        <v>105</v>
      </c>
      <c r="C21" s="311"/>
      <c r="D21" s="311"/>
      <c r="E21" s="312">
        <f>D218</f>
        <v>3672.6000000000013</v>
      </c>
      <c r="F21" s="307" t="s">
        <v>106</v>
      </c>
      <c r="G21" s="308"/>
      <c r="H21" s="309"/>
      <c r="I21" s="326"/>
      <c r="J21" s="266">
        <f>H218</f>
        <v>36.359222400000021</v>
      </c>
      <c r="K21" s="94"/>
      <c r="L21" s="52"/>
      <c r="M21" s="6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7" s="1" customFormat="1" ht="27.75" customHeight="1" thickBot="1" x14ac:dyDescent="0.3">
      <c r="A22" s="313"/>
      <c r="B22" s="318" t="s">
        <v>107</v>
      </c>
      <c r="C22" s="319"/>
      <c r="D22" s="319"/>
      <c r="E22" s="328">
        <f>SUM(D174,D181,D203,D206,D210:D213)</f>
        <v>592.79999999999995</v>
      </c>
      <c r="F22" s="320" t="s">
        <v>108</v>
      </c>
      <c r="G22" s="321"/>
      <c r="H22" s="322"/>
      <c r="I22" s="323"/>
      <c r="J22" s="329">
        <f>IF((E22*J21)/(E21-E22)&gt;=(J18-J21),(J18-J21),(E22*J21)/(E21-E22))</f>
        <v>6.9984242609000598</v>
      </c>
      <c r="K22" s="94"/>
      <c r="L22" s="52"/>
      <c r="M22" s="6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7" s="1" customFormat="1" ht="25.5" customHeight="1" x14ac:dyDescent="0.25">
      <c r="A23" s="292" t="s">
        <v>35</v>
      </c>
      <c r="B23" s="293"/>
      <c r="C23" s="294"/>
      <c r="D23" s="294"/>
      <c r="E23" s="294"/>
      <c r="F23" s="327" t="s">
        <v>26</v>
      </c>
      <c r="G23" s="327"/>
      <c r="H23" s="327"/>
      <c r="I23" s="298"/>
      <c r="J23" s="101">
        <v>73.430000000000007</v>
      </c>
      <c r="K23" s="54"/>
      <c r="L23" s="52"/>
      <c r="M23" s="6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7" s="1" customFormat="1" ht="13.9" customHeight="1" x14ac:dyDescent="0.25">
      <c r="A24" s="299"/>
      <c r="B24" s="300" t="s">
        <v>104</v>
      </c>
      <c r="C24" s="301"/>
      <c r="D24" s="301"/>
      <c r="E24" s="302"/>
      <c r="F24" s="317" t="s">
        <v>27</v>
      </c>
      <c r="G24" s="317"/>
      <c r="H24" s="317"/>
      <c r="I24" s="125"/>
      <c r="J24" s="147">
        <f>J26+J27</f>
        <v>64.058959894447099</v>
      </c>
      <c r="K24" s="94"/>
      <c r="L24" s="52"/>
      <c r="M24" s="6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7" s="1" customFormat="1" ht="13.9" customHeight="1" x14ac:dyDescent="0.25">
      <c r="A25" s="306"/>
      <c r="B25" s="307"/>
      <c r="C25" s="308"/>
      <c r="D25" s="308"/>
      <c r="E25" s="309"/>
      <c r="F25" s="317" t="s">
        <v>28</v>
      </c>
      <c r="G25" s="317"/>
      <c r="H25" s="317"/>
      <c r="I25" s="125"/>
      <c r="J25" s="147">
        <f>J23-J26-J27</f>
        <v>9.3710401055529111</v>
      </c>
      <c r="K25" s="94"/>
      <c r="L25" s="52"/>
      <c r="M25" s="6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7" s="1" customFormat="1" ht="13.9" customHeight="1" x14ac:dyDescent="0.25">
      <c r="A26" s="306"/>
      <c r="B26" s="310" t="s">
        <v>105</v>
      </c>
      <c r="C26" s="311"/>
      <c r="D26" s="311"/>
      <c r="E26" s="312">
        <f>D284</f>
        <v>4660.1000000000022</v>
      </c>
      <c r="F26" s="307" t="s">
        <v>106</v>
      </c>
      <c r="G26" s="308"/>
      <c r="H26" s="309"/>
      <c r="I26" s="326"/>
      <c r="J26" s="266">
        <f>H284</f>
        <v>52.134076800000017</v>
      </c>
      <c r="K26" s="94"/>
      <c r="L26" s="52"/>
      <c r="M26" s="6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7" s="1" customFormat="1" ht="26.25" customHeight="1" thickBot="1" x14ac:dyDescent="0.3">
      <c r="A27" s="313"/>
      <c r="B27" s="318" t="s">
        <v>107</v>
      </c>
      <c r="C27" s="319"/>
      <c r="D27" s="319"/>
      <c r="E27" s="328">
        <f>SUM(D227,D229,D236,D254,D264:D265,D269,D271,D244:D245)</f>
        <v>867.5</v>
      </c>
      <c r="F27" s="320" t="s">
        <v>108</v>
      </c>
      <c r="G27" s="321"/>
      <c r="H27" s="322"/>
      <c r="I27" s="323"/>
      <c r="J27" s="329">
        <f>IF((E27*J26)/(E26-E27)&gt;=(J23-J26),(J23-J26),(E27*J26)/(E26-E27))</f>
        <v>11.924883094447079</v>
      </c>
      <c r="K27" s="94"/>
      <c r="L27" s="52"/>
      <c r="M27" s="6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7" s="1" customFormat="1" ht="13.9" customHeight="1" x14ac:dyDescent="0.25">
      <c r="A28" s="55"/>
      <c r="B28" s="55"/>
      <c r="C28" s="55"/>
      <c r="D28" s="55"/>
      <c r="E28" s="55"/>
      <c r="F28" s="267" t="s">
        <v>29</v>
      </c>
      <c r="G28" s="268"/>
      <c r="H28" s="269"/>
      <c r="I28" s="270"/>
      <c r="J28" s="241">
        <f>J8+J13+J18+J23</f>
        <v>279.63200000000001</v>
      </c>
      <c r="K28" s="54"/>
      <c r="L28" s="52"/>
      <c r="M28" s="6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7" s="1" customFormat="1" ht="13.9" customHeight="1" x14ac:dyDescent="0.25">
      <c r="A29" s="55"/>
      <c r="B29" s="55"/>
      <c r="C29" s="55"/>
      <c r="D29" s="55"/>
      <c r="E29" s="55"/>
      <c r="F29" s="243" t="s">
        <v>30</v>
      </c>
      <c r="G29" s="244"/>
      <c r="H29" s="245"/>
      <c r="I29" s="55"/>
      <c r="J29" s="242"/>
      <c r="K29" s="54"/>
      <c r="L29" s="52"/>
      <c r="M29" s="6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7" s="1" customFormat="1" ht="13.9" customHeight="1" x14ac:dyDescent="0.25">
      <c r="A30" s="55"/>
      <c r="B30" s="55"/>
      <c r="C30" s="55"/>
      <c r="D30" s="55"/>
      <c r="E30" s="55"/>
      <c r="F30" s="246" t="s">
        <v>31</v>
      </c>
      <c r="G30" s="245"/>
      <c r="H30" s="247"/>
      <c r="I30" s="271"/>
      <c r="J30" s="56">
        <f>J9+J14+J19+J24</f>
        <v>222.47696355569349</v>
      </c>
      <c r="K30" s="94"/>
      <c r="L30" s="52"/>
      <c r="M30" s="6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7" s="1" customFormat="1" ht="13.9" customHeight="1" thickBot="1" x14ac:dyDescent="0.3">
      <c r="A31" s="55"/>
      <c r="B31" s="55"/>
      <c r="C31" s="55"/>
      <c r="D31" s="55"/>
      <c r="E31" s="55"/>
      <c r="F31" s="248" t="s">
        <v>10</v>
      </c>
      <c r="G31" s="249"/>
      <c r="H31" s="250"/>
      <c r="I31" s="272"/>
      <c r="J31" s="57">
        <f>J10+J15+J20+J25</f>
        <v>57.155036444306546</v>
      </c>
      <c r="K31" s="94"/>
      <c r="L31" s="52"/>
      <c r="M31" s="6"/>
      <c r="N31" s="132"/>
      <c r="O31" s="132"/>
      <c r="P31" s="93"/>
      <c r="Q31" s="93"/>
      <c r="R31" s="5"/>
      <c r="S31" s="5"/>
      <c r="T31" s="5"/>
      <c r="U31" s="5"/>
      <c r="V31" s="5"/>
      <c r="W31" s="5"/>
      <c r="X31" s="5"/>
      <c r="Y31" s="5"/>
      <c r="Z31" s="21"/>
      <c r="AA31" s="21"/>
    </row>
    <row r="32" spans="1:27" s="1" customFormat="1" ht="14.45" customHeight="1" x14ac:dyDescent="0.25">
      <c r="H32" s="2"/>
      <c r="I32" s="2"/>
      <c r="J32" s="58"/>
      <c r="K32" s="58"/>
      <c r="M32" s="6"/>
      <c r="N32" s="132"/>
      <c r="O32" s="132"/>
      <c r="P32" s="93"/>
      <c r="Q32" s="93"/>
      <c r="R32" s="5"/>
      <c r="S32" s="5"/>
      <c r="T32" s="5"/>
      <c r="U32" s="5"/>
      <c r="V32" s="5"/>
      <c r="W32" s="5"/>
      <c r="X32" s="5"/>
      <c r="Y32" s="5"/>
      <c r="Z32" s="21"/>
      <c r="AA32" s="21"/>
    </row>
    <row r="33" spans="1:27" s="3" customFormat="1" ht="45" customHeight="1" x14ac:dyDescent="0.25">
      <c r="A33" s="59" t="s">
        <v>0</v>
      </c>
      <c r="B33" s="59" t="s">
        <v>84</v>
      </c>
      <c r="C33" s="60" t="s">
        <v>1</v>
      </c>
      <c r="D33" s="59" t="s">
        <v>2</v>
      </c>
      <c r="E33" s="61" t="s">
        <v>98</v>
      </c>
      <c r="F33" s="61" t="s">
        <v>110</v>
      </c>
      <c r="G33" s="62" t="s">
        <v>37</v>
      </c>
      <c r="H33" s="62" t="s">
        <v>13</v>
      </c>
      <c r="I33" s="273" t="s">
        <v>127</v>
      </c>
      <c r="J33" s="63" t="s">
        <v>7</v>
      </c>
      <c r="K33" s="64" t="s">
        <v>14</v>
      </c>
      <c r="L33" s="65"/>
      <c r="M33" s="25"/>
      <c r="N33" s="132"/>
      <c r="O33" s="132"/>
      <c r="P33" s="133"/>
      <c r="Q33" s="93"/>
      <c r="R33" s="5"/>
      <c r="S33" s="5"/>
      <c r="T33" s="5"/>
      <c r="U33" s="5"/>
      <c r="V33" s="5"/>
      <c r="W33" s="5"/>
      <c r="X33" s="5"/>
      <c r="Y33" s="23"/>
      <c r="Z33" s="22"/>
      <c r="AA33" s="22"/>
    </row>
    <row r="34" spans="1:27" s="1" customFormat="1" x14ac:dyDescent="0.25">
      <c r="A34" s="75">
        <v>1</v>
      </c>
      <c r="B34" s="4"/>
      <c r="C34" s="16">
        <v>43441363</v>
      </c>
      <c r="D34" s="76">
        <v>112.5</v>
      </c>
      <c r="E34" s="8">
        <v>63.386000000000003</v>
      </c>
      <c r="F34" s="8">
        <v>65.456999999999994</v>
      </c>
      <c r="G34" s="8">
        <f t="shared" ref="G34:G97" si="0">F34-E34</f>
        <v>2.0709999999999908</v>
      </c>
      <c r="H34" s="77">
        <f>G34*0.8598</f>
        <v>1.7806457999999921</v>
      </c>
      <c r="I34" s="77"/>
      <c r="J34" s="77">
        <f>D34/$E$11*$J$10</f>
        <v>0.26224694255437986</v>
      </c>
      <c r="K34" s="77">
        <f t="shared" ref="K34:K50" si="1">H34+I34+J34</f>
        <v>2.0428927425543719</v>
      </c>
      <c r="M34" s="25" t="s">
        <v>111</v>
      </c>
      <c r="N34" s="215"/>
      <c r="O34" s="108"/>
      <c r="P34" s="93"/>
      <c r="Q34" s="145"/>
      <c r="R34" s="14"/>
      <c r="S34" s="5"/>
      <c r="T34" s="5"/>
      <c r="U34" s="5"/>
      <c r="V34" s="5"/>
      <c r="W34" s="5"/>
      <c r="X34" s="5"/>
      <c r="Y34" s="5"/>
      <c r="Z34" s="21"/>
      <c r="AA34" s="21"/>
    </row>
    <row r="35" spans="1:27" s="5" customFormat="1" x14ac:dyDescent="0.25">
      <c r="A35" s="4">
        <v>2</v>
      </c>
      <c r="B35" s="170"/>
      <c r="C35" s="16">
        <v>43242252</v>
      </c>
      <c r="D35" s="76">
        <v>58.7</v>
      </c>
      <c r="E35" s="8">
        <v>40.719000000000001</v>
      </c>
      <c r="F35" s="8">
        <v>42.098999999999997</v>
      </c>
      <c r="G35" s="8">
        <f t="shared" si="0"/>
        <v>1.3799999999999955</v>
      </c>
      <c r="H35" s="77">
        <f t="shared" ref="H35:H98" si="2">G35*0.8598</f>
        <v>1.1865239999999961</v>
      </c>
      <c r="I35" s="77"/>
      <c r="J35" s="77">
        <f t="shared" ref="J35:J98" si="3">D35/$E$11*$J$10</f>
        <v>0.13683462691504086</v>
      </c>
      <c r="K35" s="77">
        <f t="shared" si="1"/>
        <v>1.323358626915037</v>
      </c>
      <c r="M35" s="25" t="s">
        <v>111</v>
      </c>
      <c r="N35" s="215"/>
      <c r="O35" s="108"/>
      <c r="P35" s="131"/>
      <c r="Q35" s="135"/>
      <c r="Z35" s="21"/>
      <c r="AA35" s="21"/>
    </row>
    <row r="36" spans="1:27" s="1" customFormat="1" x14ac:dyDescent="0.25">
      <c r="A36" s="75">
        <v>3</v>
      </c>
      <c r="B36" s="171"/>
      <c r="C36" s="16">
        <v>43242247</v>
      </c>
      <c r="D36" s="76">
        <v>50.5</v>
      </c>
      <c r="E36" s="8">
        <v>20.353000000000002</v>
      </c>
      <c r="F36" s="8">
        <v>21.056000000000001</v>
      </c>
      <c r="G36" s="8">
        <f t="shared" si="0"/>
        <v>0.7029999999999994</v>
      </c>
      <c r="H36" s="77">
        <f t="shared" si="2"/>
        <v>0.60443939999999952</v>
      </c>
      <c r="I36" s="77"/>
      <c r="J36" s="77">
        <f t="shared" si="3"/>
        <v>0.11771973865774385</v>
      </c>
      <c r="K36" s="77">
        <f t="shared" si="1"/>
        <v>0.72215913865774339</v>
      </c>
      <c r="M36" s="25" t="s">
        <v>111</v>
      </c>
      <c r="N36" s="215"/>
      <c r="O36" s="108"/>
      <c r="P36" s="108"/>
      <c r="Q36" s="108"/>
      <c r="R36" s="24"/>
      <c r="S36" s="5"/>
      <c r="T36" s="5"/>
      <c r="U36" s="5"/>
      <c r="V36" s="5"/>
      <c r="W36" s="5"/>
      <c r="X36" s="5"/>
      <c r="Y36" s="5"/>
      <c r="Z36" s="21"/>
      <c r="AA36" s="21"/>
    </row>
    <row r="37" spans="1:27" s="1" customFormat="1" x14ac:dyDescent="0.25">
      <c r="A37" s="75">
        <v>4</v>
      </c>
      <c r="B37" s="171"/>
      <c r="C37" s="16">
        <v>43441362</v>
      </c>
      <c r="D37" s="76">
        <v>51.8</v>
      </c>
      <c r="E37" s="8">
        <v>28.89</v>
      </c>
      <c r="F37" s="8">
        <v>29.779</v>
      </c>
      <c r="G37" s="8">
        <f t="shared" si="0"/>
        <v>0.88899999999999935</v>
      </c>
      <c r="H37" s="77">
        <f t="shared" si="2"/>
        <v>0.76436219999999944</v>
      </c>
      <c r="I37" s="77"/>
      <c r="J37" s="77">
        <f t="shared" si="3"/>
        <v>0.12075014777170556</v>
      </c>
      <c r="K37" s="77">
        <f t="shared" si="1"/>
        <v>0.885112347771705</v>
      </c>
      <c r="M37" s="25" t="s">
        <v>111</v>
      </c>
      <c r="N37" s="215"/>
      <c r="O37" s="108"/>
      <c r="P37" s="132"/>
      <c r="Q37" s="93"/>
      <c r="R37" s="5"/>
      <c r="S37" s="5"/>
      <c r="T37" s="5"/>
      <c r="U37" s="5"/>
      <c r="V37" s="5"/>
      <c r="W37" s="5"/>
      <c r="X37" s="5"/>
      <c r="Y37" s="5"/>
      <c r="Z37" s="21"/>
      <c r="AA37" s="21"/>
    </row>
    <row r="38" spans="1:27" s="5" customFormat="1" x14ac:dyDescent="0.25">
      <c r="A38" s="4">
        <v>5</v>
      </c>
      <c r="B38" s="203">
        <v>45598</v>
      </c>
      <c r="C38" s="204">
        <v>43242251</v>
      </c>
      <c r="D38" s="76">
        <v>52.9</v>
      </c>
      <c r="E38" s="8">
        <v>21.460999999999999</v>
      </c>
      <c r="F38" s="8">
        <v>22.024999999999999</v>
      </c>
      <c r="G38" s="8">
        <f t="shared" si="0"/>
        <v>0.56400000000000006</v>
      </c>
      <c r="H38" s="77">
        <f t="shared" si="2"/>
        <v>0.48492720000000006</v>
      </c>
      <c r="I38" s="77"/>
      <c r="J38" s="77">
        <f t="shared" si="3"/>
        <v>0.12331434009890395</v>
      </c>
      <c r="K38" s="77">
        <f t="shared" si="1"/>
        <v>0.60824154009890397</v>
      </c>
      <c r="M38" s="25" t="s">
        <v>111</v>
      </c>
      <c r="N38" s="215"/>
      <c r="O38" s="108"/>
      <c r="P38" s="108"/>
      <c r="Q38" s="108"/>
      <c r="R38" s="24"/>
      <c r="Z38" s="21"/>
      <c r="AA38" s="21"/>
    </row>
    <row r="39" spans="1:27" s="1" customFormat="1" x14ac:dyDescent="0.25">
      <c r="A39" s="75">
        <v>6</v>
      </c>
      <c r="B39" s="203">
        <v>45453</v>
      </c>
      <c r="C39" s="205" t="s">
        <v>86</v>
      </c>
      <c r="D39" s="76">
        <v>99.6</v>
      </c>
      <c r="E39" s="211">
        <v>0.79010000000000002</v>
      </c>
      <c r="F39" s="211">
        <v>2.2328999999999999</v>
      </c>
      <c r="G39" s="211"/>
      <c r="H39" s="77">
        <f>F39-E39</f>
        <v>1.4427999999999999</v>
      </c>
      <c r="I39" s="77"/>
      <c r="J39" s="77">
        <f t="shared" si="3"/>
        <v>0.23217595980814429</v>
      </c>
      <c r="K39" s="77">
        <f t="shared" si="1"/>
        <v>1.6749759598081442</v>
      </c>
      <c r="M39" s="25" t="s">
        <v>111</v>
      </c>
      <c r="N39" s="215"/>
      <c r="O39" s="108"/>
      <c r="P39" s="135"/>
      <c r="Q39" s="137"/>
      <c r="R39" s="21"/>
    </row>
    <row r="40" spans="1:27" s="1" customFormat="1" x14ac:dyDescent="0.25">
      <c r="A40" s="75">
        <v>7</v>
      </c>
      <c r="B40" s="203">
        <v>45594</v>
      </c>
      <c r="C40" s="205" t="s">
        <v>112</v>
      </c>
      <c r="D40" s="76">
        <v>112.6</v>
      </c>
      <c r="E40" s="211">
        <v>0</v>
      </c>
      <c r="F40" s="211">
        <v>0.1671</v>
      </c>
      <c r="G40" s="211"/>
      <c r="H40" s="77">
        <f>F40-E40</f>
        <v>0.1671</v>
      </c>
      <c r="I40" s="77"/>
      <c r="J40" s="77">
        <f t="shared" si="3"/>
        <v>0.2624800509477615</v>
      </c>
      <c r="K40" s="77">
        <f t="shared" si="1"/>
        <v>0.42958005094776153</v>
      </c>
      <c r="M40" s="25" t="s">
        <v>111</v>
      </c>
      <c r="N40" s="215"/>
      <c r="O40" s="108"/>
      <c r="P40" s="132"/>
      <c r="Q40" s="138"/>
      <c r="R40" s="21"/>
    </row>
    <row r="41" spans="1:27" s="5" customFormat="1" x14ac:dyDescent="0.25">
      <c r="A41" s="4">
        <v>8</v>
      </c>
      <c r="B41" s="171"/>
      <c r="C41" s="16">
        <v>43441368</v>
      </c>
      <c r="D41" s="76">
        <v>62.5</v>
      </c>
      <c r="E41" s="8">
        <v>15.337999999999999</v>
      </c>
      <c r="F41" s="8">
        <v>16.004999999999999</v>
      </c>
      <c r="G41" s="8">
        <f t="shared" si="0"/>
        <v>0.66699999999999982</v>
      </c>
      <c r="H41" s="77">
        <f t="shared" si="2"/>
        <v>0.57348659999999985</v>
      </c>
      <c r="I41" s="77"/>
      <c r="J41" s="77">
        <f t="shared" si="3"/>
        <v>0.14569274586354436</v>
      </c>
      <c r="K41" s="77">
        <f t="shared" si="1"/>
        <v>0.71917934586354426</v>
      </c>
      <c r="M41" s="25" t="s">
        <v>111</v>
      </c>
      <c r="N41" s="215"/>
      <c r="O41" s="108"/>
      <c r="P41" s="139"/>
      <c r="Q41" s="138"/>
      <c r="R41" s="21"/>
    </row>
    <row r="42" spans="1:27" s="1" customFormat="1" x14ac:dyDescent="0.25">
      <c r="A42" s="75">
        <v>9</v>
      </c>
      <c r="B42" s="170"/>
      <c r="C42" s="16">
        <v>43441366</v>
      </c>
      <c r="D42" s="76">
        <v>50.5</v>
      </c>
      <c r="E42" s="8">
        <v>34.24</v>
      </c>
      <c r="F42" s="8">
        <v>35.591999999999999</v>
      </c>
      <c r="G42" s="8">
        <f t="shared" si="0"/>
        <v>1.3519999999999968</v>
      </c>
      <c r="H42" s="77">
        <f t="shared" si="2"/>
        <v>1.1624495999999973</v>
      </c>
      <c r="I42" s="77"/>
      <c r="J42" s="77">
        <f t="shared" si="3"/>
        <v>0.11771973865774385</v>
      </c>
      <c r="K42" s="77">
        <f t="shared" si="1"/>
        <v>1.2801693386577411</v>
      </c>
      <c r="M42" s="25" t="s">
        <v>111</v>
      </c>
      <c r="N42" s="215"/>
      <c r="O42" s="132"/>
      <c r="P42" s="132"/>
      <c r="Q42" s="138"/>
      <c r="R42" s="21"/>
    </row>
    <row r="43" spans="1:27" s="1" customFormat="1" x14ac:dyDescent="0.25">
      <c r="A43" s="75">
        <v>10</v>
      </c>
      <c r="B43" s="170"/>
      <c r="C43" s="16">
        <v>43441367</v>
      </c>
      <c r="D43" s="76">
        <v>52.3</v>
      </c>
      <c r="E43" s="8">
        <v>10.802</v>
      </c>
      <c r="F43" s="8">
        <v>11.686</v>
      </c>
      <c r="G43" s="8">
        <f t="shared" si="0"/>
        <v>0.88400000000000034</v>
      </c>
      <c r="H43" s="77">
        <f t="shared" si="2"/>
        <v>0.76006320000000027</v>
      </c>
      <c r="I43" s="77"/>
      <c r="J43" s="77">
        <f t="shared" si="3"/>
        <v>0.12191568973861391</v>
      </c>
      <c r="K43" s="77">
        <f t="shared" si="1"/>
        <v>0.88197888973861416</v>
      </c>
      <c r="M43" s="25" t="s">
        <v>111</v>
      </c>
      <c r="N43" s="215"/>
      <c r="O43" s="135"/>
      <c r="P43" s="132"/>
      <c r="Q43" s="138"/>
      <c r="R43" s="21"/>
    </row>
    <row r="44" spans="1:27" s="1" customFormat="1" x14ac:dyDescent="0.25">
      <c r="A44" s="75">
        <v>11</v>
      </c>
      <c r="B44" s="170"/>
      <c r="C44" s="16">
        <v>43441360</v>
      </c>
      <c r="D44" s="76">
        <v>53</v>
      </c>
      <c r="E44" s="8">
        <v>15.246</v>
      </c>
      <c r="F44" s="8">
        <v>15.912000000000001</v>
      </c>
      <c r="G44" s="8">
        <f t="shared" si="0"/>
        <v>0.66600000000000037</v>
      </c>
      <c r="H44" s="77">
        <f t="shared" si="2"/>
        <v>0.57262680000000032</v>
      </c>
      <c r="I44" s="77"/>
      <c r="J44" s="77">
        <f t="shared" si="3"/>
        <v>0.12354744849228562</v>
      </c>
      <c r="K44" s="77">
        <f t="shared" si="1"/>
        <v>0.69617424849228593</v>
      </c>
      <c r="M44" s="25" t="s">
        <v>111</v>
      </c>
      <c r="N44" s="215"/>
      <c r="O44" s="132"/>
      <c r="P44" s="132"/>
      <c r="Q44" s="138"/>
      <c r="R44" s="79"/>
    </row>
    <row r="45" spans="1:27" s="1" customFormat="1" x14ac:dyDescent="0.25">
      <c r="A45" s="75">
        <v>12</v>
      </c>
      <c r="B45" s="203">
        <v>45600</v>
      </c>
      <c r="C45" s="204">
        <v>43441365</v>
      </c>
      <c r="D45" s="76">
        <v>100.2</v>
      </c>
      <c r="E45" s="8">
        <v>39.537999999999997</v>
      </c>
      <c r="F45" s="8">
        <v>41.12</v>
      </c>
      <c r="G45" s="8">
        <f t="shared" si="0"/>
        <v>1.5820000000000007</v>
      </c>
      <c r="H45" s="77">
        <f t="shared" si="2"/>
        <v>1.3602036000000006</v>
      </c>
      <c r="I45" s="77"/>
      <c r="J45" s="77">
        <f t="shared" si="3"/>
        <v>0.23357461016843434</v>
      </c>
      <c r="K45" s="77">
        <f t="shared" si="1"/>
        <v>1.593778210168435</v>
      </c>
      <c r="M45" s="25" t="s">
        <v>111</v>
      </c>
      <c r="N45" s="215"/>
      <c r="O45" s="132"/>
      <c r="P45" s="132"/>
      <c r="Q45" s="138"/>
      <c r="R45" s="79"/>
    </row>
    <row r="46" spans="1:27" s="5" customFormat="1" x14ac:dyDescent="0.25">
      <c r="A46" s="4">
        <v>13</v>
      </c>
      <c r="B46" s="170"/>
      <c r="C46" s="17">
        <v>43441377</v>
      </c>
      <c r="D46" s="76">
        <v>112.4</v>
      </c>
      <c r="E46" s="8">
        <v>52.859000000000002</v>
      </c>
      <c r="F46" s="8">
        <v>54.337000000000003</v>
      </c>
      <c r="G46" s="8">
        <f t="shared" si="0"/>
        <v>1.4780000000000015</v>
      </c>
      <c r="H46" s="77">
        <f t="shared" si="2"/>
        <v>1.2707844000000013</v>
      </c>
      <c r="I46" s="77"/>
      <c r="J46" s="77">
        <f t="shared" si="3"/>
        <v>0.26201383416099822</v>
      </c>
      <c r="K46" s="77">
        <f t="shared" si="1"/>
        <v>1.5327982341609996</v>
      </c>
      <c r="M46" s="25" t="s">
        <v>111</v>
      </c>
      <c r="N46" s="215"/>
      <c r="O46" s="135"/>
      <c r="P46" s="132"/>
      <c r="Q46" s="138"/>
      <c r="R46" s="21"/>
    </row>
    <row r="47" spans="1:27" s="1" customFormat="1" x14ac:dyDescent="0.25">
      <c r="A47" s="75">
        <v>14</v>
      </c>
      <c r="B47" s="170"/>
      <c r="C47" s="17">
        <v>43441370</v>
      </c>
      <c r="D47" s="76">
        <v>63.8</v>
      </c>
      <c r="E47" s="8">
        <v>55.314</v>
      </c>
      <c r="F47" s="8">
        <v>56.747999999999998</v>
      </c>
      <c r="G47" s="8">
        <f t="shared" si="0"/>
        <v>1.4339999999999975</v>
      </c>
      <c r="H47" s="77">
        <f t="shared" si="2"/>
        <v>1.2329531999999979</v>
      </c>
      <c r="I47" s="77"/>
      <c r="J47" s="77">
        <f t="shared" si="3"/>
        <v>0.14872315497750607</v>
      </c>
      <c r="K47" s="77">
        <f t="shared" si="1"/>
        <v>1.381676354977504</v>
      </c>
      <c r="M47" s="25" t="s">
        <v>111</v>
      </c>
      <c r="N47" s="215"/>
      <c r="O47" s="93"/>
      <c r="P47" s="93"/>
      <c r="Q47" s="138"/>
      <c r="R47" s="21"/>
    </row>
    <row r="48" spans="1:27" s="1" customFormat="1" x14ac:dyDescent="0.25">
      <c r="A48" s="75">
        <v>15</v>
      </c>
      <c r="B48" s="170"/>
      <c r="C48" s="16">
        <v>43441369</v>
      </c>
      <c r="D48" s="76">
        <v>50.9</v>
      </c>
      <c r="E48" s="8">
        <v>28.488</v>
      </c>
      <c r="F48" s="8">
        <v>29.609000000000002</v>
      </c>
      <c r="G48" s="8">
        <f t="shared" si="0"/>
        <v>1.1210000000000022</v>
      </c>
      <c r="H48" s="77">
        <f t="shared" si="2"/>
        <v>0.96383580000000191</v>
      </c>
      <c r="I48" s="77"/>
      <c r="J48" s="77">
        <f t="shared" si="3"/>
        <v>0.11865217223127053</v>
      </c>
      <c r="K48" s="77">
        <f t="shared" si="1"/>
        <v>1.0824879722312724</v>
      </c>
      <c r="M48" s="25" t="s">
        <v>111</v>
      </c>
      <c r="N48" s="215"/>
      <c r="O48" s="93"/>
      <c r="P48" s="93"/>
      <c r="Q48" s="138"/>
      <c r="R48" s="21"/>
    </row>
    <row r="49" spans="1:18" s="5" customFormat="1" x14ac:dyDescent="0.25">
      <c r="A49" s="4">
        <v>16</v>
      </c>
      <c r="B49" s="170"/>
      <c r="C49" s="16">
        <v>43441375</v>
      </c>
      <c r="D49" s="76">
        <v>52.4</v>
      </c>
      <c r="E49" s="8">
        <v>22.149000000000001</v>
      </c>
      <c r="F49" s="8">
        <v>22.943999999999999</v>
      </c>
      <c r="G49" s="8">
        <f t="shared" si="0"/>
        <v>0.79499999999999815</v>
      </c>
      <c r="H49" s="77">
        <f t="shared" si="2"/>
        <v>0.6835409999999984</v>
      </c>
      <c r="I49" s="77"/>
      <c r="J49" s="77">
        <f t="shared" si="3"/>
        <v>0.12214879813199558</v>
      </c>
      <c r="K49" s="77">
        <f t="shared" si="1"/>
        <v>0.80568979813199393</v>
      </c>
      <c r="M49" s="25" t="s">
        <v>111</v>
      </c>
      <c r="N49" s="215"/>
      <c r="O49" s="135"/>
      <c r="P49" s="93"/>
      <c r="Q49" s="138"/>
      <c r="R49" s="21"/>
    </row>
    <row r="50" spans="1:18" s="1" customFormat="1" x14ac:dyDescent="0.25">
      <c r="A50" s="75">
        <v>17</v>
      </c>
      <c r="B50" s="203">
        <v>45595</v>
      </c>
      <c r="C50" s="204">
        <v>43441376</v>
      </c>
      <c r="D50" s="76">
        <v>53.3</v>
      </c>
      <c r="E50" s="8">
        <v>33.868000000000002</v>
      </c>
      <c r="F50" s="8">
        <v>35.417000000000002</v>
      </c>
      <c r="G50" s="8">
        <f t="shared" si="0"/>
        <v>1.5489999999999995</v>
      </c>
      <c r="H50" s="77">
        <f t="shared" si="2"/>
        <v>1.3318301999999995</v>
      </c>
      <c r="I50" s="77"/>
      <c r="J50" s="77">
        <f t="shared" si="3"/>
        <v>0.12424677367243062</v>
      </c>
      <c r="K50" s="77">
        <f t="shared" si="1"/>
        <v>1.4560769736724302</v>
      </c>
      <c r="M50" s="25" t="s">
        <v>111</v>
      </c>
      <c r="N50" s="215"/>
      <c r="O50" s="93"/>
      <c r="P50" s="93"/>
      <c r="Q50" s="138"/>
      <c r="R50" s="21"/>
    </row>
    <row r="51" spans="1:18" s="5" customFormat="1" x14ac:dyDescent="0.25">
      <c r="A51" s="4">
        <v>18</v>
      </c>
      <c r="B51" s="170"/>
      <c r="C51" s="16">
        <v>43441361</v>
      </c>
      <c r="D51" s="76">
        <v>100.6</v>
      </c>
      <c r="E51" s="8">
        <v>4.6040000000000001</v>
      </c>
      <c r="F51" s="8">
        <v>4.6040000000000001</v>
      </c>
      <c r="G51" s="8">
        <f t="shared" si="0"/>
        <v>0</v>
      </c>
      <c r="H51" s="77">
        <f t="shared" si="2"/>
        <v>0</v>
      </c>
      <c r="I51" s="77">
        <f>D51*($J$12/$E$12)</f>
        <v>1.2791755756223029</v>
      </c>
      <c r="J51" s="77">
        <f t="shared" si="3"/>
        <v>0.23450704374196102</v>
      </c>
      <c r="K51" s="77">
        <f>H51+I51+J51</f>
        <v>1.5136826193642638</v>
      </c>
      <c r="M51" s="25" t="s">
        <v>113</v>
      </c>
      <c r="N51" s="215"/>
      <c r="O51" s="93"/>
      <c r="P51" s="93"/>
      <c r="Q51" s="138"/>
      <c r="R51" s="21"/>
    </row>
    <row r="52" spans="1:18" s="5" customFormat="1" x14ac:dyDescent="0.25">
      <c r="A52" s="4">
        <v>19</v>
      </c>
      <c r="B52" s="170"/>
      <c r="C52" s="16">
        <v>43441266</v>
      </c>
      <c r="D52" s="76">
        <v>112.4</v>
      </c>
      <c r="E52" s="8">
        <v>29.457999999999998</v>
      </c>
      <c r="F52" s="8">
        <v>31.6</v>
      </c>
      <c r="G52" s="8">
        <f t="shared" si="0"/>
        <v>2.142000000000003</v>
      </c>
      <c r="H52" s="77">
        <f t="shared" si="2"/>
        <v>1.8416916000000025</v>
      </c>
      <c r="I52" s="77"/>
      <c r="J52" s="77">
        <f t="shared" si="3"/>
        <v>0.26201383416099822</v>
      </c>
      <c r="K52" s="77">
        <f t="shared" ref="K52:K107" si="4">H52+I52+J52</f>
        <v>2.1037054341610006</v>
      </c>
      <c r="M52" s="25" t="s">
        <v>111</v>
      </c>
      <c r="N52" s="215"/>
      <c r="O52" s="135"/>
      <c r="P52" s="93"/>
      <c r="Q52" s="138"/>
      <c r="R52" s="21"/>
    </row>
    <row r="53" spans="1:18" s="1" customFormat="1" x14ac:dyDescent="0.25">
      <c r="A53" s="75">
        <v>20</v>
      </c>
      <c r="B53" s="170"/>
      <c r="C53" s="16">
        <v>43441271</v>
      </c>
      <c r="D53" s="76">
        <v>63</v>
      </c>
      <c r="E53" s="8">
        <v>17.446999999999999</v>
      </c>
      <c r="F53" s="8">
        <v>17.818999999999999</v>
      </c>
      <c r="G53" s="8">
        <f t="shared" si="0"/>
        <v>0.37199999999999989</v>
      </c>
      <c r="H53" s="77">
        <f t="shared" si="2"/>
        <v>0.3198455999999999</v>
      </c>
      <c r="I53" s="77"/>
      <c r="J53" s="77">
        <f t="shared" si="3"/>
        <v>0.14685828783045271</v>
      </c>
      <c r="K53" s="77">
        <f t="shared" si="4"/>
        <v>0.46670388783045258</v>
      </c>
      <c r="L53" s="5"/>
      <c r="M53" s="25" t="s">
        <v>111</v>
      </c>
      <c r="N53" s="215"/>
      <c r="O53" s="93"/>
      <c r="P53" s="93"/>
      <c r="Q53" s="138"/>
      <c r="R53" s="21"/>
    </row>
    <row r="54" spans="1:18" s="1" customFormat="1" x14ac:dyDescent="0.25">
      <c r="A54" s="75">
        <v>21</v>
      </c>
      <c r="B54" s="170"/>
      <c r="C54" s="16">
        <v>43441274</v>
      </c>
      <c r="D54" s="76">
        <v>50.5</v>
      </c>
      <c r="E54" s="8">
        <v>22.202000000000002</v>
      </c>
      <c r="F54" s="8">
        <v>23.27</v>
      </c>
      <c r="G54" s="8">
        <f t="shared" si="0"/>
        <v>1.0679999999999978</v>
      </c>
      <c r="H54" s="77">
        <f t="shared" si="2"/>
        <v>0.91826639999999815</v>
      </c>
      <c r="I54" s="77"/>
      <c r="J54" s="77">
        <f t="shared" si="3"/>
        <v>0.11771973865774385</v>
      </c>
      <c r="K54" s="77">
        <f t="shared" si="4"/>
        <v>1.035986138657742</v>
      </c>
      <c r="L54" s="5"/>
      <c r="M54" s="25" t="s">
        <v>111</v>
      </c>
      <c r="N54" s="215"/>
      <c r="O54" s="93"/>
      <c r="P54" s="93"/>
      <c r="Q54" s="138"/>
      <c r="R54" s="21"/>
    </row>
    <row r="55" spans="1:18" s="1" customFormat="1" x14ac:dyDescent="0.25">
      <c r="A55" s="75">
        <v>22</v>
      </c>
      <c r="B55" s="170"/>
      <c r="C55" s="16">
        <v>43441273</v>
      </c>
      <c r="D55" s="76">
        <v>52.4</v>
      </c>
      <c r="E55" s="8">
        <v>24.472000000000001</v>
      </c>
      <c r="F55" s="8">
        <v>25.033999999999999</v>
      </c>
      <c r="G55" s="8">
        <f t="shared" si="0"/>
        <v>0.56199999999999761</v>
      </c>
      <c r="H55" s="77">
        <f t="shared" si="2"/>
        <v>0.48320759999999796</v>
      </c>
      <c r="I55" s="77"/>
      <c r="J55" s="77">
        <f t="shared" si="3"/>
        <v>0.12214879813199558</v>
      </c>
      <c r="K55" s="77">
        <f t="shared" si="4"/>
        <v>0.6053563981319936</v>
      </c>
      <c r="L55" s="5"/>
      <c r="M55" s="25" t="s">
        <v>111</v>
      </c>
      <c r="N55" s="215"/>
      <c r="O55" s="93"/>
      <c r="P55" s="93"/>
      <c r="Q55" s="138"/>
      <c r="R55" s="21"/>
    </row>
    <row r="56" spans="1:18" s="1" customFormat="1" x14ac:dyDescent="0.25">
      <c r="A56" s="4">
        <v>23</v>
      </c>
      <c r="B56" s="170"/>
      <c r="C56" s="16">
        <v>43441371</v>
      </c>
      <c r="D56" s="76">
        <v>53.1</v>
      </c>
      <c r="E56" s="8">
        <v>10.513</v>
      </c>
      <c r="F56" s="8">
        <v>10.865</v>
      </c>
      <c r="G56" s="8">
        <f t="shared" si="0"/>
        <v>0.35200000000000031</v>
      </c>
      <c r="H56" s="77">
        <f t="shared" si="2"/>
        <v>0.3026496000000003</v>
      </c>
      <c r="I56" s="77"/>
      <c r="J56" s="77">
        <f t="shared" si="3"/>
        <v>0.1237805568856673</v>
      </c>
      <c r="K56" s="77">
        <f t="shared" si="4"/>
        <v>0.4264301568856676</v>
      </c>
      <c r="L56" s="5"/>
      <c r="M56" s="25" t="s">
        <v>111</v>
      </c>
      <c r="N56" s="215"/>
      <c r="O56" s="132"/>
      <c r="P56" s="132"/>
      <c r="Q56" s="138"/>
      <c r="R56" s="21"/>
    </row>
    <row r="57" spans="1:18" s="1" customFormat="1" x14ac:dyDescent="0.25">
      <c r="A57" s="75">
        <v>24</v>
      </c>
      <c r="B57" s="170"/>
      <c r="C57" s="16">
        <v>43441374</v>
      </c>
      <c r="D57" s="76">
        <v>100.7</v>
      </c>
      <c r="E57" s="8">
        <v>59.401000000000003</v>
      </c>
      <c r="F57" s="8">
        <v>61.069000000000003</v>
      </c>
      <c r="G57" s="8">
        <f t="shared" si="0"/>
        <v>1.6679999999999993</v>
      </c>
      <c r="H57" s="77">
        <f t="shared" si="2"/>
        <v>1.4341463999999995</v>
      </c>
      <c r="I57" s="77"/>
      <c r="J57" s="77">
        <f t="shared" si="3"/>
        <v>0.23474015213534266</v>
      </c>
      <c r="K57" s="77">
        <f t="shared" si="4"/>
        <v>1.6688865521353422</v>
      </c>
      <c r="M57" s="25" t="s">
        <v>111</v>
      </c>
      <c r="N57" s="215"/>
      <c r="O57" s="132"/>
      <c r="P57" s="132"/>
      <c r="Q57" s="138"/>
      <c r="R57" s="21"/>
    </row>
    <row r="58" spans="1:18" s="1" customFormat="1" x14ac:dyDescent="0.25">
      <c r="A58" s="75">
        <v>25</v>
      </c>
      <c r="B58" s="170"/>
      <c r="C58" s="16">
        <v>43441275</v>
      </c>
      <c r="D58" s="76">
        <v>112.5</v>
      </c>
      <c r="E58" s="8">
        <v>46.856000000000002</v>
      </c>
      <c r="F58" s="8">
        <v>48.213000000000001</v>
      </c>
      <c r="G58" s="8">
        <f t="shared" si="0"/>
        <v>1.3569999999999993</v>
      </c>
      <c r="H58" s="77">
        <f t="shared" si="2"/>
        <v>1.1667485999999994</v>
      </c>
      <c r="I58" s="77"/>
      <c r="J58" s="77">
        <f t="shared" si="3"/>
        <v>0.26224694255437986</v>
      </c>
      <c r="K58" s="77">
        <f t="shared" si="4"/>
        <v>1.4289955425543792</v>
      </c>
      <c r="M58" s="25" t="s">
        <v>111</v>
      </c>
      <c r="N58" s="215"/>
      <c r="O58" s="135"/>
      <c r="P58" s="132"/>
      <c r="Q58" s="138"/>
      <c r="R58" s="21"/>
    </row>
    <row r="59" spans="1:18" s="1" customFormat="1" x14ac:dyDescent="0.25">
      <c r="A59" s="75">
        <v>26</v>
      </c>
      <c r="B59" s="170"/>
      <c r="C59" s="16">
        <v>43441269</v>
      </c>
      <c r="D59" s="76">
        <v>62.5</v>
      </c>
      <c r="E59" s="8">
        <v>11.082000000000001</v>
      </c>
      <c r="F59" s="8">
        <v>11.082000000000001</v>
      </c>
      <c r="G59" s="8">
        <f t="shared" si="0"/>
        <v>0</v>
      </c>
      <c r="H59" s="77">
        <f t="shared" si="2"/>
        <v>0</v>
      </c>
      <c r="I59" s="77">
        <f>D59*($J$12/$E$12)</f>
        <v>0.79471643614705689</v>
      </c>
      <c r="J59" s="77">
        <f t="shared" si="3"/>
        <v>0.14569274586354436</v>
      </c>
      <c r="K59" s="77">
        <f t="shared" si="4"/>
        <v>0.94040918201060131</v>
      </c>
      <c r="M59" s="25" t="s">
        <v>113</v>
      </c>
      <c r="N59" s="215"/>
      <c r="O59" s="132"/>
      <c r="P59" s="132"/>
      <c r="Q59" s="138"/>
      <c r="R59" s="21"/>
    </row>
    <row r="60" spans="1:18" s="5" customFormat="1" x14ac:dyDescent="0.25">
      <c r="A60" s="4">
        <v>27</v>
      </c>
      <c r="B60" s="170"/>
      <c r="C60" s="16">
        <v>43441270</v>
      </c>
      <c r="D60" s="76">
        <v>51.2</v>
      </c>
      <c r="E60" s="8">
        <v>1.0940000000000001</v>
      </c>
      <c r="F60" s="8">
        <v>1.0980000000000001</v>
      </c>
      <c r="G60" s="8">
        <f t="shared" si="0"/>
        <v>4.0000000000000036E-3</v>
      </c>
      <c r="H60" s="77">
        <f t="shared" si="2"/>
        <v>3.4392000000000029E-3</v>
      </c>
      <c r="I60" s="77"/>
      <c r="J60" s="77">
        <f>D60/$E$11*$J$10</f>
        <v>0.11935149741141554</v>
      </c>
      <c r="K60" s="77">
        <f t="shared" si="4"/>
        <v>0.12279069741141554</v>
      </c>
      <c r="M60" s="25" t="s">
        <v>111</v>
      </c>
      <c r="N60" s="215"/>
      <c r="O60" s="132"/>
      <c r="P60" s="132"/>
      <c r="Q60" s="138"/>
      <c r="R60" s="21"/>
    </row>
    <row r="61" spans="1:18" s="1" customFormat="1" x14ac:dyDescent="0.25">
      <c r="A61" s="75">
        <v>28</v>
      </c>
      <c r="B61" s="170"/>
      <c r="C61" s="16">
        <v>43441264</v>
      </c>
      <c r="D61" s="76">
        <v>52.5</v>
      </c>
      <c r="E61" s="8">
        <v>14.202999999999999</v>
      </c>
      <c r="F61" s="8">
        <v>14.941000000000001</v>
      </c>
      <c r="G61" s="8">
        <f t="shared" si="0"/>
        <v>0.73800000000000132</v>
      </c>
      <c r="H61" s="77">
        <f t="shared" si="2"/>
        <v>0.63453240000000111</v>
      </c>
      <c r="I61" s="77"/>
      <c r="J61" s="77">
        <f t="shared" si="3"/>
        <v>0.12238190652537725</v>
      </c>
      <c r="K61" s="77">
        <f t="shared" si="4"/>
        <v>0.75691430652537839</v>
      </c>
      <c r="M61" s="25" t="s">
        <v>111</v>
      </c>
      <c r="N61" s="215"/>
      <c r="O61" s="132"/>
      <c r="P61" s="132"/>
      <c r="Q61" s="138"/>
      <c r="R61" s="21"/>
    </row>
    <row r="62" spans="1:18" s="5" customFormat="1" x14ac:dyDescent="0.25">
      <c r="A62" s="4">
        <v>29</v>
      </c>
      <c r="B62" s="170"/>
      <c r="C62" s="16">
        <v>43441272</v>
      </c>
      <c r="D62" s="76">
        <v>52.8</v>
      </c>
      <c r="E62" s="8">
        <v>17.032</v>
      </c>
      <c r="F62" s="8">
        <v>18.033000000000001</v>
      </c>
      <c r="G62" s="8">
        <f t="shared" si="0"/>
        <v>1.0010000000000012</v>
      </c>
      <c r="H62" s="77">
        <f t="shared" si="2"/>
        <v>0.86065980000000109</v>
      </c>
      <c r="I62" s="77"/>
      <c r="J62" s="77">
        <f t="shared" si="3"/>
        <v>0.12308123170552228</v>
      </c>
      <c r="K62" s="77">
        <f t="shared" si="4"/>
        <v>0.98374103170552341</v>
      </c>
      <c r="M62" s="25" t="s">
        <v>111</v>
      </c>
      <c r="N62" s="215"/>
      <c r="O62" s="132"/>
      <c r="P62" s="132"/>
      <c r="Q62" s="138"/>
      <c r="R62" s="21"/>
    </row>
    <row r="63" spans="1:18" s="1" customFormat="1" x14ac:dyDescent="0.25">
      <c r="A63" s="75">
        <v>30</v>
      </c>
      <c r="B63" s="170"/>
      <c r="C63" s="16">
        <v>43441265</v>
      </c>
      <c r="D63" s="76">
        <v>101.4</v>
      </c>
      <c r="E63" s="8">
        <v>29.48</v>
      </c>
      <c r="F63" s="8">
        <v>30.512</v>
      </c>
      <c r="G63" s="8">
        <f t="shared" si="0"/>
        <v>1.032</v>
      </c>
      <c r="H63" s="77">
        <f t="shared" si="2"/>
        <v>0.88731360000000004</v>
      </c>
      <c r="I63" s="77"/>
      <c r="J63" s="77">
        <f t="shared" si="3"/>
        <v>0.23637191088901441</v>
      </c>
      <c r="K63" s="77">
        <f t="shared" si="4"/>
        <v>1.1236855108890145</v>
      </c>
      <c r="M63" s="25" t="s">
        <v>111</v>
      </c>
      <c r="N63" s="215"/>
      <c r="O63" s="132"/>
      <c r="P63" s="132"/>
      <c r="Q63" s="138"/>
      <c r="R63" s="21"/>
    </row>
    <row r="64" spans="1:18" s="1" customFormat="1" x14ac:dyDescent="0.25">
      <c r="A64" s="75">
        <v>31</v>
      </c>
      <c r="B64" s="170"/>
      <c r="C64" s="16">
        <v>43441277</v>
      </c>
      <c r="D64" s="76">
        <v>112.5</v>
      </c>
      <c r="E64" s="8">
        <v>60.231999999999999</v>
      </c>
      <c r="F64" s="8">
        <v>62.301000000000002</v>
      </c>
      <c r="G64" s="8">
        <f t="shared" si="0"/>
        <v>2.0690000000000026</v>
      </c>
      <c r="H64" s="77">
        <f t="shared" si="2"/>
        <v>1.7789262000000023</v>
      </c>
      <c r="I64" s="77"/>
      <c r="J64" s="77">
        <f t="shared" si="3"/>
        <v>0.26224694255437986</v>
      </c>
      <c r="K64" s="77">
        <f t="shared" si="4"/>
        <v>2.0411731425543822</v>
      </c>
      <c r="L64" s="5"/>
      <c r="M64" s="25" t="s">
        <v>111</v>
      </c>
      <c r="N64" s="215"/>
      <c r="O64" s="132"/>
      <c r="P64" s="132"/>
      <c r="Q64" s="138"/>
      <c r="R64" s="21"/>
    </row>
    <row r="65" spans="1:18" s="1" customFormat="1" x14ac:dyDescent="0.25">
      <c r="A65" s="75">
        <v>32</v>
      </c>
      <c r="B65" s="170"/>
      <c r="C65" s="16">
        <v>43441276</v>
      </c>
      <c r="D65" s="76">
        <v>63.1</v>
      </c>
      <c r="E65" s="8">
        <v>41.351999999999997</v>
      </c>
      <c r="F65" s="8">
        <v>42.354999999999997</v>
      </c>
      <c r="G65" s="8">
        <f t="shared" si="0"/>
        <v>1.0030000000000001</v>
      </c>
      <c r="H65" s="77">
        <f t="shared" si="2"/>
        <v>0.86237940000000013</v>
      </c>
      <c r="I65" s="77"/>
      <c r="J65" s="77">
        <f t="shared" si="3"/>
        <v>0.14709139622383438</v>
      </c>
      <c r="K65" s="77">
        <f t="shared" si="4"/>
        <v>1.0094707962238345</v>
      </c>
      <c r="M65" s="25" t="s">
        <v>111</v>
      </c>
      <c r="N65" s="215"/>
      <c r="O65" s="132"/>
      <c r="P65" s="132"/>
      <c r="Q65" s="138"/>
      <c r="R65" s="21"/>
    </row>
    <row r="66" spans="1:18" s="1" customFormat="1" x14ac:dyDescent="0.25">
      <c r="A66" s="75">
        <v>33</v>
      </c>
      <c r="B66" s="170"/>
      <c r="C66" s="16">
        <v>43441279</v>
      </c>
      <c r="D66" s="76">
        <v>50.9</v>
      </c>
      <c r="E66" s="8">
        <v>36.005000000000003</v>
      </c>
      <c r="F66" s="8">
        <v>37.264000000000003</v>
      </c>
      <c r="G66" s="8">
        <f t="shared" si="0"/>
        <v>1.2590000000000003</v>
      </c>
      <c r="H66" s="77">
        <f t="shared" si="2"/>
        <v>1.0824882000000002</v>
      </c>
      <c r="I66" s="77"/>
      <c r="J66" s="77">
        <f t="shared" si="3"/>
        <v>0.11865217223127053</v>
      </c>
      <c r="K66" s="77">
        <f t="shared" si="4"/>
        <v>1.2011403722312708</v>
      </c>
      <c r="M66" s="25" t="s">
        <v>111</v>
      </c>
      <c r="N66" s="215"/>
      <c r="O66" s="132"/>
      <c r="P66" s="132"/>
      <c r="Q66" s="138"/>
      <c r="R66" s="21"/>
    </row>
    <row r="67" spans="1:18" s="1" customFormat="1" x14ac:dyDescent="0.25">
      <c r="A67" s="75">
        <v>34</v>
      </c>
      <c r="B67" s="170"/>
      <c r="C67" s="16">
        <v>43441281</v>
      </c>
      <c r="D67" s="76">
        <v>52.2</v>
      </c>
      <c r="E67" s="8">
        <v>32.387999999999998</v>
      </c>
      <c r="F67" s="8">
        <v>32.877000000000002</v>
      </c>
      <c r="G67" s="8">
        <f t="shared" si="0"/>
        <v>0.48900000000000432</v>
      </c>
      <c r="H67" s="77">
        <f t="shared" si="2"/>
        <v>0.42044220000000371</v>
      </c>
      <c r="I67" s="77"/>
      <c r="J67" s="77">
        <f t="shared" si="3"/>
        <v>0.12168258134523226</v>
      </c>
      <c r="K67" s="77">
        <f t="shared" si="4"/>
        <v>0.54212478134523601</v>
      </c>
      <c r="M67" s="25" t="s">
        <v>111</v>
      </c>
      <c r="N67" s="215"/>
      <c r="O67" s="132"/>
      <c r="P67" s="132"/>
      <c r="Q67" s="138"/>
      <c r="R67" s="21"/>
    </row>
    <row r="68" spans="1:18" s="1" customFormat="1" x14ac:dyDescent="0.25">
      <c r="A68" s="75">
        <v>35</v>
      </c>
      <c r="B68" s="170"/>
      <c r="C68" s="16">
        <v>43441282</v>
      </c>
      <c r="D68" s="76">
        <v>53</v>
      </c>
      <c r="E68" s="8">
        <v>28.64</v>
      </c>
      <c r="F68" s="8">
        <v>29.77</v>
      </c>
      <c r="G68" s="8">
        <f t="shared" si="0"/>
        <v>1.129999999999999</v>
      </c>
      <c r="H68" s="77">
        <f t="shared" si="2"/>
        <v>0.97157399999999916</v>
      </c>
      <c r="I68" s="77"/>
      <c r="J68" s="77">
        <f t="shared" si="3"/>
        <v>0.12354744849228562</v>
      </c>
      <c r="K68" s="77">
        <f t="shared" si="4"/>
        <v>1.0951214484922849</v>
      </c>
      <c r="M68" s="25" t="s">
        <v>111</v>
      </c>
      <c r="N68" s="215"/>
      <c r="O68" s="132"/>
      <c r="P68" s="132"/>
      <c r="Q68" s="138"/>
      <c r="R68" s="21"/>
    </row>
    <row r="69" spans="1:18" s="1" customFormat="1" x14ac:dyDescent="0.25">
      <c r="A69" s="75">
        <v>36</v>
      </c>
      <c r="B69" s="170"/>
      <c r="C69" s="16">
        <v>43441280</v>
      </c>
      <c r="D69" s="76">
        <v>103.1</v>
      </c>
      <c r="E69" s="8">
        <v>45.628</v>
      </c>
      <c r="F69" s="8">
        <v>47.719000000000001</v>
      </c>
      <c r="G69" s="8">
        <f t="shared" si="0"/>
        <v>2.0910000000000011</v>
      </c>
      <c r="H69" s="77">
        <f t="shared" si="2"/>
        <v>1.7978418000000009</v>
      </c>
      <c r="I69" s="77"/>
      <c r="J69" s="77">
        <f t="shared" si="3"/>
        <v>0.24033475357650277</v>
      </c>
      <c r="K69" s="77">
        <f t="shared" si="4"/>
        <v>2.0381765535765037</v>
      </c>
      <c r="M69" s="25" t="s">
        <v>111</v>
      </c>
      <c r="N69" s="215"/>
      <c r="O69" s="132"/>
      <c r="P69" s="132"/>
      <c r="Q69" s="138"/>
      <c r="R69" s="21"/>
    </row>
    <row r="70" spans="1:18" s="5" customFormat="1" x14ac:dyDescent="0.25">
      <c r="A70" s="4">
        <v>37</v>
      </c>
      <c r="B70" s="170"/>
      <c r="C70" s="16">
        <v>43441346</v>
      </c>
      <c r="D70" s="76">
        <v>112.4</v>
      </c>
      <c r="E70" s="8">
        <v>32.122999999999998</v>
      </c>
      <c r="F70" s="8">
        <v>34.244999999999997</v>
      </c>
      <c r="G70" s="8">
        <f t="shared" si="0"/>
        <v>2.1219999999999999</v>
      </c>
      <c r="H70" s="77">
        <f t="shared" si="2"/>
        <v>1.8244955999999999</v>
      </c>
      <c r="I70" s="77"/>
      <c r="J70" s="77">
        <f t="shared" si="3"/>
        <v>0.26201383416099822</v>
      </c>
      <c r="K70" s="77">
        <f t="shared" si="4"/>
        <v>2.0865094341609982</v>
      </c>
      <c r="M70" s="25" t="s">
        <v>111</v>
      </c>
      <c r="N70" s="215"/>
      <c r="O70" s="132"/>
      <c r="P70" s="132"/>
      <c r="Q70" s="138"/>
      <c r="R70" s="21"/>
    </row>
    <row r="71" spans="1:18" s="1" customFormat="1" x14ac:dyDescent="0.25">
      <c r="A71" s="75">
        <v>38</v>
      </c>
      <c r="B71" s="170"/>
      <c r="C71" s="16">
        <v>43441344</v>
      </c>
      <c r="D71" s="76">
        <v>62.8</v>
      </c>
      <c r="E71" s="8">
        <v>20.106000000000002</v>
      </c>
      <c r="F71" s="8">
        <v>21.516999999999999</v>
      </c>
      <c r="G71" s="8">
        <f t="shared" si="0"/>
        <v>1.4109999999999978</v>
      </c>
      <c r="H71" s="77">
        <f t="shared" si="2"/>
        <v>1.2131777999999982</v>
      </c>
      <c r="I71" s="77"/>
      <c r="J71" s="77">
        <f t="shared" si="3"/>
        <v>0.14639207104368937</v>
      </c>
      <c r="K71" s="77">
        <f t="shared" si="4"/>
        <v>1.3595698710436876</v>
      </c>
      <c r="M71" s="25" t="s">
        <v>111</v>
      </c>
      <c r="N71" s="215"/>
      <c r="O71" s="132"/>
      <c r="P71" s="132"/>
      <c r="Q71" s="138"/>
      <c r="R71" s="21"/>
    </row>
    <row r="72" spans="1:18" s="1" customFormat="1" x14ac:dyDescent="0.25">
      <c r="A72" s="75">
        <v>39</v>
      </c>
      <c r="B72" s="170"/>
      <c r="C72" s="16">
        <v>43441341</v>
      </c>
      <c r="D72" s="76">
        <v>50.5</v>
      </c>
      <c r="E72" s="8">
        <v>2.75</v>
      </c>
      <c r="F72" s="8">
        <v>3.5470000000000002</v>
      </c>
      <c r="G72" s="8">
        <f t="shared" si="0"/>
        <v>0.79700000000000015</v>
      </c>
      <c r="H72" s="77">
        <f t="shared" si="2"/>
        <v>0.68526060000000011</v>
      </c>
      <c r="I72" s="77"/>
      <c r="J72" s="77">
        <f t="shared" si="3"/>
        <v>0.11771973865774385</v>
      </c>
      <c r="K72" s="77">
        <f t="shared" si="4"/>
        <v>0.80298033865774399</v>
      </c>
      <c r="M72" s="25" t="s">
        <v>111</v>
      </c>
      <c r="N72" s="215"/>
      <c r="O72" s="132"/>
      <c r="P72" s="132"/>
      <c r="Q72" s="138"/>
      <c r="R72" s="21"/>
    </row>
    <row r="73" spans="1:18" s="1" customFormat="1" x14ac:dyDescent="0.25">
      <c r="A73" s="75">
        <v>40</v>
      </c>
      <c r="B73" s="203">
        <v>45594</v>
      </c>
      <c r="C73" s="205" t="s">
        <v>114</v>
      </c>
      <c r="D73" s="76">
        <v>52.3</v>
      </c>
      <c r="E73" s="8">
        <v>0</v>
      </c>
      <c r="F73" s="8">
        <v>0.39190000000000003</v>
      </c>
      <c r="G73" s="211"/>
      <c r="H73" s="77">
        <f>F73-E73</f>
        <v>0.39190000000000003</v>
      </c>
      <c r="I73" s="77"/>
      <c r="J73" s="77">
        <f>D73/$E$11*$J$10</f>
        <v>0.12191568973861391</v>
      </c>
      <c r="K73" s="77">
        <f t="shared" si="4"/>
        <v>0.51381568973861391</v>
      </c>
      <c r="M73" s="25" t="s">
        <v>111</v>
      </c>
      <c r="N73" s="215"/>
      <c r="O73" s="132"/>
      <c r="P73" s="132"/>
      <c r="Q73" s="138"/>
      <c r="R73" s="21"/>
    </row>
    <row r="74" spans="1:18" s="1" customFormat="1" x14ac:dyDescent="0.25">
      <c r="A74" s="75">
        <v>41</v>
      </c>
      <c r="B74" s="203">
        <v>45573</v>
      </c>
      <c r="C74" s="204">
        <v>43441283</v>
      </c>
      <c r="D74" s="76">
        <v>53</v>
      </c>
      <c r="E74" s="8">
        <v>11.962999999999999</v>
      </c>
      <c r="F74" s="8">
        <v>12.473000000000001</v>
      </c>
      <c r="G74" s="8">
        <f t="shared" si="0"/>
        <v>0.51000000000000156</v>
      </c>
      <c r="H74" s="77">
        <f t="shared" si="2"/>
        <v>0.43849800000000133</v>
      </c>
      <c r="I74" s="77"/>
      <c r="J74" s="77">
        <f t="shared" si="3"/>
        <v>0.12354744849228562</v>
      </c>
      <c r="K74" s="77">
        <f t="shared" si="4"/>
        <v>0.56204544849228699</v>
      </c>
      <c r="M74" s="25" t="s">
        <v>111</v>
      </c>
      <c r="N74" s="215"/>
      <c r="O74" s="132"/>
      <c r="P74" s="132"/>
      <c r="Q74" s="138"/>
      <c r="R74" s="21"/>
    </row>
    <row r="75" spans="1:18" s="1" customFormat="1" x14ac:dyDescent="0.25">
      <c r="A75" s="75">
        <v>42</v>
      </c>
      <c r="B75" s="203">
        <v>45459</v>
      </c>
      <c r="C75" s="205" t="s">
        <v>88</v>
      </c>
      <c r="D75" s="76">
        <v>100.1</v>
      </c>
      <c r="E75" s="211">
        <v>1.091</v>
      </c>
      <c r="F75" s="211">
        <v>2.5059999999999998</v>
      </c>
      <c r="G75" s="211"/>
      <c r="H75" s="77">
        <f>F75-E75</f>
        <v>1.4149999999999998</v>
      </c>
      <c r="I75" s="77"/>
      <c r="J75" s="77">
        <f t="shared" si="3"/>
        <v>0.23334150177505264</v>
      </c>
      <c r="K75" s="77">
        <f t="shared" si="4"/>
        <v>1.6483415017750525</v>
      </c>
      <c r="M75" s="25" t="s">
        <v>111</v>
      </c>
      <c r="N75" s="215"/>
      <c r="O75" s="132"/>
      <c r="P75" s="132"/>
      <c r="Q75" s="138"/>
      <c r="R75" s="21"/>
    </row>
    <row r="76" spans="1:18" s="5" customFormat="1" x14ac:dyDescent="0.25">
      <c r="A76" s="4">
        <v>43</v>
      </c>
      <c r="B76" s="171"/>
      <c r="C76" s="16">
        <v>43441342</v>
      </c>
      <c r="D76" s="76">
        <v>69.3</v>
      </c>
      <c r="E76" s="8">
        <v>7.0640000000000001</v>
      </c>
      <c r="F76" s="8">
        <v>7.0640000000000001</v>
      </c>
      <c r="G76" s="8">
        <f t="shared" si="0"/>
        <v>0</v>
      </c>
      <c r="H76" s="34">
        <f t="shared" si="2"/>
        <v>0</v>
      </c>
      <c r="I76" s="77">
        <f t="shared" ref="I76" si="5">D76*($J$12/$E$12)</f>
        <v>0.88118158439985672</v>
      </c>
      <c r="J76" s="77">
        <f t="shared" si="3"/>
        <v>0.16154411661349799</v>
      </c>
      <c r="K76" s="77">
        <f t="shared" si="4"/>
        <v>1.0427257010133548</v>
      </c>
      <c r="M76" s="25" t="s">
        <v>113</v>
      </c>
      <c r="N76" s="215"/>
      <c r="O76" s="132"/>
      <c r="P76" s="132"/>
      <c r="Q76" s="138"/>
      <c r="R76" s="21"/>
    </row>
    <row r="77" spans="1:18" s="1" customFormat="1" x14ac:dyDescent="0.25">
      <c r="A77" s="75">
        <v>44</v>
      </c>
      <c r="B77" s="170"/>
      <c r="C77" s="16">
        <v>43441345</v>
      </c>
      <c r="D77" s="76">
        <v>53.3</v>
      </c>
      <c r="E77" s="8">
        <v>16.335000000000001</v>
      </c>
      <c r="F77" s="8">
        <v>16.975999999999999</v>
      </c>
      <c r="G77" s="8">
        <f t="shared" si="0"/>
        <v>0.64099999999999824</v>
      </c>
      <c r="H77" s="77">
        <f t="shared" si="2"/>
        <v>0.55113179999999851</v>
      </c>
      <c r="I77" s="77"/>
      <c r="J77" s="77">
        <f t="shared" si="3"/>
        <v>0.12424677367243062</v>
      </c>
      <c r="K77" s="77">
        <f t="shared" si="4"/>
        <v>0.67537857367242915</v>
      </c>
      <c r="M77" s="25" t="s">
        <v>111</v>
      </c>
      <c r="N77" s="215"/>
      <c r="O77" s="132"/>
      <c r="P77" s="132"/>
      <c r="Q77" s="138"/>
      <c r="R77" s="21"/>
    </row>
    <row r="78" spans="1:18" s="1" customFormat="1" x14ac:dyDescent="0.25">
      <c r="A78" s="75">
        <v>45</v>
      </c>
      <c r="B78" s="170"/>
      <c r="C78" s="16">
        <v>43441348</v>
      </c>
      <c r="D78" s="76">
        <v>52.9</v>
      </c>
      <c r="E78" s="8">
        <v>45.033999999999999</v>
      </c>
      <c r="F78" s="8">
        <v>45.957999999999998</v>
      </c>
      <c r="G78" s="8">
        <f t="shared" si="0"/>
        <v>0.92399999999999949</v>
      </c>
      <c r="H78" s="77">
        <f t="shared" si="2"/>
        <v>0.79445519999999958</v>
      </c>
      <c r="I78" s="77"/>
      <c r="J78" s="77">
        <f t="shared" si="3"/>
        <v>0.12331434009890395</v>
      </c>
      <c r="K78" s="77">
        <f t="shared" si="4"/>
        <v>0.91776954009890355</v>
      </c>
      <c r="M78" s="25" t="s">
        <v>111</v>
      </c>
      <c r="N78" s="215"/>
      <c r="O78" s="132"/>
      <c r="P78" s="132"/>
      <c r="Q78" s="138"/>
      <c r="R78" s="21"/>
    </row>
    <row r="79" spans="1:18" s="1" customFormat="1" x14ac:dyDescent="0.25">
      <c r="A79" s="75">
        <v>46</v>
      </c>
      <c r="B79" s="206"/>
      <c r="C79" s="16">
        <v>43441349</v>
      </c>
      <c r="D79" s="76">
        <v>100.9</v>
      </c>
      <c r="E79" s="8">
        <v>23.91</v>
      </c>
      <c r="F79" s="8">
        <v>24.393000000000001</v>
      </c>
      <c r="G79" s="8">
        <f t="shared" si="0"/>
        <v>0.48300000000000054</v>
      </c>
      <c r="H79" s="34">
        <f t="shared" si="2"/>
        <v>0.41528340000000047</v>
      </c>
      <c r="I79" s="34"/>
      <c r="J79" s="77">
        <f>D79/$E$11*$J$10</f>
        <v>0.23520636892210606</v>
      </c>
      <c r="K79" s="77">
        <f t="shared" si="4"/>
        <v>0.65048976892210653</v>
      </c>
      <c r="M79" s="25" t="s">
        <v>111</v>
      </c>
      <c r="N79" s="215"/>
      <c r="O79" s="108"/>
      <c r="P79" s="132"/>
      <c r="Q79" s="93"/>
      <c r="R79" s="21"/>
    </row>
    <row r="80" spans="1:18" s="1" customFormat="1" x14ac:dyDescent="0.25">
      <c r="A80" s="4">
        <v>47</v>
      </c>
      <c r="B80" s="170"/>
      <c r="C80" s="16">
        <v>43441351</v>
      </c>
      <c r="D80" s="72">
        <v>85.4</v>
      </c>
      <c r="E80" s="8">
        <v>27.506</v>
      </c>
      <c r="F80" s="8">
        <v>28.780999999999999</v>
      </c>
      <c r="G80" s="8">
        <f>F80-E80</f>
        <v>1.2749999999999986</v>
      </c>
      <c r="H80" s="34">
        <f>G80*0.8598</f>
        <v>1.0962449999999988</v>
      </c>
      <c r="I80" s="34"/>
      <c r="J80" s="77">
        <f t="shared" si="3"/>
        <v>0.19907456794794703</v>
      </c>
      <c r="K80" s="77">
        <f t="shared" si="4"/>
        <v>1.2953195679479459</v>
      </c>
      <c r="M80" s="25" t="s">
        <v>111</v>
      </c>
      <c r="N80" s="215"/>
      <c r="O80" s="108"/>
      <c r="P80" s="135"/>
      <c r="Q80" s="108"/>
      <c r="R80" s="24"/>
    </row>
    <row r="81" spans="1:18" s="1" customFormat="1" x14ac:dyDescent="0.25">
      <c r="A81" s="78">
        <v>48</v>
      </c>
      <c r="B81" s="171"/>
      <c r="C81" s="16">
        <v>43441356</v>
      </c>
      <c r="D81" s="76">
        <v>53.2</v>
      </c>
      <c r="E81" s="8">
        <v>28.812000000000001</v>
      </c>
      <c r="F81" s="8">
        <v>30.236999999999998</v>
      </c>
      <c r="G81" s="8">
        <f t="shared" si="0"/>
        <v>1.4249999999999972</v>
      </c>
      <c r="H81" s="34">
        <f t="shared" si="2"/>
        <v>1.2252149999999975</v>
      </c>
      <c r="I81" s="34"/>
      <c r="J81" s="77">
        <f t="shared" si="3"/>
        <v>0.12401366527904897</v>
      </c>
      <c r="K81" s="77">
        <f t="shared" si="4"/>
        <v>1.3492286652790464</v>
      </c>
      <c r="M81" s="25" t="s">
        <v>111</v>
      </c>
      <c r="N81" s="215"/>
      <c r="O81" s="132"/>
      <c r="P81" s="66"/>
      <c r="Q81" s="66"/>
      <c r="R81" s="21"/>
    </row>
    <row r="82" spans="1:18" s="1" customFormat="1" x14ac:dyDescent="0.25">
      <c r="A82" s="78">
        <v>49</v>
      </c>
      <c r="B82" s="203">
        <v>45607</v>
      </c>
      <c r="C82" s="204">
        <v>43441343</v>
      </c>
      <c r="D82" s="76">
        <v>53.3</v>
      </c>
      <c r="E82" s="8">
        <v>8.7569999999999997</v>
      </c>
      <c r="F82" s="8">
        <v>10.179</v>
      </c>
      <c r="G82" s="8">
        <f t="shared" si="0"/>
        <v>1.4220000000000006</v>
      </c>
      <c r="H82" s="77">
        <f t="shared" si="2"/>
        <v>1.2226356000000005</v>
      </c>
      <c r="I82" s="77"/>
      <c r="J82" s="77">
        <f t="shared" si="3"/>
        <v>0.12424677367243062</v>
      </c>
      <c r="K82" s="77">
        <f t="shared" si="4"/>
        <v>1.3468823736724311</v>
      </c>
      <c r="L82" s="66"/>
      <c r="M82" s="25" t="s">
        <v>111</v>
      </c>
      <c r="N82" s="215"/>
      <c r="O82" s="132"/>
      <c r="P82" s="132"/>
      <c r="Q82" s="138"/>
      <c r="R82" s="21"/>
    </row>
    <row r="83" spans="1:18" s="5" customFormat="1" x14ac:dyDescent="0.25">
      <c r="A83" s="4">
        <v>50</v>
      </c>
      <c r="B83" s="206"/>
      <c r="C83" s="16">
        <v>43441352</v>
      </c>
      <c r="D83" s="72">
        <v>99.5</v>
      </c>
      <c r="E83" s="8">
        <v>65.272000000000006</v>
      </c>
      <c r="F83" s="8">
        <v>66.834000000000003</v>
      </c>
      <c r="G83" s="8">
        <f t="shared" si="0"/>
        <v>1.5619999999999976</v>
      </c>
      <c r="H83" s="34">
        <f t="shared" si="2"/>
        <v>1.343007599999998</v>
      </c>
      <c r="I83" s="34"/>
      <c r="J83" s="77">
        <f t="shared" si="3"/>
        <v>0.23194285141476265</v>
      </c>
      <c r="K83" s="77">
        <f t="shared" si="4"/>
        <v>1.5749504514147605</v>
      </c>
      <c r="L83" s="93"/>
      <c r="M83" s="25" t="s">
        <v>111</v>
      </c>
      <c r="N83" s="215"/>
      <c r="O83" s="132"/>
      <c r="P83" s="132"/>
      <c r="Q83" s="93"/>
    </row>
    <row r="84" spans="1:18" s="5" customFormat="1" x14ac:dyDescent="0.25">
      <c r="A84" s="4">
        <v>51</v>
      </c>
      <c r="B84" s="206"/>
      <c r="C84" s="16">
        <v>43441357</v>
      </c>
      <c r="D84" s="72">
        <v>84.8</v>
      </c>
      <c r="E84" s="8">
        <v>81.073999999999998</v>
      </c>
      <c r="F84" s="8">
        <v>82.76</v>
      </c>
      <c r="G84" s="8">
        <f>F84-E84</f>
        <v>1.686000000000007</v>
      </c>
      <c r="H84" s="34">
        <f t="shared" si="2"/>
        <v>1.449622800000006</v>
      </c>
      <c r="I84" s="34"/>
      <c r="J84" s="77">
        <f t="shared" si="3"/>
        <v>0.19767591758765699</v>
      </c>
      <c r="K84" s="77">
        <f t="shared" si="4"/>
        <v>1.647298717587663</v>
      </c>
      <c r="L84" s="93"/>
      <c r="M84" s="25" t="s">
        <v>111</v>
      </c>
      <c r="N84" s="215"/>
      <c r="O84" s="141"/>
      <c r="P84" s="142"/>
      <c r="Q84" s="93"/>
    </row>
    <row r="85" spans="1:18" s="1" customFormat="1" x14ac:dyDescent="0.25">
      <c r="A85" s="78">
        <v>52</v>
      </c>
      <c r="B85" s="206"/>
      <c r="C85" s="16">
        <v>43441355</v>
      </c>
      <c r="D85" s="76">
        <v>52.9</v>
      </c>
      <c r="E85" s="8">
        <v>35.935000000000002</v>
      </c>
      <c r="F85" s="8">
        <v>36.841000000000001</v>
      </c>
      <c r="G85" s="8">
        <f t="shared" si="0"/>
        <v>0.90599999999999881</v>
      </c>
      <c r="H85" s="77">
        <f>G85*0.8598</f>
        <v>0.77897879999999897</v>
      </c>
      <c r="I85" s="77"/>
      <c r="J85" s="77">
        <f t="shared" si="3"/>
        <v>0.12331434009890395</v>
      </c>
      <c r="K85" s="77">
        <f t="shared" si="4"/>
        <v>0.90229314009890293</v>
      </c>
      <c r="L85" s="66"/>
      <c r="M85" s="25" t="s">
        <v>111</v>
      </c>
      <c r="N85" s="215"/>
      <c r="O85" s="135"/>
      <c r="P85" s="132"/>
      <c r="Q85" s="138"/>
      <c r="R85" s="21"/>
    </row>
    <row r="86" spans="1:18" s="1" customFormat="1" x14ac:dyDescent="0.25">
      <c r="A86" s="78">
        <v>53</v>
      </c>
      <c r="B86" s="208">
        <v>45635</v>
      </c>
      <c r="C86" s="204">
        <v>43441358</v>
      </c>
      <c r="D86" s="76">
        <v>52.8</v>
      </c>
      <c r="E86" s="8">
        <v>18.077999999999999</v>
      </c>
      <c r="F86" s="8">
        <v>18.093</v>
      </c>
      <c r="G86" s="8">
        <f t="shared" si="0"/>
        <v>1.5000000000000568E-2</v>
      </c>
      <c r="H86" s="77">
        <f t="shared" si="2"/>
        <v>1.289700000000049E-2</v>
      </c>
      <c r="I86" s="77"/>
      <c r="J86" s="77">
        <f t="shared" si="3"/>
        <v>0.12308123170552228</v>
      </c>
      <c r="K86" s="77">
        <f t="shared" si="4"/>
        <v>0.13597823170552276</v>
      </c>
      <c r="L86" s="66"/>
      <c r="M86" s="25" t="s">
        <v>111</v>
      </c>
      <c r="N86" s="215"/>
      <c r="O86" s="200"/>
      <c r="P86" s="132"/>
      <c r="Q86" s="138"/>
      <c r="R86" s="21"/>
    </row>
    <row r="87" spans="1:18" s="1" customFormat="1" x14ac:dyDescent="0.25">
      <c r="A87" s="75">
        <v>54</v>
      </c>
      <c r="B87" s="170"/>
      <c r="C87" s="16">
        <v>43441359</v>
      </c>
      <c r="D87" s="80">
        <v>101</v>
      </c>
      <c r="E87" s="8">
        <v>33.631</v>
      </c>
      <c r="F87" s="8">
        <v>34.761000000000003</v>
      </c>
      <c r="G87" s="8">
        <f t="shared" si="0"/>
        <v>1.1300000000000026</v>
      </c>
      <c r="H87" s="77">
        <f t="shared" si="2"/>
        <v>0.97157400000000216</v>
      </c>
      <c r="I87" s="77"/>
      <c r="J87" s="77">
        <f t="shared" si="3"/>
        <v>0.2354394773154877</v>
      </c>
      <c r="K87" s="77">
        <f t="shared" si="4"/>
        <v>1.2070134773154899</v>
      </c>
      <c r="L87" s="66"/>
      <c r="M87" s="25" t="s">
        <v>111</v>
      </c>
      <c r="N87" s="215"/>
      <c r="O87" s="135"/>
      <c r="P87" s="132"/>
      <c r="Q87" s="138"/>
      <c r="R87" s="21"/>
    </row>
    <row r="88" spans="1:18" s="1" customFormat="1" x14ac:dyDescent="0.25">
      <c r="A88" s="75">
        <v>55</v>
      </c>
      <c r="B88" s="170"/>
      <c r="C88" s="16">
        <v>43441053</v>
      </c>
      <c r="D88" s="76">
        <v>85.2</v>
      </c>
      <c r="E88" s="8">
        <f>37+1.278</f>
        <v>38.277999999999999</v>
      </c>
      <c r="F88" s="8">
        <v>40.673999999999999</v>
      </c>
      <c r="G88" s="8">
        <f>F88-E88</f>
        <v>2.3960000000000008</v>
      </c>
      <c r="H88" s="34">
        <f t="shared" si="2"/>
        <v>2.0600808000000006</v>
      </c>
      <c r="I88" s="34"/>
      <c r="J88" s="77">
        <f t="shared" si="3"/>
        <v>0.19860835116118367</v>
      </c>
      <c r="K88" s="77">
        <f>H88+I88+J88</f>
        <v>2.2586891511611844</v>
      </c>
      <c r="L88" s="66"/>
      <c r="M88" s="25" t="s">
        <v>111</v>
      </c>
      <c r="N88" s="215"/>
      <c r="O88" s="108"/>
      <c r="P88" s="66"/>
      <c r="Q88" s="108"/>
      <c r="R88" s="24"/>
    </row>
    <row r="89" spans="1:18" s="1" customFormat="1" x14ac:dyDescent="0.25">
      <c r="A89" s="78">
        <v>56</v>
      </c>
      <c r="B89" s="170"/>
      <c r="C89" s="16">
        <v>43441050</v>
      </c>
      <c r="D89" s="76">
        <v>52.5</v>
      </c>
      <c r="E89" s="8">
        <v>27.228000000000002</v>
      </c>
      <c r="F89" s="8">
        <v>28.035</v>
      </c>
      <c r="G89" s="8">
        <f t="shared" si="0"/>
        <v>0.80699999999999861</v>
      </c>
      <c r="H89" s="77">
        <f t="shared" si="2"/>
        <v>0.69385859999999877</v>
      </c>
      <c r="I89" s="77"/>
      <c r="J89" s="77">
        <f t="shared" si="3"/>
        <v>0.12238190652537725</v>
      </c>
      <c r="K89" s="77">
        <f t="shared" si="4"/>
        <v>0.81624050652537605</v>
      </c>
      <c r="L89" s="66"/>
      <c r="M89" s="25" t="s">
        <v>111</v>
      </c>
      <c r="N89" s="215"/>
      <c r="O89" s="132"/>
      <c r="P89" s="132"/>
      <c r="Q89" s="138"/>
      <c r="R89" s="21"/>
    </row>
    <row r="90" spans="1:18" s="1" customFormat="1" x14ac:dyDescent="0.25">
      <c r="A90" s="75">
        <v>57</v>
      </c>
      <c r="B90" s="170"/>
      <c r="C90" s="16">
        <v>43441051</v>
      </c>
      <c r="D90" s="76">
        <v>52.4</v>
      </c>
      <c r="E90" s="8">
        <v>28.969000000000001</v>
      </c>
      <c r="F90" s="8">
        <v>29.951000000000001</v>
      </c>
      <c r="G90" s="8">
        <f t="shared" si="0"/>
        <v>0.98199999999999932</v>
      </c>
      <c r="H90" s="77">
        <f t="shared" si="2"/>
        <v>0.8443235999999994</v>
      </c>
      <c r="I90" s="77"/>
      <c r="J90" s="77">
        <f t="shared" si="3"/>
        <v>0.12214879813199558</v>
      </c>
      <c r="K90" s="77">
        <f t="shared" si="4"/>
        <v>0.96647239813199493</v>
      </c>
      <c r="L90" s="66"/>
      <c r="M90" s="25" t="s">
        <v>111</v>
      </c>
      <c r="N90" s="215"/>
      <c r="O90" s="132"/>
      <c r="P90" s="132"/>
      <c r="Q90" s="138"/>
      <c r="R90" s="21"/>
    </row>
    <row r="91" spans="1:18" s="1" customFormat="1" x14ac:dyDescent="0.25">
      <c r="A91" s="75">
        <v>58</v>
      </c>
      <c r="B91" s="170"/>
      <c r="C91" s="16">
        <v>43441052</v>
      </c>
      <c r="D91" s="76">
        <v>101.3</v>
      </c>
      <c r="E91" s="8">
        <v>39.393000000000001</v>
      </c>
      <c r="F91" s="8">
        <v>40.823999999999998</v>
      </c>
      <c r="G91" s="8">
        <f t="shared" si="0"/>
        <v>1.4309999999999974</v>
      </c>
      <c r="H91" s="77">
        <f t="shared" si="2"/>
        <v>1.2303737999999977</v>
      </c>
      <c r="I91" s="77"/>
      <c r="J91" s="77">
        <f t="shared" si="3"/>
        <v>0.23613880249563271</v>
      </c>
      <c r="K91" s="77">
        <f t="shared" si="4"/>
        <v>1.4665126024956305</v>
      </c>
      <c r="L91" s="66"/>
      <c r="M91" s="25" t="s">
        <v>111</v>
      </c>
      <c r="N91" s="215"/>
      <c r="O91" s="132"/>
      <c r="P91" s="132"/>
      <c r="Q91" s="138"/>
      <c r="R91" s="21"/>
    </row>
    <row r="92" spans="1:18" s="1" customFormat="1" x14ac:dyDescent="0.25">
      <c r="A92" s="75">
        <v>59</v>
      </c>
      <c r="B92" s="170"/>
      <c r="C92" s="16">
        <v>43441057</v>
      </c>
      <c r="D92" s="76">
        <v>85.3</v>
      </c>
      <c r="E92" s="8">
        <v>16.904</v>
      </c>
      <c r="F92" s="8">
        <v>17.457999999999998</v>
      </c>
      <c r="G92" s="8">
        <f t="shared" si="0"/>
        <v>0.55399999999999849</v>
      </c>
      <c r="H92" s="77">
        <f t="shared" si="2"/>
        <v>0.47632919999999873</v>
      </c>
      <c r="I92" s="77"/>
      <c r="J92" s="77">
        <f t="shared" si="3"/>
        <v>0.19884145955456534</v>
      </c>
      <c r="K92" s="77">
        <f t="shared" si="4"/>
        <v>0.67517065955456412</v>
      </c>
      <c r="L92" s="66"/>
      <c r="M92" s="25" t="s">
        <v>111</v>
      </c>
      <c r="N92" s="215"/>
      <c r="O92" s="132"/>
      <c r="P92" s="132"/>
      <c r="Q92" s="138"/>
      <c r="R92" s="21"/>
    </row>
    <row r="93" spans="1:18" s="1" customFormat="1" x14ac:dyDescent="0.25">
      <c r="A93" s="75">
        <v>60</v>
      </c>
      <c r="B93" s="170"/>
      <c r="C93" s="16">
        <v>43441058</v>
      </c>
      <c r="D93" s="76">
        <v>52.5</v>
      </c>
      <c r="E93" s="8">
        <v>3.2509999999999999</v>
      </c>
      <c r="F93" s="8">
        <v>3.2509999999999999</v>
      </c>
      <c r="G93" s="8">
        <f t="shared" si="0"/>
        <v>0</v>
      </c>
      <c r="H93" s="77">
        <f t="shared" si="2"/>
        <v>0</v>
      </c>
      <c r="I93" s="77">
        <f>D93*($J$12/$E$12)</f>
        <v>0.6675618063635278</v>
      </c>
      <c r="J93" s="77">
        <f t="shared" si="3"/>
        <v>0.12238190652537725</v>
      </c>
      <c r="K93" s="77">
        <f t="shared" si="4"/>
        <v>0.78994371288890508</v>
      </c>
      <c r="M93" s="25" t="s">
        <v>113</v>
      </c>
      <c r="N93" s="215"/>
      <c r="O93" s="132"/>
      <c r="P93" s="132"/>
      <c r="Q93" s="138"/>
      <c r="R93" s="21"/>
    </row>
    <row r="94" spans="1:18" s="1" customFormat="1" x14ac:dyDescent="0.25">
      <c r="A94" s="75">
        <v>61</v>
      </c>
      <c r="B94" s="208">
        <v>45517</v>
      </c>
      <c r="C94" s="204">
        <v>43441054</v>
      </c>
      <c r="D94" s="76">
        <v>52.3</v>
      </c>
      <c r="E94" s="8">
        <v>11.956</v>
      </c>
      <c r="F94" s="8">
        <v>13.19</v>
      </c>
      <c r="G94" s="8">
        <f t="shared" si="0"/>
        <v>1.234</v>
      </c>
      <c r="H94" s="77">
        <f t="shared" si="2"/>
        <v>1.0609932</v>
      </c>
      <c r="I94" s="77"/>
      <c r="J94" s="77">
        <f t="shared" si="3"/>
        <v>0.12191568973861391</v>
      </c>
      <c r="K94" s="77">
        <f t="shared" si="4"/>
        <v>1.182908889738614</v>
      </c>
      <c r="M94" s="25" t="s">
        <v>111</v>
      </c>
      <c r="N94" s="215"/>
      <c r="O94" s="132"/>
      <c r="P94" s="132"/>
      <c r="Q94" s="138"/>
      <c r="R94" s="21"/>
    </row>
    <row r="95" spans="1:18" s="1" customFormat="1" x14ac:dyDescent="0.25">
      <c r="A95" s="75">
        <v>62</v>
      </c>
      <c r="B95" s="170"/>
      <c r="C95" s="16">
        <v>43441056</v>
      </c>
      <c r="D95" s="76">
        <v>100.5</v>
      </c>
      <c r="E95" s="8">
        <v>28.914999999999999</v>
      </c>
      <c r="F95" s="8">
        <v>29.849</v>
      </c>
      <c r="G95" s="8">
        <f t="shared" si="0"/>
        <v>0.93400000000000105</v>
      </c>
      <c r="H95" s="77">
        <f t="shared" si="2"/>
        <v>0.80305320000000091</v>
      </c>
      <c r="I95" s="77"/>
      <c r="J95" s="77">
        <f t="shared" si="3"/>
        <v>0.23427393534857932</v>
      </c>
      <c r="K95" s="77">
        <f t="shared" si="4"/>
        <v>1.0373271353485802</v>
      </c>
      <c r="M95" s="25" t="s">
        <v>111</v>
      </c>
      <c r="N95" s="215"/>
      <c r="O95" s="132"/>
      <c r="P95" s="132"/>
      <c r="Q95" s="138"/>
      <c r="R95" s="21"/>
    </row>
    <row r="96" spans="1:18" s="1" customFormat="1" x14ac:dyDescent="0.25">
      <c r="A96" s="75">
        <v>63</v>
      </c>
      <c r="B96" s="170"/>
      <c r="C96" s="16">
        <v>43441064</v>
      </c>
      <c r="D96" s="76">
        <v>85.2</v>
      </c>
      <c r="E96" s="8">
        <v>20.109000000000002</v>
      </c>
      <c r="F96" s="8">
        <v>21.474</v>
      </c>
      <c r="G96" s="8">
        <f t="shared" si="0"/>
        <v>1.3649999999999984</v>
      </c>
      <c r="H96" s="77">
        <f t="shared" si="2"/>
        <v>1.1736269999999986</v>
      </c>
      <c r="I96" s="77"/>
      <c r="J96" s="77">
        <f>D96/$E$11*$J$10</f>
        <v>0.19860835116118367</v>
      </c>
      <c r="K96" s="77">
        <f t="shared" si="4"/>
        <v>1.3722353511611822</v>
      </c>
      <c r="M96" s="25" t="s">
        <v>111</v>
      </c>
      <c r="N96" s="215"/>
      <c r="O96" s="132"/>
      <c r="P96" s="132"/>
      <c r="Q96" s="138"/>
      <c r="R96" s="21"/>
    </row>
    <row r="97" spans="1:18" s="5" customFormat="1" x14ac:dyDescent="0.25">
      <c r="A97" s="4">
        <v>64</v>
      </c>
      <c r="B97" s="170"/>
      <c r="C97" s="16">
        <v>43441061</v>
      </c>
      <c r="D97" s="76">
        <v>52.7</v>
      </c>
      <c r="E97" s="8">
        <v>20.381</v>
      </c>
      <c r="F97" s="8">
        <v>20.739000000000001</v>
      </c>
      <c r="G97" s="8">
        <f t="shared" si="0"/>
        <v>0.35800000000000054</v>
      </c>
      <c r="H97" s="77">
        <f t="shared" si="2"/>
        <v>0.30780840000000048</v>
      </c>
      <c r="I97" s="77"/>
      <c r="J97" s="77">
        <f t="shared" si="3"/>
        <v>0.12284812331214062</v>
      </c>
      <c r="K97" s="77">
        <f t="shared" si="4"/>
        <v>0.4306565233121411</v>
      </c>
      <c r="M97" s="25" t="s">
        <v>111</v>
      </c>
      <c r="N97" s="215"/>
      <c r="O97" s="132"/>
      <c r="P97" s="132"/>
      <c r="Q97" s="138"/>
      <c r="R97" s="21"/>
    </row>
    <row r="98" spans="1:18" s="1" customFormat="1" x14ac:dyDescent="0.25">
      <c r="A98" s="75">
        <v>65</v>
      </c>
      <c r="B98" s="170"/>
      <c r="C98" s="16">
        <v>43441055</v>
      </c>
      <c r="D98" s="76">
        <v>53.1</v>
      </c>
      <c r="E98" s="8">
        <v>16.195</v>
      </c>
      <c r="F98" s="8">
        <v>16.428999999999998</v>
      </c>
      <c r="G98" s="8">
        <f t="shared" ref="G98:G162" si="6">F98-E98</f>
        <v>0.23399999999999821</v>
      </c>
      <c r="H98" s="77">
        <f t="shared" si="2"/>
        <v>0.20119319999999846</v>
      </c>
      <c r="I98" s="77"/>
      <c r="J98" s="77">
        <f t="shared" si="3"/>
        <v>0.1237805568856673</v>
      </c>
      <c r="K98" s="77">
        <f t="shared" si="4"/>
        <v>0.32497375688566577</v>
      </c>
      <c r="M98" s="25" t="s">
        <v>111</v>
      </c>
      <c r="N98" s="215"/>
      <c r="O98" s="132"/>
      <c r="P98" s="132"/>
      <c r="Q98" s="138"/>
      <c r="R98" s="21"/>
    </row>
    <row r="99" spans="1:18" s="5" customFormat="1" x14ac:dyDescent="0.25">
      <c r="A99" s="4">
        <v>66</v>
      </c>
      <c r="B99" s="203">
        <v>45580</v>
      </c>
      <c r="C99" s="204">
        <v>43441063</v>
      </c>
      <c r="D99" s="76">
        <v>101.1</v>
      </c>
      <c r="E99" s="8">
        <v>7.6</v>
      </c>
      <c r="F99" s="8">
        <v>7.6</v>
      </c>
      <c r="G99" s="8">
        <f t="shared" si="6"/>
        <v>0</v>
      </c>
      <c r="H99" s="77">
        <f t="shared" ref="H99:H114" si="7">G99*0.8598</f>
        <v>0</v>
      </c>
      <c r="I99" s="77"/>
      <c r="J99" s="77">
        <f t="shared" ref="J99:J107" si="8">D99/$E$11*$J$10</f>
        <v>0.23567258570886937</v>
      </c>
      <c r="K99" s="77">
        <f t="shared" si="4"/>
        <v>0.23567258570886937</v>
      </c>
      <c r="M99" s="25" t="s">
        <v>111</v>
      </c>
      <c r="N99" s="215"/>
      <c r="O99" s="132"/>
      <c r="P99" s="132"/>
      <c r="Q99" s="138"/>
      <c r="R99" s="21"/>
    </row>
    <row r="100" spans="1:18" s="1" customFormat="1" x14ac:dyDescent="0.25">
      <c r="A100" s="75">
        <v>67</v>
      </c>
      <c r="B100" s="171"/>
      <c r="C100" s="16">
        <v>43441067</v>
      </c>
      <c r="D100" s="76">
        <v>84.7</v>
      </c>
      <c r="E100" s="8">
        <v>14.835000000000001</v>
      </c>
      <c r="F100" s="8">
        <v>16.489999999999998</v>
      </c>
      <c r="G100" s="8">
        <f t="shared" si="6"/>
        <v>1.6549999999999976</v>
      </c>
      <c r="H100" s="77">
        <f t="shared" si="7"/>
        <v>1.4229689999999979</v>
      </c>
      <c r="I100" s="77"/>
      <c r="J100" s="77">
        <f t="shared" si="8"/>
        <v>0.19744280919427534</v>
      </c>
      <c r="K100" s="77">
        <f t="shared" si="4"/>
        <v>1.6204118091942732</v>
      </c>
      <c r="M100" s="25" t="s">
        <v>111</v>
      </c>
      <c r="N100" s="215"/>
      <c r="O100" s="132"/>
      <c r="P100" s="132"/>
      <c r="Q100" s="138"/>
      <c r="R100" s="21"/>
    </row>
    <row r="101" spans="1:18" s="1" customFormat="1" x14ac:dyDescent="0.25">
      <c r="A101" s="75">
        <v>68</v>
      </c>
      <c r="B101" s="170"/>
      <c r="C101" s="16">
        <v>43441065</v>
      </c>
      <c r="D101" s="76">
        <v>52.7</v>
      </c>
      <c r="E101" s="8">
        <v>21.175999999999998</v>
      </c>
      <c r="F101" s="8">
        <v>21.77</v>
      </c>
      <c r="G101" s="8">
        <f t="shared" si="6"/>
        <v>0.59400000000000119</v>
      </c>
      <c r="H101" s="77">
        <f t="shared" si="7"/>
        <v>0.51072120000000099</v>
      </c>
      <c r="I101" s="77"/>
      <c r="J101" s="77">
        <f t="shared" si="8"/>
        <v>0.12284812331214062</v>
      </c>
      <c r="K101" s="77">
        <f t="shared" si="4"/>
        <v>0.63356932331214155</v>
      </c>
      <c r="L101" s="5"/>
      <c r="M101" s="25" t="s">
        <v>111</v>
      </c>
      <c r="N101" s="215"/>
      <c r="O101" s="108"/>
      <c r="P101" s="108"/>
      <c r="Q101" s="108"/>
      <c r="R101" s="24"/>
    </row>
    <row r="102" spans="1:18" s="1" customFormat="1" x14ac:dyDescent="0.25">
      <c r="A102" s="75">
        <v>69</v>
      </c>
      <c r="B102" s="170"/>
      <c r="C102" s="16">
        <v>43441060</v>
      </c>
      <c r="D102" s="76">
        <v>53.3</v>
      </c>
      <c r="E102" s="8">
        <v>19.667999999999999</v>
      </c>
      <c r="F102" s="8">
        <v>20.266999999999999</v>
      </c>
      <c r="G102" s="8">
        <f t="shared" si="6"/>
        <v>0.5990000000000002</v>
      </c>
      <c r="H102" s="77">
        <f t="shared" si="7"/>
        <v>0.51502020000000015</v>
      </c>
      <c r="I102" s="77"/>
      <c r="J102" s="77">
        <f t="shared" si="8"/>
        <v>0.12424677367243062</v>
      </c>
      <c r="K102" s="77">
        <f t="shared" si="4"/>
        <v>0.63926697367243079</v>
      </c>
      <c r="M102" s="25" t="s">
        <v>111</v>
      </c>
      <c r="N102" s="215"/>
      <c r="O102" s="132"/>
      <c r="P102" s="132"/>
      <c r="Q102" s="138"/>
      <c r="R102" s="21"/>
    </row>
    <row r="103" spans="1:18" s="1" customFormat="1" x14ac:dyDescent="0.25">
      <c r="A103" s="75">
        <v>70</v>
      </c>
      <c r="B103" s="170"/>
      <c r="C103" s="16">
        <v>43441066</v>
      </c>
      <c r="D103" s="76">
        <v>101.3</v>
      </c>
      <c r="E103" s="8">
        <v>49.938000000000002</v>
      </c>
      <c r="F103" s="8">
        <v>50.786999999999999</v>
      </c>
      <c r="G103" s="8">
        <f t="shared" si="6"/>
        <v>0.84899999999999665</v>
      </c>
      <c r="H103" s="77">
        <f t="shared" si="7"/>
        <v>0.72997019999999713</v>
      </c>
      <c r="I103" s="77"/>
      <c r="J103" s="77">
        <f t="shared" si="8"/>
        <v>0.23613880249563271</v>
      </c>
      <c r="K103" s="77">
        <f t="shared" si="4"/>
        <v>0.96610900249562981</v>
      </c>
      <c r="M103" s="25" t="s">
        <v>111</v>
      </c>
      <c r="N103" s="215"/>
      <c r="O103" s="108"/>
      <c r="P103" s="132"/>
      <c r="Q103" s="93"/>
      <c r="R103" s="21"/>
    </row>
    <row r="104" spans="1:18" s="1" customFormat="1" x14ac:dyDescent="0.25">
      <c r="A104" s="75">
        <v>71</v>
      </c>
      <c r="B104" s="170"/>
      <c r="C104" s="16">
        <v>43441350</v>
      </c>
      <c r="D104" s="76">
        <v>85.7</v>
      </c>
      <c r="E104" s="8">
        <v>62.591000000000001</v>
      </c>
      <c r="F104" s="8">
        <v>64.566000000000003</v>
      </c>
      <c r="G104" s="8">
        <f t="shared" si="6"/>
        <v>1.9750000000000014</v>
      </c>
      <c r="H104" s="77">
        <f t="shared" si="7"/>
        <v>1.6981050000000013</v>
      </c>
      <c r="I104" s="77"/>
      <c r="J104" s="77">
        <f t="shared" si="8"/>
        <v>0.19977389312809207</v>
      </c>
      <c r="K104" s="77">
        <f t="shared" si="4"/>
        <v>1.8978788931280934</v>
      </c>
      <c r="M104" s="25" t="s">
        <v>111</v>
      </c>
      <c r="N104" s="215"/>
      <c r="O104" s="135"/>
      <c r="P104" s="135"/>
      <c r="Q104" s="137"/>
      <c r="R104" s="21"/>
    </row>
    <row r="105" spans="1:18" s="1" customFormat="1" x14ac:dyDescent="0.25">
      <c r="A105" s="75">
        <v>72</v>
      </c>
      <c r="B105" s="170"/>
      <c r="C105" s="16">
        <v>43441353</v>
      </c>
      <c r="D105" s="76">
        <v>52.8</v>
      </c>
      <c r="E105" s="8">
        <v>21.122</v>
      </c>
      <c r="F105" s="8">
        <v>22.123000000000001</v>
      </c>
      <c r="G105" s="8">
        <f t="shared" si="6"/>
        <v>1.0010000000000012</v>
      </c>
      <c r="H105" s="77">
        <f t="shared" si="7"/>
        <v>0.86065980000000109</v>
      </c>
      <c r="I105" s="77"/>
      <c r="J105" s="77">
        <f t="shared" si="8"/>
        <v>0.12308123170552228</v>
      </c>
      <c r="K105" s="77">
        <f t="shared" si="4"/>
        <v>0.98374103170552341</v>
      </c>
      <c r="M105" s="25" t="s">
        <v>111</v>
      </c>
      <c r="N105" s="215"/>
      <c r="O105" s="132"/>
      <c r="P105" s="132"/>
      <c r="Q105" s="138"/>
      <c r="R105" s="21"/>
    </row>
    <row r="106" spans="1:18" s="1" customFormat="1" x14ac:dyDescent="0.25">
      <c r="A106" s="75">
        <v>73</v>
      </c>
      <c r="B106" s="170"/>
      <c r="C106" s="16">
        <v>43441062</v>
      </c>
      <c r="D106" s="76">
        <v>52.8</v>
      </c>
      <c r="E106" s="8">
        <v>8.1110000000000007</v>
      </c>
      <c r="F106" s="8">
        <v>8.3919999999999995</v>
      </c>
      <c r="G106" s="8">
        <f t="shared" si="6"/>
        <v>0.28099999999999881</v>
      </c>
      <c r="H106" s="77">
        <f t="shared" si="7"/>
        <v>0.24160379999999898</v>
      </c>
      <c r="I106" s="77"/>
      <c r="J106" s="77">
        <f t="shared" si="8"/>
        <v>0.12308123170552228</v>
      </c>
      <c r="K106" s="77">
        <f t="shared" si="4"/>
        <v>0.36468503170552125</v>
      </c>
      <c r="M106" s="25" t="s">
        <v>111</v>
      </c>
      <c r="N106" s="215"/>
      <c r="O106" s="132"/>
      <c r="P106" s="132"/>
      <c r="Q106" s="138"/>
      <c r="R106" s="21"/>
    </row>
    <row r="107" spans="1:18" s="5" customFormat="1" ht="15.75" thickBot="1" x14ac:dyDescent="0.3">
      <c r="A107" s="33">
        <v>74</v>
      </c>
      <c r="B107" s="173"/>
      <c r="C107" s="20">
        <v>43441059</v>
      </c>
      <c r="D107" s="81">
        <v>100.6</v>
      </c>
      <c r="E107" s="12">
        <v>32.152000000000001</v>
      </c>
      <c r="F107" s="12">
        <v>33.887999999999998</v>
      </c>
      <c r="G107" s="12">
        <f t="shared" si="6"/>
        <v>1.7359999999999971</v>
      </c>
      <c r="H107" s="82">
        <f t="shared" si="7"/>
        <v>1.4926127999999976</v>
      </c>
      <c r="I107" s="82"/>
      <c r="J107" s="77">
        <f t="shared" si="8"/>
        <v>0.23450704374196102</v>
      </c>
      <c r="K107" s="77">
        <f t="shared" si="4"/>
        <v>1.7271198437419586</v>
      </c>
      <c r="M107" s="25" t="s">
        <v>111</v>
      </c>
      <c r="N107" s="215"/>
      <c r="O107" s="132"/>
      <c r="P107" s="132"/>
      <c r="Q107" s="138"/>
      <c r="R107" s="21"/>
    </row>
    <row r="108" spans="1:18" s="5" customFormat="1" ht="15.75" thickBot="1" x14ac:dyDescent="0.3">
      <c r="A108" s="274" t="s">
        <v>115</v>
      </c>
      <c r="B108" s="275"/>
      <c r="C108" s="275"/>
      <c r="D108" s="276">
        <f>SUM(D34:D107)</f>
        <v>5338.7000000000025</v>
      </c>
      <c r="E108" s="277" t="s">
        <v>116</v>
      </c>
      <c r="F108" s="277"/>
      <c r="G108" s="277"/>
      <c r="H108" s="278">
        <f>SUM(H34:H107)</f>
        <v>64.261406799999975</v>
      </c>
      <c r="I108" s="278">
        <f>SUM(I34:I107)</f>
        <v>3.6226354025327439</v>
      </c>
      <c r="J108" s="278">
        <f>SUM(J34:J107)</f>
        <v>12.444957797467264</v>
      </c>
      <c r="K108" s="279">
        <f>SUM(K34:K107)</f>
        <v>80.329000000000008</v>
      </c>
      <c r="M108" s="25"/>
      <c r="N108" s="215"/>
      <c r="O108" s="132"/>
      <c r="P108" s="132"/>
      <c r="Q108" s="138"/>
      <c r="R108" s="21"/>
    </row>
    <row r="109" spans="1:18" s="1" customFormat="1" x14ac:dyDescent="0.25">
      <c r="A109" s="83">
        <v>75</v>
      </c>
      <c r="B109" s="174"/>
      <c r="C109" s="19">
        <v>43441332</v>
      </c>
      <c r="D109" s="84">
        <v>85</v>
      </c>
      <c r="E109" s="9">
        <v>55.91</v>
      </c>
      <c r="F109" s="9">
        <v>57.652999999999999</v>
      </c>
      <c r="G109" s="9">
        <f t="shared" si="6"/>
        <v>1.7430000000000021</v>
      </c>
      <c r="H109" s="85">
        <f t="shared" si="7"/>
        <v>1.4986314000000018</v>
      </c>
      <c r="I109" s="85"/>
      <c r="J109" s="85">
        <f>D109/$E$16*$J$15</f>
        <v>0.32294545603109137</v>
      </c>
      <c r="K109" s="85">
        <f>H109+I109+J109</f>
        <v>1.8215768560310932</v>
      </c>
      <c r="M109" s="25" t="s">
        <v>111</v>
      </c>
      <c r="N109" s="215"/>
      <c r="O109" s="132"/>
      <c r="P109" s="132"/>
      <c r="Q109" s="138"/>
      <c r="R109" s="21"/>
    </row>
    <row r="110" spans="1:18" s="1" customFormat="1" x14ac:dyDescent="0.25">
      <c r="A110" s="75">
        <v>76</v>
      </c>
      <c r="B110" s="170"/>
      <c r="C110" s="16">
        <v>43441335</v>
      </c>
      <c r="D110" s="76">
        <v>58.3</v>
      </c>
      <c r="E110" s="8">
        <v>30.585000000000001</v>
      </c>
      <c r="F110" s="8">
        <v>32.164000000000001</v>
      </c>
      <c r="G110" s="8">
        <f t="shared" si="6"/>
        <v>1.5790000000000006</v>
      </c>
      <c r="H110" s="77">
        <f t="shared" si="7"/>
        <v>1.3576242000000005</v>
      </c>
      <c r="I110" s="85"/>
      <c r="J110" s="85">
        <f t="shared" ref="J110:J164" si="9">D110/$E$16*$J$15</f>
        <v>0.22150258925426622</v>
      </c>
      <c r="K110" s="85">
        <f t="shared" ref="K110:K164" si="10">H110+I110+J110</f>
        <v>1.5791267892542666</v>
      </c>
      <c r="M110" s="25" t="s">
        <v>111</v>
      </c>
      <c r="N110" s="215"/>
      <c r="O110" s="132"/>
      <c r="P110" s="132"/>
      <c r="Q110" s="138"/>
      <c r="R110" s="21"/>
    </row>
    <row r="111" spans="1:18" s="5" customFormat="1" x14ac:dyDescent="0.25">
      <c r="A111" s="4">
        <v>77</v>
      </c>
      <c r="B111" s="170"/>
      <c r="C111" s="16">
        <v>43441338</v>
      </c>
      <c r="D111" s="76">
        <v>58.5</v>
      </c>
      <c r="E111" s="8">
        <v>42.125</v>
      </c>
      <c r="F111" s="8">
        <v>42.776000000000003</v>
      </c>
      <c r="G111" s="8">
        <f t="shared" si="6"/>
        <v>0.65100000000000335</v>
      </c>
      <c r="H111" s="34">
        <f t="shared" si="7"/>
        <v>0.55972980000000294</v>
      </c>
      <c r="I111" s="39"/>
      <c r="J111" s="85">
        <f t="shared" si="9"/>
        <v>0.22226246091551585</v>
      </c>
      <c r="K111" s="85">
        <f t="shared" si="10"/>
        <v>0.78199226091551877</v>
      </c>
      <c r="M111" s="25" t="s">
        <v>111</v>
      </c>
      <c r="N111" s="215"/>
      <c r="O111" s="132"/>
      <c r="P111" s="132"/>
      <c r="Q111" s="138"/>
      <c r="R111" s="21"/>
    </row>
    <row r="112" spans="1:18" s="5" customFormat="1" x14ac:dyDescent="0.25">
      <c r="A112" s="4">
        <v>78</v>
      </c>
      <c r="B112" s="170"/>
      <c r="C112" s="16">
        <v>43441333</v>
      </c>
      <c r="D112" s="76">
        <v>76.599999999999994</v>
      </c>
      <c r="E112" s="8">
        <v>39.759</v>
      </c>
      <c r="F112" s="8">
        <v>41.311999999999998</v>
      </c>
      <c r="G112" s="8">
        <f t="shared" si="6"/>
        <v>1.5529999999999973</v>
      </c>
      <c r="H112" s="77">
        <f t="shared" si="7"/>
        <v>1.3352693999999976</v>
      </c>
      <c r="I112" s="85"/>
      <c r="J112" s="85">
        <f t="shared" si="9"/>
        <v>0.29103084625860709</v>
      </c>
      <c r="K112" s="85">
        <f t="shared" si="10"/>
        <v>1.6263002462586047</v>
      </c>
      <c r="M112" s="25" t="s">
        <v>111</v>
      </c>
      <c r="N112" s="215"/>
      <c r="O112" s="132"/>
      <c r="P112" s="132"/>
      <c r="Q112" s="138"/>
      <c r="R112" s="21"/>
    </row>
    <row r="113" spans="1:27" s="1" customFormat="1" x14ac:dyDescent="0.25">
      <c r="A113" s="75">
        <v>79</v>
      </c>
      <c r="B113" s="170"/>
      <c r="C113" s="16">
        <v>43441336</v>
      </c>
      <c r="D113" s="76">
        <v>85.7</v>
      </c>
      <c r="E113" s="8">
        <v>16.952000000000002</v>
      </c>
      <c r="F113" s="8">
        <v>18.238</v>
      </c>
      <c r="G113" s="8">
        <f t="shared" si="6"/>
        <v>1.2859999999999978</v>
      </c>
      <c r="H113" s="77">
        <f t="shared" si="7"/>
        <v>1.1057027999999982</v>
      </c>
      <c r="I113" s="85"/>
      <c r="J113" s="85">
        <f t="shared" si="9"/>
        <v>0.32560500684546512</v>
      </c>
      <c r="K113" s="85">
        <f t="shared" si="10"/>
        <v>1.4313078068454632</v>
      </c>
      <c r="L113" s="5"/>
      <c r="M113" s="25" t="s">
        <v>111</v>
      </c>
      <c r="N113" s="215"/>
      <c r="O113" s="132"/>
      <c r="P113" s="132"/>
      <c r="Q113" s="138"/>
      <c r="R113" s="21"/>
    </row>
    <row r="114" spans="1:27" s="1" customFormat="1" x14ac:dyDescent="0.25">
      <c r="A114" s="75">
        <v>80</v>
      </c>
      <c r="B114" s="170"/>
      <c r="C114" s="16">
        <v>43441339</v>
      </c>
      <c r="D114" s="76">
        <v>58.3</v>
      </c>
      <c r="E114" s="8">
        <v>31.841999999999999</v>
      </c>
      <c r="F114" s="8">
        <v>32.756999999999998</v>
      </c>
      <c r="G114" s="8">
        <f t="shared" si="6"/>
        <v>0.91499999999999915</v>
      </c>
      <c r="H114" s="77">
        <f t="shared" si="7"/>
        <v>0.78671699999999922</v>
      </c>
      <c r="I114" s="85"/>
      <c r="J114" s="85">
        <f t="shared" si="9"/>
        <v>0.22150258925426622</v>
      </c>
      <c r="K114" s="85">
        <f t="shared" si="10"/>
        <v>1.0082195892542654</v>
      </c>
      <c r="L114" s="5"/>
      <c r="M114" s="25" t="s">
        <v>111</v>
      </c>
      <c r="N114" s="215"/>
      <c r="O114" s="132"/>
      <c r="P114" s="132"/>
      <c r="Q114" s="138"/>
      <c r="R114" s="21"/>
    </row>
    <row r="115" spans="1:27" s="1" customFormat="1" x14ac:dyDescent="0.25">
      <c r="A115" s="75">
        <v>81</v>
      </c>
      <c r="B115" s="170"/>
      <c r="C115" s="16">
        <v>43441337</v>
      </c>
      <c r="D115" s="76">
        <v>58.4</v>
      </c>
      <c r="E115" s="8">
        <v>18.805</v>
      </c>
      <c r="F115" s="8">
        <v>19.056000000000001</v>
      </c>
      <c r="G115" s="8">
        <f t="shared" si="6"/>
        <v>0.25100000000000122</v>
      </c>
      <c r="H115" s="77">
        <f>G115*0.8598</f>
        <v>0.21580980000000105</v>
      </c>
      <c r="I115" s="85"/>
      <c r="J115" s="85">
        <f t="shared" si="9"/>
        <v>0.22188252508489104</v>
      </c>
      <c r="K115" s="85">
        <f t="shared" si="10"/>
        <v>0.43769232508489209</v>
      </c>
      <c r="L115" s="5"/>
      <c r="M115" s="25" t="s">
        <v>111</v>
      </c>
      <c r="N115" s="215"/>
      <c r="O115" s="132"/>
      <c r="P115" s="132"/>
      <c r="Q115" s="138"/>
      <c r="R115" s="21"/>
    </row>
    <row r="116" spans="1:27" s="1" customFormat="1" x14ac:dyDescent="0.25">
      <c r="A116" s="75">
        <v>82</v>
      </c>
      <c r="B116" s="171"/>
      <c r="C116" s="16">
        <v>43441334</v>
      </c>
      <c r="D116" s="76">
        <v>76.400000000000006</v>
      </c>
      <c r="E116" s="8">
        <v>7.8810000000000002</v>
      </c>
      <c r="F116" s="8">
        <v>7.9569999999999999</v>
      </c>
      <c r="G116" s="8">
        <f t="shared" si="6"/>
        <v>7.5999999999999623E-2</v>
      </c>
      <c r="H116" s="77">
        <f t="shared" ref="H116:H144" si="11">G116*0.8598</f>
        <v>6.5344799999999675E-2</v>
      </c>
      <c r="I116" s="77"/>
      <c r="J116" s="77">
        <f t="shared" si="9"/>
        <v>0.29027097459735751</v>
      </c>
      <c r="K116" s="77">
        <f t="shared" si="10"/>
        <v>0.35561577459735716</v>
      </c>
      <c r="L116" s="5"/>
      <c r="M116" s="25" t="s">
        <v>111</v>
      </c>
      <c r="N116" s="215"/>
      <c r="O116" s="132"/>
      <c r="P116" s="132"/>
      <c r="Q116" s="138"/>
      <c r="R116" s="21"/>
    </row>
    <row r="117" spans="1:27" s="1" customFormat="1" x14ac:dyDescent="0.25">
      <c r="A117" s="75">
        <v>83</v>
      </c>
      <c r="B117" s="170"/>
      <c r="C117" s="16">
        <v>43441340</v>
      </c>
      <c r="D117" s="76">
        <v>85.5</v>
      </c>
      <c r="E117" s="8">
        <v>42.121000000000002</v>
      </c>
      <c r="F117" s="8">
        <v>44.314</v>
      </c>
      <c r="G117" s="8">
        <f t="shared" si="6"/>
        <v>2.1929999999999978</v>
      </c>
      <c r="H117" s="77">
        <f t="shared" si="11"/>
        <v>1.8855413999999981</v>
      </c>
      <c r="I117" s="77"/>
      <c r="J117" s="77">
        <f t="shared" si="9"/>
        <v>0.32484513518421548</v>
      </c>
      <c r="K117" s="77">
        <f t="shared" si="10"/>
        <v>2.2103865351842136</v>
      </c>
      <c r="L117" s="5"/>
      <c r="M117" s="25" t="s">
        <v>111</v>
      </c>
      <c r="N117" s="215"/>
      <c r="O117" s="132"/>
      <c r="P117" s="132"/>
      <c r="Q117" s="138"/>
      <c r="R117" s="21"/>
    </row>
    <row r="118" spans="1:27" s="1" customFormat="1" x14ac:dyDescent="0.25">
      <c r="A118" s="75">
        <v>84</v>
      </c>
      <c r="B118" s="170"/>
      <c r="C118" s="16">
        <v>43441326</v>
      </c>
      <c r="D118" s="76">
        <v>58.6</v>
      </c>
      <c r="E118" s="8">
        <v>6.22</v>
      </c>
      <c r="F118" s="8">
        <v>6.2220000000000004</v>
      </c>
      <c r="G118" s="8">
        <f t="shared" si="6"/>
        <v>2.0000000000006679E-3</v>
      </c>
      <c r="H118" s="77">
        <f t="shared" si="11"/>
        <v>1.7196000000005744E-3</v>
      </c>
      <c r="I118" s="77"/>
      <c r="J118" s="77">
        <f t="shared" si="9"/>
        <v>0.22264239674614067</v>
      </c>
      <c r="K118" s="77">
        <f t="shared" si="10"/>
        <v>0.22436199674614124</v>
      </c>
      <c r="M118" s="25" t="s">
        <v>111</v>
      </c>
      <c r="N118" s="215"/>
      <c r="O118" s="132"/>
      <c r="P118" s="132"/>
      <c r="Q118" s="138"/>
      <c r="R118" s="21"/>
    </row>
    <row r="119" spans="1:27" s="5" customFormat="1" x14ac:dyDescent="0.25">
      <c r="A119" s="4">
        <v>85</v>
      </c>
      <c r="B119" s="170"/>
      <c r="C119" s="16">
        <v>43441323</v>
      </c>
      <c r="D119" s="76">
        <v>59.6</v>
      </c>
      <c r="E119" s="8">
        <v>17.231999999999999</v>
      </c>
      <c r="F119" s="8">
        <v>17.231999999999999</v>
      </c>
      <c r="G119" s="8">
        <f t="shared" si="6"/>
        <v>0</v>
      </c>
      <c r="H119" s="77">
        <f t="shared" si="11"/>
        <v>0</v>
      </c>
      <c r="I119" s="77">
        <f>D119*($J$17/$E$17)</f>
        <v>0.71745556569269953</v>
      </c>
      <c r="J119" s="77">
        <f t="shared" si="9"/>
        <v>0.22644175505238881</v>
      </c>
      <c r="K119" s="77">
        <f t="shared" si="10"/>
        <v>0.94389732074508836</v>
      </c>
      <c r="M119" s="25" t="s">
        <v>113</v>
      </c>
      <c r="N119" s="215"/>
      <c r="O119" s="132"/>
      <c r="P119" s="132"/>
      <c r="Q119" s="138"/>
      <c r="R119" s="21"/>
    </row>
    <row r="120" spans="1:27" s="1" customFormat="1" x14ac:dyDescent="0.25">
      <c r="A120" s="75">
        <v>86</v>
      </c>
      <c r="B120" s="171"/>
      <c r="C120" s="16">
        <v>43441329</v>
      </c>
      <c r="D120" s="76">
        <v>76.5</v>
      </c>
      <c r="E120" s="8">
        <v>7.4379999999999997</v>
      </c>
      <c r="F120" s="8">
        <v>7.4379999999999997</v>
      </c>
      <c r="G120" s="8">
        <f t="shared" si="6"/>
        <v>0</v>
      </c>
      <c r="H120" s="77">
        <f t="shared" si="11"/>
        <v>0</v>
      </c>
      <c r="I120" s="77">
        <f>D120*($J$17/$E$17)</f>
        <v>0.92089514723979038</v>
      </c>
      <c r="J120" s="77">
        <f t="shared" si="9"/>
        <v>0.29065091042798225</v>
      </c>
      <c r="K120" s="77">
        <f t="shared" si="10"/>
        <v>1.2115460576677726</v>
      </c>
      <c r="L120" s="5"/>
      <c r="M120" s="25" t="s">
        <v>113</v>
      </c>
      <c r="N120" s="215"/>
      <c r="O120" s="132"/>
      <c r="P120" s="132"/>
      <c r="Q120" s="138"/>
      <c r="R120" s="21"/>
    </row>
    <row r="121" spans="1:27" s="1" customFormat="1" x14ac:dyDescent="0.25">
      <c r="A121" s="75">
        <v>87</v>
      </c>
      <c r="B121" s="170"/>
      <c r="C121" s="16">
        <v>43441330</v>
      </c>
      <c r="D121" s="76">
        <v>85.1</v>
      </c>
      <c r="E121" s="8">
        <v>39.83</v>
      </c>
      <c r="F121" s="8">
        <v>41.326999999999998</v>
      </c>
      <c r="G121" s="8">
        <f t="shared" si="6"/>
        <v>1.4969999999999999</v>
      </c>
      <c r="H121" s="77">
        <f t="shared" si="11"/>
        <v>1.2871205999999999</v>
      </c>
      <c r="I121" s="77"/>
      <c r="J121" s="77">
        <f t="shared" si="9"/>
        <v>0.32332539186171622</v>
      </c>
      <c r="K121" s="77">
        <f t="shared" si="10"/>
        <v>1.6104459918617162</v>
      </c>
      <c r="L121" s="5"/>
      <c r="M121" s="25" t="s">
        <v>111</v>
      </c>
      <c r="N121" s="215"/>
      <c r="O121" s="132"/>
      <c r="P121" s="132"/>
      <c r="Q121" s="138"/>
      <c r="R121" s="21"/>
    </row>
    <row r="122" spans="1:27" s="1" customFormat="1" x14ac:dyDescent="0.25">
      <c r="A122" s="75">
        <v>88</v>
      </c>
      <c r="B122" s="170"/>
      <c r="C122" s="16">
        <v>43441327</v>
      </c>
      <c r="D122" s="76">
        <v>58.4</v>
      </c>
      <c r="E122" s="8">
        <v>20.922999999999998</v>
      </c>
      <c r="F122" s="8">
        <v>21.416</v>
      </c>
      <c r="G122" s="8">
        <f t="shared" si="6"/>
        <v>0.4930000000000021</v>
      </c>
      <c r="H122" s="77">
        <f t="shared" si="11"/>
        <v>0.4238814000000018</v>
      </c>
      <c r="I122" s="77"/>
      <c r="J122" s="77">
        <f t="shared" si="9"/>
        <v>0.22188252508489104</v>
      </c>
      <c r="K122" s="77">
        <f t="shared" si="10"/>
        <v>0.64576392508489278</v>
      </c>
      <c r="L122" s="5"/>
      <c r="M122" s="25" t="s">
        <v>111</v>
      </c>
      <c r="N122" s="215"/>
      <c r="O122" s="132"/>
      <c r="P122" s="132"/>
      <c r="Q122" s="138"/>
      <c r="R122" s="21"/>
    </row>
    <row r="123" spans="1:27" s="1" customFormat="1" x14ac:dyDescent="0.25">
      <c r="A123" s="75">
        <v>89</v>
      </c>
      <c r="B123" s="170"/>
      <c r="C123" s="16">
        <v>43441324</v>
      </c>
      <c r="D123" s="76">
        <v>58.7</v>
      </c>
      <c r="E123" s="8">
        <v>20.131</v>
      </c>
      <c r="F123" s="8">
        <v>21.26</v>
      </c>
      <c r="G123" s="8">
        <f t="shared" si="6"/>
        <v>1.1290000000000013</v>
      </c>
      <c r="H123" s="77">
        <f t="shared" si="11"/>
        <v>0.97071420000000119</v>
      </c>
      <c r="I123" s="77"/>
      <c r="J123" s="77">
        <f t="shared" si="9"/>
        <v>0.22302233257676551</v>
      </c>
      <c r="K123" s="77">
        <f t="shared" si="10"/>
        <v>1.1937365325767666</v>
      </c>
      <c r="M123" s="25" t="s">
        <v>111</v>
      </c>
      <c r="N123" s="215"/>
      <c r="O123" s="132"/>
      <c r="P123" s="132"/>
      <c r="Q123" s="93"/>
      <c r="R123" s="5"/>
      <c r="S123" s="5"/>
      <c r="T123" s="5"/>
      <c r="U123" s="5"/>
      <c r="V123" s="5"/>
      <c r="W123" s="5"/>
      <c r="X123" s="5"/>
      <c r="Y123" s="5"/>
      <c r="Z123" s="21"/>
      <c r="AA123" s="21"/>
    </row>
    <row r="124" spans="1:27" s="1" customFormat="1" x14ac:dyDescent="0.25">
      <c r="A124" s="75">
        <v>90</v>
      </c>
      <c r="B124" s="170"/>
      <c r="C124" s="16">
        <v>43441325</v>
      </c>
      <c r="D124" s="76">
        <v>77.7</v>
      </c>
      <c r="E124" s="8">
        <v>29.443000000000001</v>
      </c>
      <c r="F124" s="8">
        <v>30.068999999999999</v>
      </c>
      <c r="G124" s="8">
        <f t="shared" si="6"/>
        <v>0.62599999999999767</v>
      </c>
      <c r="H124" s="77">
        <f t="shared" si="11"/>
        <v>0.53823479999999801</v>
      </c>
      <c r="I124" s="77"/>
      <c r="J124" s="77">
        <f t="shared" si="9"/>
        <v>0.29521014039548005</v>
      </c>
      <c r="K124" s="77">
        <f t="shared" si="10"/>
        <v>0.83344494039547801</v>
      </c>
      <c r="M124" s="25" t="s">
        <v>111</v>
      </c>
      <c r="N124" s="215"/>
      <c r="O124" s="132"/>
      <c r="P124" s="132"/>
      <c r="Q124" s="93"/>
      <c r="R124" s="5"/>
      <c r="S124" s="5"/>
      <c r="T124" s="5"/>
      <c r="U124" s="5"/>
      <c r="V124" s="5"/>
      <c r="W124" s="5"/>
      <c r="X124" s="5"/>
      <c r="Y124" s="5"/>
      <c r="Z124" s="21"/>
      <c r="AA124" s="21"/>
    </row>
    <row r="125" spans="1:27" s="5" customFormat="1" x14ac:dyDescent="0.25">
      <c r="A125" s="4">
        <v>91</v>
      </c>
      <c r="B125" s="170"/>
      <c r="C125" s="16">
        <v>43441328</v>
      </c>
      <c r="D125" s="76">
        <v>85.3</v>
      </c>
      <c r="E125" s="8">
        <v>14.298999999999999</v>
      </c>
      <c r="F125" s="8">
        <v>14.356</v>
      </c>
      <c r="G125" s="8">
        <f t="shared" si="6"/>
        <v>5.7000000000000384E-2</v>
      </c>
      <c r="H125" s="34">
        <f t="shared" si="11"/>
        <v>4.9008600000000332E-2</v>
      </c>
      <c r="I125" s="34"/>
      <c r="J125" s="77">
        <f t="shared" si="9"/>
        <v>0.32408526352296585</v>
      </c>
      <c r="K125" s="77">
        <f t="shared" si="10"/>
        <v>0.3730938635229662</v>
      </c>
      <c r="M125" s="25" t="s">
        <v>111</v>
      </c>
      <c r="N125" s="215"/>
      <c r="O125" s="132"/>
      <c r="P125" s="132"/>
      <c r="Q125" s="93"/>
      <c r="Z125" s="21"/>
      <c r="AA125" s="21"/>
    </row>
    <row r="126" spans="1:27" s="1" customFormat="1" x14ac:dyDescent="0.25">
      <c r="A126" s="75">
        <v>92</v>
      </c>
      <c r="B126" s="170"/>
      <c r="C126" s="16">
        <v>43441331</v>
      </c>
      <c r="D126" s="76">
        <v>58.5</v>
      </c>
      <c r="E126" s="8">
        <v>31.587</v>
      </c>
      <c r="F126" s="8">
        <v>32.588999999999999</v>
      </c>
      <c r="G126" s="8">
        <f t="shared" si="6"/>
        <v>1.0019999999999989</v>
      </c>
      <c r="H126" s="77">
        <f t="shared" si="11"/>
        <v>0.86151959999999905</v>
      </c>
      <c r="I126" s="77"/>
      <c r="J126" s="77">
        <f t="shared" si="9"/>
        <v>0.22226246091551585</v>
      </c>
      <c r="K126" s="77">
        <f t="shared" si="10"/>
        <v>1.0837820609155149</v>
      </c>
      <c r="M126" s="25" t="s">
        <v>111</v>
      </c>
      <c r="N126" s="215"/>
      <c r="O126" s="132"/>
      <c r="P126" s="132"/>
      <c r="Q126" s="93"/>
      <c r="R126" s="5"/>
      <c r="S126" s="5"/>
      <c r="T126" s="5"/>
      <c r="U126" s="5"/>
      <c r="V126" s="5"/>
      <c r="W126" s="5"/>
      <c r="X126" s="5"/>
      <c r="Y126" s="5"/>
      <c r="Z126" s="21"/>
      <c r="AA126" s="21"/>
    </row>
    <row r="127" spans="1:27" s="5" customFormat="1" x14ac:dyDescent="0.25">
      <c r="A127" s="4">
        <v>93</v>
      </c>
      <c r="B127" s="170"/>
      <c r="C127" s="16">
        <v>34242164</v>
      </c>
      <c r="D127" s="76">
        <v>59.3</v>
      </c>
      <c r="E127" s="8">
        <v>18.68</v>
      </c>
      <c r="F127" s="8">
        <v>19.286999999999999</v>
      </c>
      <c r="G127" s="8">
        <f t="shared" si="6"/>
        <v>0.60699999999999932</v>
      </c>
      <c r="H127" s="77">
        <f t="shared" si="11"/>
        <v>0.52189859999999944</v>
      </c>
      <c r="I127" s="77"/>
      <c r="J127" s="77">
        <f t="shared" si="9"/>
        <v>0.22530194756051436</v>
      </c>
      <c r="K127" s="77">
        <f t="shared" si="10"/>
        <v>0.74720054756051379</v>
      </c>
      <c r="M127" s="25" t="s">
        <v>111</v>
      </c>
      <c r="N127" s="215"/>
      <c r="O127" s="132"/>
      <c r="P127" s="132"/>
      <c r="Q127" s="93"/>
      <c r="Z127" s="21"/>
      <c r="AA127" s="21"/>
    </row>
    <row r="128" spans="1:27" s="1" customFormat="1" x14ac:dyDescent="0.25">
      <c r="A128" s="75">
        <v>94</v>
      </c>
      <c r="B128" s="170"/>
      <c r="C128" s="16">
        <v>34242158</v>
      </c>
      <c r="D128" s="76">
        <v>76.8</v>
      </c>
      <c r="E128" s="8">
        <v>26.03</v>
      </c>
      <c r="F128" s="8">
        <v>27.038</v>
      </c>
      <c r="G128" s="8">
        <f t="shared" si="6"/>
        <v>1.0079999999999991</v>
      </c>
      <c r="H128" s="77">
        <f t="shared" si="11"/>
        <v>0.86667839999999929</v>
      </c>
      <c r="I128" s="77"/>
      <c r="J128" s="77">
        <f t="shared" si="9"/>
        <v>0.29179071791985667</v>
      </c>
      <c r="K128" s="77">
        <f t="shared" si="10"/>
        <v>1.1584691179198559</v>
      </c>
      <c r="M128" s="25" t="s">
        <v>111</v>
      </c>
      <c r="N128" s="215"/>
      <c r="O128" s="132"/>
      <c r="P128" s="132"/>
      <c r="Q128" s="93"/>
      <c r="R128" s="5"/>
      <c r="S128" s="5"/>
      <c r="T128" s="5"/>
      <c r="U128" s="5"/>
      <c r="V128" s="5"/>
      <c r="W128" s="5"/>
      <c r="X128" s="5"/>
      <c r="Y128" s="5"/>
      <c r="Z128" s="21"/>
      <c r="AA128" s="21"/>
    </row>
    <row r="129" spans="1:27" s="1" customFormat="1" x14ac:dyDescent="0.25">
      <c r="A129" s="75">
        <v>95</v>
      </c>
      <c r="B129" s="170"/>
      <c r="C129" s="16">
        <v>34242124</v>
      </c>
      <c r="D129" s="76">
        <v>85.2</v>
      </c>
      <c r="E129" s="8">
        <v>38.042000000000002</v>
      </c>
      <c r="F129" s="8">
        <v>40.042999999999999</v>
      </c>
      <c r="G129" s="8">
        <f t="shared" si="6"/>
        <v>2.0009999999999977</v>
      </c>
      <c r="H129" s="77">
        <f t="shared" si="11"/>
        <v>1.720459799999998</v>
      </c>
      <c r="I129" s="77"/>
      <c r="J129" s="77">
        <f t="shared" si="9"/>
        <v>0.32370532769234106</v>
      </c>
      <c r="K129" s="77">
        <f t="shared" si="10"/>
        <v>2.0441651276923389</v>
      </c>
      <c r="L129" s="5"/>
      <c r="M129" s="25" t="s">
        <v>111</v>
      </c>
      <c r="N129" s="215"/>
      <c r="O129" s="132"/>
      <c r="P129" s="132"/>
      <c r="Q129" s="93"/>
      <c r="R129" s="5"/>
      <c r="S129" s="5"/>
      <c r="T129" s="5"/>
      <c r="U129" s="5"/>
      <c r="V129" s="5"/>
      <c r="W129" s="5"/>
      <c r="X129" s="5"/>
      <c r="Y129" s="5"/>
      <c r="Z129" s="21"/>
      <c r="AA129" s="21"/>
    </row>
    <row r="130" spans="1:27" s="1" customFormat="1" x14ac:dyDescent="0.25">
      <c r="A130" s="4">
        <v>96</v>
      </c>
      <c r="B130" s="170"/>
      <c r="C130" s="16">
        <v>34242122</v>
      </c>
      <c r="D130" s="76">
        <v>58.1</v>
      </c>
      <c r="E130" s="8">
        <v>9.7100000000000009</v>
      </c>
      <c r="F130" s="8">
        <v>11.166</v>
      </c>
      <c r="G130" s="8">
        <f t="shared" si="6"/>
        <v>1.4559999999999995</v>
      </c>
      <c r="H130" s="34">
        <f t="shared" si="11"/>
        <v>1.2518687999999996</v>
      </c>
      <c r="I130" s="34"/>
      <c r="J130" s="77">
        <f t="shared" si="9"/>
        <v>0.22074271759301661</v>
      </c>
      <c r="K130" s="77">
        <f t="shared" si="10"/>
        <v>1.4726115175930161</v>
      </c>
      <c r="M130" s="25" t="s">
        <v>111</v>
      </c>
      <c r="N130" s="215"/>
      <c r="O130" s="132"/>
      <c r="P130" s="132"/>
      <c r="Q130" s="93"/>
      <c r="R130" s="5"/>
      <c r="S130" s="5"/>
      <c r="T130" s="5"/>
      <c r="U130" s="5"/>
      <c r="V130" s="5"/>
      <c r="W130" s="5"/>
      <c r="X130" s="5"/>
      <c r="Y130" s="5"/>
      <c r="Z130" s="21"/>
      <c r="AA130" s="21"/>
    </row>
    <row r="131" spans="1:27" s="5" customFormat="1" x14ac:dyDescent="0.25">
      <c r="A131" s="4">
        <v>97</v>
      </c>
      <c r="B131" s="170"/>
      <c r="C131" s="16">
        <v>34242128</v>
      </c>
      <c r="D131" s="76">
        <v>57.5</v>
      </c>
      <c r="E131" s="8">
        <v>33.569000000000003</v>
      </c>
      <c r="F131" s="8">
        <v>34.761000000000003</v>
      </c>
      <c r="G131" s="8">
        <f t="shared" si="6"/>
        <v>1.1920000000000002</v>
      </c>
      <c r="H131" s="77">
        <f t="shared" si="11"/>
        <v>1.0248816000000001</v>
      </c>
      <c r="I131" s="77"/>
      <c r="J131" s="77">
        <f t="shared" si="9"/>
        <v>0.21846310260926774</v>
      </c>
      <c r="K131" s="77">
        <f t="shared" si="10"/>
        <v>1.2433447026092679</v>
      </c>
      <c r="M131" s="25" t="s">
        <v>111</v>
      </c>
      <c r="N131" s="215"/>
      <c r="O131" s="132"/>
      <c r="P131" s="132"/>
      <c r="Q131" s="93"/>
      <c r="Z131" s="21"/>
      <c r="AA131" s="21"/>
    </row>
    <row r="132" spans="1:27" s="1" customFormat="1" x14ac:dyDescent="0.25">
      <c r="A132" s="75">
        <v>98</v>
      </c>
      <c r="B132" s="170"/>
      <c r="C132" s="16">
        <v>34242159</v>
      </c>
      <c r="D132" s="76">
        <v>77</v>
      </c>
      <c r="E132" s="8">
        <v>32.023000000000003</v>
      </c>
      <c r="F132" s="8">
        <v>33.561999999999998</v>
      </c>
      <c r="G132" s="8">
        <f t="shared" si="6"/>
        <v>1.5389999999999944</v>
      </c>
      <c r="H132" s="77">
        <f t="shared" si="11"/>
        <v>1.3232321999999952</v>
      </c>
      <c r="I132" s="77"/>
      <c r="J132" s="77">
        <f t="shared" si="9"/>
        <v>0.2925505895811063</v>
      </c>
      <c r="K132" s="77">
        <f t="shared" si="10"/>
        <v>1.6157827895811014</v>
      </c>
      <c r="M132" s="25" t="s">
        <v>111</v>
      </c>
      <c r="N132" s="215"/>
      <c r="O132" s="132"/>
      <c r="P132" s="132"/>
      <c r="Q132" s="93"/>
      <c r="R132" s="5"/>
      <c r="S132" s="5"/>
      <c r="T132" s="5"/>
      <c r="U132" s="5"/>
      <c r="V132" s="5"/>
      <c r="W132" s="5"/>
      <c r="X132" s="5"/>
      <c r="Y132" s="5"/>
      <c r="Z132" s="21"/>
      <c r="AA132" s="21"/>
    </row>
    <row r="133" spans="1:27" s="5" customFormat="1" x14ac:dyDescent="0.25">
      <c r="A133" s="4">
        <v>99</v>
      </c>
      <c r="B133" s="170"/>
      <c r="C133" s="16">
        <v>34242441</v>
      </c>
      <c r="D133" s="76">
        <v>85.4</v>
      </c>
      <c r="E133" s="8">
        <v>13.285</v>
      </c>
      <c r="F133" s="8">
        <v>13.285</v>
      </c>
      <c r="G133" s="8">
        <f t="shared" si="6"/>
        <v>0</v>
      </c>
      <c r="H133" s="77">
        <f t="shared" si="11"/>
        <v>0</v>
      </c>
      <c r="I133" s="77">
        <f>D133*($J$17/$E$17)</f>
        <v>1.0280319682912171</v>
      </c>
      <c r="J133" s="77">
        <f t="shared" si="9"/>
        <v>0.32446519935359069</v>
      </c>
      <c r="K133" s="77">
        <f t="shared" si="10"/>
        <v>1.3524971676448079</v>
      </c>
      <c r="M133" s="25" t="s">
        <v>113</v>
      </c>
      <c r="N133" s="215"/>
      <c r="O133" s="132"/>
      <c r="P133" s="132"/>
      <c r="Q133" s="93"/>
      <c r="Z133" s="21"/>
      <c r="AA133" s="21"/>
    </row>
    <row r="134" spans="1:27" s="1" customFormat="1" x14ac:dyDescent="0.25">
      <c r="A134" s="4">
        <v>100</v>
      </c>
      <c r="B134" s="203">
        <v>45585</v>
      </c>
      <c r="C134" s="204">
        <v>34242395</v>
      </c>
      <c r="D134" s="72">
        <v>58.2</v>
      </c>
      <c r="E134" s="8">
        <v>22.294</v>
      </c>
      <c r="F134" s="8">
        <v>23.431999999999999</v>
      </c>
      <c r="G134" s="8">
        <f t="shared" si="6"/>
        <v>1.1379999999999981</v>
      </c>
      <c r="H134" s="34">
        <f t="shared" si="11"/>
        <v>0.97845239999999845</v>
      </c>
      <c r="I134" s="34"/>
      <c r="J134" s="77">
        <f>D134/$E$16*$J$15</f>
        <v>0.22112265342364143</v>
      </c>
      <c r="K134" s="77">
        <f t="shared" si="10"/>
        <v>1.1995750534236398</v>
      </c>
      <c r="M134" s="25" t="s">
        <v>111</v>
      </c>
      <c r="N134" s="215"/>
      <c r="O134" s="132"/>
      <c r="P134" s="132"/>
      <c r="Q134" s="93"/>
      <c r="R134" s="5"/>
      <c r="S134" s="5"/>
      <c r="T134" s="5"/>
      <c r="U134" s="5"/>
      <c r="V134" s="5"/>
      <c r="W134" s="5"/>
      <c r="X134" s="5"/>
      <c r="Y134" s="5"/>
      <c r="Z134" s="21"/>
      <c r="AA134" s="21"/>
    </row>
    <row r="135" spans="1:27" s="5" customFormat="1" x14ac:dyDescent="0.25">
      <c r="A135" s="4">
        <v>101</v>
      </c>
      <c r="B135" s="170"/>
      <c r="C135" s="16">
        <v>34242120</v>
      </c>
      <c r="D135" s="76">
        <v>59</v>
      </c>
      <c r="E135" s="8">
        <f>17.285+0.105+0.611</f>
        <v>18.001000000000001</v>
      </c>
      <c r="F135" s="8">
        <f>17.285+0.105+0.611</f>
        <v>18.001000000000001</v>
      </c>
      <c r="G135" s="8">
        <f t="shared" si="6"/>
        <v>0</v>
      </c>
      <c r="H135" s="77">
        <f t="shared" si="11"/>
        <v>0</v>
      </c>
      <c r="I135" s="77">
        <f>D135*($J$17/$E$17)</f>
        <v>0.71023285865552466</v>
      </c>
      <c r="J135" s="77">
        <f t="shared" si="9"/>
        <v>0.22416214006863991</v>
      </c>
      <c r="K135" s="77">
        <f t="shared" si="10"/>
        <v>0.93439499872416454</v>
      </c>
      <c r="M135" s="25" t="s">
        <v>113</v>
      </c>
      <c r="N135" s="215"/>
      <c r="O135" s="132"/>
      <c r="P135" s="132"/>
      <c r="Q135" s="93"/>
      <c r="Z135" s="21"/>
      <c r="AA135" s="21"/>
    </row>
    <row r="136" spans="1:27" s="1" customFormat="1" x14ac:dyDescent="0.25">
      <c r="A136" s="75">
        <v>102</v>
      </c>
      <c r="B136" s="170"/>
      <c r="C136" s="16">
        <v>34242123</v>
      </c>
      <c r="D136" s="76">
        <v>77.599999999999994</v>
      </c>
      <c r="E136" s="8">
        <v>14.465999999999999</v>
      </c>
      <c r="F136" s="8">
        <v>15.068</v>
      </c>
      <c r="G136" s="8">
        <f t="shared" si="6"/>
        <v>0.60200000000000031</v>
      </c>
      <c r="H136" s="77">
        <f t="shared" si="11"/>
        <v>0.51759960000000027</v>
      </c>
      <c r="I136" s="77"/>
      <c r="J136" s="77">
        <f t="shared" si="9"/>
        <v>0.2948302045648552</v>
      </c>
      <c r="K136" s="77">
        <f t="shared" si="10"/>
        <v>0.81242980456485547</v>
      </c>
      <c r="M136" s="25" t="s">
        <v>111</v>
      </c>
      <c r="N136" s="215"/>
      <c r="O136" s="132"/>
      <c r="P136" s="132"/>
      <c r="Q136" s="93"/>
      <c r="R136" s="5"/>
      <c r="S136" s="5"/>
      <c r="T136" s="5"/>
      <c r="U136" s="5"/>
      <c r="V136" s="5"/>
      <c r="W136" s="5"/>
      <c r="X136" s="5"/>
      <c r="Y136" s="5"/>
      <c r="Z136" s="21"/>
      <c r="AA136" s="21"/>
    </row>
    <row r="137" spans="1:27" s="79" customFormat="1" x14ac:dyDescent="0.25">
      <c r="A137" s="4">
        <v>103</v>
      </c>
      <c r="B137" s="170"/>
      <c r="C137" s="16">
        <v>34242126</v>
      </c>
      <c r="D137" s="72">
        <v>85.4</v>
      </c>
      <c r="E137" s="8">
        <f>40.592+0.885</f>
        <v>41.476999999999997</v>
      </c>
      <c r="F137" s="8">
        <v>41.847999999999999</v>
      </c>
      <c r="G137" s="8">
        <f t="shared" si="6"/>
        <v>0.37100000000000222</v>
      </c>
      <c r="H137" s="34">
        <f t="shared" si="11"/>
        <v>0.31898580000000193</v>
      </c>
      <c r="I137" s="77">
        <f t="shared" ref="I137:I138" si="12">D137*($J$17/$E$17)</f>
        <v>1.0280319682912171</v>
      </c>
      <c r="J137" s="77">
        <f t="shared" si="9"/>
        <v>0.32446519935359069</v>
      </c>
      <c r="K137" s="77">
        <f t="shared" si="10"/>
        <v>1.6714829676448097</v>
      </c>
      <c r="L137" s="5"/>
      <c r="M137" s="25" t="s">
        <v>113</v>
      </c>
      <c r="N137" s="215"/>
      <c r="O137" s="108"/>
      <c r="P137" s="108"/>
      <c r="Q137" s="108"/>
      <c r="R137" s="24"/>
    </row>
    <row r="138" spans="1:27" s="79" customFormat="1" x14ac:dyDescent="0.25">
      <c r="A138" s="4">
        <v>104</v>
      </c>
      <c r="B138" s="210"/>
      <c r="C138" s="18">
        <v>34242116</v>
      </c>
      <c r="D138" s="72">
        <v>58.8</v>
      </c>
      <c r="E138" s="8">
        <f>49.304+0.609</f>
        <v>49.913000000000004</v>
      </c>
      <c r="F138" s="8">
        <v>50.841000000000001</v>
      </c>
      <c r="G138" s="8">
        <f t="shared" si="6"/>
        <v>0.92799999999999727</v>
      </c>
      <c r="H138" s="34">
        <f t="shared" si="11"/>
        <v>0.79789439999999767</v>
      </c>
      <c r="I138" s="77">
        <f t="shared" si="12"/>
        <v>0.70782528964313296</v>
      </c>
      <c r="J138" s="77">
        <f t="shared" si="9"/>
        <v>0.2234022684073903</v>
      </c>
      <c r="K138" s="77">
        <f t="shared" si="10"/>
        <v>1.7291219580505208</v>
      </c>
      <c r="L138" s="5"/>
      <c r="M138" s="25" t="s">
        <v>113</v>
      </c>
      <c r="N138" s="215"/>
      <c r="O138" s="108"/>
      <c r="P138" s="108"/>
      <c r="Q138" s="140"/>
    </row>
    <row r="139" spans="1:27" s="1" customFormat="1" x14ac:dyDescent="0.25">
      <c r="A139" s="4">
        <v>105</v>
      </c>
      <c r="B139" s="171"/>
      <c r="C139" s="16">
        <v>34242113</v>
      </c>
      <c r="D139" s="72">
        <v>59.2</v>
      </c>
      <c r="E139" s="8">
        <v>26.196999999999999</v>
      </c>
      <c r="F139" s="8">
        <v>27.271999999999998</v>
      </c>
      <c r="G139" s="8">
        <f t="shared" si="6"/>
        <v>1.0749999999999993</v>
      </c>
      <c r="H139" s="34">
        <f t="shared" si="11"/>
        <v>0.92428499999999936</v>
      </c>
      <c r="I139" s="77"/>
      <c r="J139" s="77">
        <f t="shared" si="9"/>
        <v>0.22492201172988957</v>
      </c>
      <c r="K139" s="77">
        <f t="shared" si="10"/>
        <v>1.1492070117298889</v>
      </c>
      <c r="L139" s="5"/>
      <c r="M139" s="25" t="s">
        <v>111</v>
      </c>
      <c r="N139" s="215"/>
      <c r="O139" s="108"/>
      <c r="P139" s="137"/>
      <c r="Q139" s="93"/>
      <c r="R139" s="5"/>
      <c r="S139" s="5"/>
      <c r="T139" s="5"/>
      <c r="U139" s="5"/>
      <c r="V139" s="5"/>
      <c r="W139" s="5"/>
      <c r="X139" s="5"/>
      <c r="Y139" s="5"/>
      <c r="Z139" s="21"/>
      <c r="AA139" s="21"/>
    </row>
    <row r="140" spans="1:27" s="1" customFormat="1" x14ac:dyDescent="0.25">
      <c r="A140" s="4">
        <v>106</v>
      </c>
      <c r="B140" s="170"/>
      <c r="C140" s="17">
        <v>34242119</v>
      </c>
      <c r="D140" s="72">
        <v>76.8</v>
      </c>
      <c r="E140" s="8">
        <v>39.835999999999999</v>
      </c>
      <c r="F140" s="8">
        <v>41.113999999999997</v>
      </c>
      <c r="G140" s="8">
        <f t="shared" si="6"/>
        <v>1.2779999999999987</v>
      </c>
      <c r="H140" s="34">
        <f t="shared" si="11"/>
        <v>1.0988243999999989</v>
      </c>
      <c r="I140" s="34"/>
      <c r="J140" s="77">
        <f t="shared" si="9"/>
        <v>0.29179071791985667</v>
      </c>
      <c r="K140" s="77">
        <f t="shared" si="10"/>
        <v>1.3906151179198556</v>
      </c>
      <c r="L140" s="93"/>
      <c r="M140" s="25" t="s">
        <v>111</v>
      </c>
      <c r="N140" s="215"/>
      <c r="O140" s="108"/>
      <c r="P140" s="108"/>
      <c r="Q140" s="108"/>
      <c r="R140" s="24"/>
      <c r="S140" s="5"/>
      <c r="T140" s="5"/>
      <c r="U140" s="5"/>
      <c r="V140" s="5"/>
      <c r="W140" s="5"/>
      <c r="X140" s="5"/>
      <c r="Y140" s="5"/>
      <c r="Z140" s="21"/>
      <c r="AA140" s="21"/>
    </row>
    <row r="141" spans="1:27" s="5" customFormat="1" x14ac:dyDescent="0.25">
      <c r="A141" s="4">
        <v>107</v>
      </c>
      <c r="B141" s="170"/>
      <c r="C141" s="16">
        <v>34242112</v>
      </c>
      <c r="D141" s="72">
        <v>85.1</v>
      </c>
      <c r="E141" s="8">
        <v>32.51</v>
      </c>
      <c r="F141" s="8">
        <v>33.979999999999997</v>
      </c>
      <c r="G141" s="8">
        <f t="shared" si="6"/>
        <v>1.4699999999999989</v>
      </c>
      <c r="H141" s="77">
        <f t="shared" si="11"/>
        <v>1.2639059999999991</v>
      </c>
      <c r="I141" s="77"/>
      <c r="J141" s="77">
        <f t="shared" si="9"/>
        <v>0.32332539186171622</v>
      </c>
      <c r="K141" s="77">
        <f t="shared" si="10"/>
        <v>1.5872313918617154</v>
      </c>
      <c r="M141" s="25" t="s">
        <v>111</v>
      </c>
      <c r="N141" s="215"/>
      <c r="O141" s="93"/>
      <c r="P141" s="93"/>
      <c r="Q141" s="93"/>
      <c r="Z141" s="21"/>
      <c r="AA141" s="21"/>
    </row>
    <row r="142" spans="1:27" s="1" customFormat="1" x14ac:dyDescent="0.25">
      <c r="A142" s="75">
        <v>108</v>
      </c>
      <c r="B142" s="170"/>
      <c r="C142" s="16">
        <v>34242115</v>
      </c>
      <c r="D142" s="72">
        <v>58.5</v>
      </c>
      <c r="E142" s="8">
        <v>14.292999999999999</v>
      </c>
      <c r="F142" s="8">
        <v>14.473000000000001</v>
      </c>
      <c r="G142" s="8">
        <f t="shared" si="6"/>
        <v>0.18000000000000149</v>
      </c>
      <c r="H142" s="77">
        <f t="shared" si="11"/>
        <v>0.15476400000000129</v>
      </c>
      <c r="I142" s="77"/>
      <c r="J142" s="77">
        <f t="shared" si="9"/>
        <v>0.22226246091551585</v>
      </c>
      <c r="K142" s="77">
        <f t="shared" si="10"/>
        <v>0.37702646091551717</v>
      </c>
      <c r="L142" s="66"/>
      <c r="M142" s="25" t="s">
        <v>111</v>
      </c>
      <c r="N142" s="215"/>
      <c r="O142" s="132"/>
      <c r="P142" s="132"/>
      <c r="Q142" s="93"/>
      <c r="R142" s="5"/>
      <c r="S142" s="5"/>
      <c r="T142" s="5"/>
      <c r="U142" s="5"/>
      <c r="V142" s="5"/>
      <c r="W142" s="5"/>
      <c r="X142" s="5"/>
      <c r="Y142" s="5"/>
      <c r="Z142" s="21"/>
      <c r="AA142" s="21"/>
    </row>
    <row r="143" spans="1:27" s="5" customFormat="1" ht="15.75" x14ac:dyDescent="0.25">
      <c r="A143" s="4">
        <v>109</v>
      </c>
      <c r="B143" s="209" t="s">
        <v>87</v>
      </c>
      <c r="C143" s="204">
        <v>34242118</v>
      </c>
      <c r="D143" s="76">
        <v>59.1</v>
      </c>
      <c r="E143" s="8">
        <v>32.283000000000001</v>
      </c>
      <c r="F143" s="8">
        <v>33.750999999999998</v>
      </c>
      <c r="G143" s="8">
        <f t="shared" si="6"/>
        <v>1.4679999999999964</v>
      </c>
      <c r="H143" s="77">
        <f t="shared" si="11"/>
        <v>1.2621863999999969</v>
      </c>
      <c r="I143" s="77"/>
      <c r="J143" s="77">
        <f t="shared" si="9"/>
        <v>0.22454207589926475</v>
      </c>
      <c r="K143" s="77">
        <f t="shared" si="10"/>
        <v>1.4867284758992616</v>
      </c>
      <c r="M143" s="25" t="s">
        <v>111</v>
      </c>
      <c r="N143" s="215"/>
      <c r="O143" s="143"/>
      <c r="P143" s="132"/>
      <c r="Q143" s="93"/>
      <c r="Z143" s="21"/>
      <c r="AA143" s="21"/>
    </row>
    <row r="144" spans="1:27" s="5" customFormat="1" ht="15.75" x14ac:dyDescent="0.25">
      <c r="A144" s="4">
        <v>110</v>
      </c>
      <c r="B144" s="170"/>
      <c r="C144" s="16">
        <v>34242111</v>
      </c>
      <c r="D144" s="72">
        <v>77.099999999999994</v>
      </c>
      <c r="E144" s="8">
        <v>18.988</v>
      </c>
      <c r="F144" s="8">
        <v>19.719000000000001</v>
      </c>
      <c r="G144" s="8">
        <f t="shared" si="6"/>
        <v>0.73100000000000165</v>
      </c>
      <c r="H144" s="77">
        <f t="shared" si="11"/>
        <v>0.62851380000000145</v>
      </c>
      <c r="I144" s="77"/>
      <c r="J144" s="77">
        <f t="shared" si="9"/>
        <v>0.29293052541173115</v>
      </c>
      <c r="K144" s="77">
        <f t="shared" si="10"/>
        <v>0.9214443254117326</v>
      </c>
      <c r="M144" s="25" t="s">
        <v>111</v>
      </c>
      <c r="N144" s="215"/>
      <c r="O144" s="143"/>
      <c r="P144" s="132"/>
      <c r="Q144" s="93"/>
      <c r="Z144" s="21"/>
      <c r="AA144" s="21"/>
    </row>
    <row r="145" spans="1:27" s="1" customFormat="1" x14ac:dyDescent="0.25">
      <c r="A145" s="75">
        <v>111</v>
      </c>
      <c r="B145" s="203">
        <v>45327</v>
      </c>
      <c r="C145" s="205" t="s">
        <v>89</v>
      </c>
      <c r="D145" s="76">
        <v>85.1</v>
      </c>
      <c r="E145" s="211">
        <v>0.67</v>
      </c>
      <c r="F145" s="211">
        <v>1.6439999999999999</v>
      </c>
      <c r="G145" s="211"/>
      <c r="H145" s="77">
        <f>F145-E145</f>
        <v>0.97399999999999987</v>
      </c>
      <c r="I145" s="77"/>
      <c r="J145" s="77">
        <f t="shared" si="9"/>
        <v>0.32332539186171622</v>
      </c>
      <c r="K145" s="77">
        <f t="shared" si="10"/>
        <v>1.297325391861716</v>
      </c>
      <c r="L145" s="5"/>
      <c r="M145" s="25" t="s">
        <v>111</v>
      </c>
      <c r="N145" s="215"/>
      <c r="O145" s="200"/>
      <c r="P145" s="132"/>
      <c r="Q145" s="93"/>
      <c r="R145" s="5"/>
      <c r="S145" s="5"/>
      <c r="T145" s="5"/>
      <c r="U145" s="5"/>
      <c r="V145" s="5"/>
      <c r="W145" s="5"/>
      <c r="X145" s="5"/>
      <c r="Y145" s="5"/>
      <c r="Z145" s="21"/>
      <c r="AA145" s="21"/>
    </row>
    <row r="146" spans="1:27" s="1" customFormat="1" x14ac:dyDescent="0.25">
      <c r="A146" s="75">
        <v>112</v>
      </c>
      <c r="B146" s="209" t="s">
        <v>87</v>
      </c>
      <c r="C146" s="204">
        <v>34242117</v>
      </c>
      <c r="D146" s="76">
        <v>57.5</v>
      </c>
      <c r="E146" s="8">
        <v>12.993</v>
      </c>
      <c r="F146" s="8">
        <v>15.180999999999999</v>
      </c>
      <c r="G146" s="8">
        <f t="shared" si="6"/>
        <v>2.1879999999999988</v>
      </c>
      <c r="H146" s="77">
        <f t="shared" ref="H146:H175" si="13">G146*0.8598</f>
        <v>1.881242399999999</v>
      </c>
      <c r="I146" s="77"/>
      <c r="J146" s="77">
        <f t="shared" si="9"/>
        <v>0.21846310260926774</v>
      </c>
      <c r="K146" s="77">
        <f t="shared" si="10"/>
        <v>2.0997055026092668</v>
      </c>
      <c r="L146" s="5"/>
      <c r="M146" s="25" t="s">
        <v>111</v>
      </c>
      <c r="N146" s="215"/>
      <c r="O146" s="132"/>
      <c r="P146" s="132"/>
      <c r="Q146" s="93"/>
      <c r="R146" s="5"/>
      <c r="S146" s="5"/>
      <c r="T146" s="5"/>
      <c r="U146" s="5"/>
      <c r="V146" s="5"/>
      <c r="W146" s="5"/>
      <c r="X146" s="5"/>
      <c r="Y146" s="5"/>
      <c r="Z146" s="21"/>
      <c r="AA146" s="21"/>
    </row>
    <row r="147" spans="1:27" s="1" customFormat="1" x14ac:dyDescent="0.25">
      <c r="A147" s="75">
        <v>113</v>
      </c>
      <c r="B147" s="170"/>
      <c r="C147" s="16">
        <v>34242125</v>
      </c>
      <c r="D147" s="76">
        <v>58.9</v>
      </c>
      <c r="E147" s="8">
        <v>17.863</v>
      </c>
      <c r="F147" s="8">
        <v>17.917999999999999</v>
      </c>
      <c r="G147" s="8">
        <f t="shared" si="6"/>
        <v>5.4999999999999716E-2</v>
      </c>
      <c r="H147" s="77">
        <f t="shared" si="13"/>
        <v>4.7288999999999755E-2</v>
      </c>
      <c r="I147" s="77"/>
      <c r="J147" s="77">
        <f t="shared" si="9"/>
        <v>0.22378220423801509</v>
      </c>
      <c r="K147" s="77">
        <f t="shared" si="10"/>
        <v>0.27107120423801484</v>
      </c>
      <c r="L147" s="5"/>
      <c r="M147" s="25" t="s">
        <v>111</v>
      </c>
      <c r="N147" s="215"/>
      <c r="O147" s="132"/>
      <c r="P147" s="132"/>
      <c r="Q147" s="93"/>
      <c r="R147" s="5"/>
      <c r="S147" s="5"/>
      <c r="T147" s="5"/>
      <c r="U147" s="5"/>
      <c r="V147" s="5"/>
      <c r="W147" s="5"/>
      <c r="X147" s="5"/>
      <c r="Y147" s="5"/>
      <c r="Z147" s="21"/>
      <c r="AA147" s="21"/>
    </row>
    <row r="148" spans="1:27" s="5" customFormat="1" x14ac:dyDescent="0.25">
      <c r="A148" s="4">
        <v>114</v>
      </c>
      <c r="B148" s="171"/>
      <c r="C148" s="16">
        <v>34242154</v>
      </c>
      <c r="D148" s="76">
        <v>77.099999999999994</v>
      </c>
      <c r="E148" s="8">
        <v>6.423</v>
      </c>
      <c r="F148" s="8">
        <v>6.423</v>
      </c>
      <c r="G148" s="8">
        <f t="shared" si="6"/>
        <v>0</v>
      </c>
      <c r="H148" s="77">
        <f t="shared" si="13"/>
        <v>0</v>
      </c>
      <c r="I148" s="77"/>
      <c r="J148" s="77">
        <f t="shared" si="9"/>
        <v>0.29293052541173115</v>
      </c>
      <c r="K148" s="77">
        <f t="shared" si="10"/>
        <v>0.29293052541173115</v>
      </c>
      <c r="M148" s="25" t="s">
        <v>111</v>
      </c>
      <c r="N148" s="215"/>
      <c r="O148" s="132"/>
      <c r="P148" s="132"/>
      <c r="Q148" s="93"/>
      <c r="Z148" s="21"/>
      <c r="AA148" s="21"/>
    </row>
    <row r="149" spans="1:27" s="5" customFormat="1" x14ac:dyDescent="0.25">
      <c r="A149" s="4">
        <v>115</v>
      </c>
      <c r="B149" s="170"/>
      <c r="C149" s="16">
        <v>34242149</v>
      </c>
      <c r="D149" s="76">
        <v>85.3</v>
      </c>
      <c r="E149" s="8">
        <v>26.56</v>
      </c>
      <c r="F149" s="8">
        <v>27.762</v>
      </c>
      <c r="G149" s="8">
        <f t="shared" si="6"/>
        <v>1.2020000000000017</v>
      </c>
      <c r="H149" s="77">
        <f t="shared" si="13"/>
        <v>1.0334796000000015</v>
      </c>
      <c r="I149" s="77"/>
      <c r="J149" s="77">
        <f t="shared" si="9"/>
        <v>0.32408526352296585</v>
      </c>
      <c r="K149" s="77">
        <f t="shared" si="10"/>
        <v>1.3575648635229673</v>
      </c>
      <c r="M149" s="25" t="s">
        <v>111</v>
      </c>
      <c r="N149" s="215"/>
      <c r="O149" s="132"/>
      <c r="P149" s="132"/>
      <c r="Q149" s="93"/>
      <c r="Z149" s="21"/>
      <c r="AA149" s="21"/>
    </row>
    <row r="150" spans="1:27" s="1" customFormat="1" x14ac:dyDescent="0.25">
      <c r="A150" s="75">
        <v>116</v>
      </c>
      <c r="B150" s="170"/>
      <c r="C150" s="16">
        <v>34242157</v>
      </c>
      <c r="D150" s="76">
        <v>59.6</v>
      </c>
      <c r="E150" s="8">
        <v>21.105</v>
      </c>
      <c r="F150" s="8">
        <v>21.687000000000001</v>
      </c>
      <c r="G150" s="8">
        <f t="shared" si="6"/>
        <v>0.58200000000000074</v>
      </c>
      <c r="H150" s="77">
        <f t="shared" si="13"/>
        <v>0.50040360000000061</v>
      </c>
      <c r="I150" s="77"/>
      <c r="J150" s="77">
        <f t="shared" si="9"/>
        <v>0.22644175505238881</v>
      </c>
      <c r="K150" s="77">
        <f t="shared" si="10"/>
        <v>0.72684535505238945</v>
      </c>
      <c r="L150" s="5"/>
      <c r="M150" s="25" t="s">
        <v>111</v>
      </c>
      <c r="N150" s="215"/>
      <c r="O150" s="132"/>
      <c r="P150" s="132"/>
      <c r="Q150" s="93"/>
      <c r="R150" s="5"/>
      <c r="S150" s="5"/>
      <c r="T150" s="5"/>
      <c r="U150" s="5"/>
      <c r="V150" s="5"/>
      <c r="W150" s="5"/>
      <c r="X150" s="5"/>
      <c r="Y150" s="5"/>
      <c r="Z150" s="21"/>
      <c r="AA150" s="21"/>
    </row>
    <row r="151" spans="1:27" s="1" customFormat="1" x14ac:dyDescent="0.25">
      <c r="A151" s="75">
        <v>117</v>
      </c>
      <c r="B151" s="170"/>
      <c r="C151" s="16">
        <v>41341239</v>
      </c>
      <c r="D151" s="76">
        <v>59</v>
      </c>
      <c r="E151" s="8">
        <v>9.0809999999999995</v>
      </c>
      <c r="F151" s="8">
        <v>9.7880000000000003</v>
      </c>
      <c r="G151" s="8">
        <f t="shared" si="6"/>
        <v>0.70700000000000074</v>
      </c>
      <c r="H151" s="77">
        <f t="shared" si="13"/>
        <v>0.6078786000000006</v>
      </c>
      <c r="I151" s="77"/>
      <c r="J151" s="77">
        <f t="shared" si="9"/>
        <v>0.22416214006863991</v>
      </c>
      <c r="K151" s="77">
        <f t="shared" si="10"/>
        <v>0.83204074006864048</v>
      </c>
      <c r="M151" s="25" t="s">
        <v>111</v>
      </c>
      <c r="N151" s="215"/>
      <c r="O151" s="132"/>
      <c r="P151" s="132"/>
      <c r="Q151" s="93"/>
      <c r="R151" s="5"/>
      <c r="S151" s="5"/>
      <c r="T151" s="5"/>
      <c r="U151" s="5"/>
      <c r="V151" s="5"/>
      <c r="W151" s="5"/>
      <c r="X151" s="5"/>
      <c r="Y151" s="5"/>
      <c r="Z151" s="21"/>
      <c r="AA151" s="21"/>
    </row>
    <row r="152" spans="1:27" s="1" customFormat="1" x14ac:dyDescent="0.25">
      <c r="A152" s="75">
        <v>118</v>
      </c>
      <c r="B152" s="171"/>
      <c r="C152" s="16">
        <v>34242156</v>
      </c>
      <c r="D152" s="76">
        <v>78</v>
      </c>
      <c r="E152" s="8">
        <v>8.7279999999999998</v>
      </c>
      <c r="F152" s="8">
        <v>8.74</v>
      </c>
      <c r="G152" s="8">
        <f t="shared" si="6"/>
        <v>1.2000000000000455E-2</v>
      </c>
      <c r="H152" s="34">
        <f t="shared" si="13"/>
        <v>1.0317600000000392E-2</v>
      </c>
      <c r="I152" s="34"/>
      <c r="J152" s="77">
        <f t="shared" si="9"/>
        <v>0.29634994788735447</v>
      </c>
      <c r="K152" s="77">
        <f t="shared" si="10"/>
        <v>0.30666754788735484</v>
      </c>
      <c r="L152" s="5"/>
      <c r="M152" s="25" t="s">
        <v>111</v>
      </c>
      <c r="N152" s="215"/>
      <c r="O152" s="132"/>
      <c r="P152" s="132"/>
      <c r="Q152" s="93"/>
      <c r="R152" s="5"/>
      <c r="S152" s="5"/>
      <c r="T152" s="5"/>
      <c r="U152" s="5"/>
      <c r="V152" s="5"/>
      <c r="W152" s="5"/>
      <c r="X152" s="5"/>
      <c r="Y152" s="5"/>
      <c r="Z152" s="21"/>
      <c r="AA152" s="21"/>
    </row>
    <row r="153" spans="1:27" s="1" customFormat="1" x14ac:dyDescent="0.25">
      <c r="A153" s="75">
        <v>119</v>
      </c>
      <c r="B153" s="170"/>
      <c r="C153" s="16">
        <v>34242162</v>
      </c>
      <c r="D153" s="76">
        <v>85.5</v>
      </c>
      <c r="E153" s="8">
        <v>27.829000000000001</v>
      </c>
      <c r="F153" s="8">
        <v>28.763000000000002</v>
      </c>
      <c r="G153" s="8">
        <f t="shared" si="6"/>
        <v>0.93400000000000105</v>
      </c>
      <c r="H153" s="77">
        <f t="shared" si="13"/>
        <v>0.80305320000000091</v>
      </c>
      <c r="I153" s="77"/>
      <c r="J153" s="77">
        <f t="shared" si="9"/>
        <v>0.32484513518421548</v>
      </c>
      <c r="K153" s="77">
        <f t="shared" si="10"/>
        <v>1.1278983351842164</v>
      </c>
      <c r="M153" s="25" t="s">
        <v>111</v>
      </c>
      <c r="N153" s="215"/>
      <c r="O153" s="132"/>
      <c r="P153" s="132"/>
      <c r="Q153" s="93"/>
      <c r="R153" s="5"/>
      <c r="S153" s="5"/>
      <c r="T153" s="5"/>
      <c r="U153" s="5"/>
      <c r="V153" s="5"/>
      <c r="W153" s="5"/>
      <c r="X153" s="5"/>
      <c r="Y153" s="5"/>
      <c r="Z153" s="21"/>
      <c r="AA153" s="21"/>
    </row>
    <row r="154" spans="1:27" s="5" customFormat="1" x14ac:dyDescent="0.25">
      <c r="A154" s="4">
        <v>120</v>
      </c>
      <c r="B154" s="170"/>
      <c r="C154" s="16">
        <v>20140179</v>
      </c>
      <c r="D154" s="76">
        <v>58.9</v>
      </c>
      <c r="E154" s="8">
        <v>25.029</v>
      </c>
      <c r="F154" s="8">
        <v>25.875</v>
      </c>
      <c r="G154" s="8">
        <f t="shared" si="6"/>
        <v>0.84600000000000009</v>
      </c>
      <c r="H154" s="77">
        <f t="shared" si="13"/>
        <v>0.72739080000000012</v>
      </c>
      <c r="I154" s="77"/>
      <c r="J154" s="77">
        <f t="shared" si="9"/>
        <v>0.22378220423801509</v>
      </c>
      <c r="K154" s="77">
        <f t="shared" si="10"/>
        <v>0.95117300423801521</v>
      </c>
      <c r="M154" s="25" t="s">
        <v>111</v>
      </c>
      <c r="N154" s="215"/>
      <c r="O154" s="132"/>
      <c r="P154" s="132"/>
      <c r="Q154" s="93"/>
      <c r="Z154" s="21"/>
      <c r="AA154" s="21"/>
    </row>
    <row r="155" spans="1:27" s="1" customFormat="1" x14ac:dyDescent="0.25">
      <c r="A155" s="75">
        <v>121</v>
      </c>
      <c r="B155" s="170"/>
      <c r="C155" s="16">
        <v>34242161</v>
      </c>
      <c r="D155" s="76">
        <v>59.2</v>
      </c>
      <c r="E155" s="8">
        <v>27.202999999999999</v>
      </c>
      <c r="F155" s="8">
        <v>28.08</v>
      </c>
      <c r="G155" s="8">
        <f t="shared" si="6"/>
        <v>0.87699999999999889</v>
      </c>
      <c r="H155" s="77">
        <f t="shared" si="13"/>
        <v>0.75404459999999907</v>
      </c>
      <c r="I155" s="77"/>
      <c r="J155" s="77">
        <f>D155/$E$16*$J$15</f>
        <v>0.22492201172988957</v>
      </c>
      <c r="K155" s="77">
        <f t="shared" si="10"/>
        <v>0.97896661172988864</v>
      </c>
      <c r="M155" s="25" t="s">
        <v>111</v>
      </c>
      <c r="N155" s="215"/>
      <c r="O155" s="132"/>
      <c r="P155" s="132"/>
      <c r="Q155" s="93"/>
      <c r="R155" s="5"/>
      <c r="S155" s="5"/>
      <c r="T155" s="5"/>
      <c r="U155" s="5"/>
      <c r="V155" s="5"/>
      <c r="W155" s="5"/>
      <c r="X155" s="5"/>
      <c r="Y155" s="5"/>
      <c r="Z155" s="21"/>
      <c r="AA155" s="21"/>
    </row>
    <row r="156" spans="1:27" s="1" customFormat="1" x14ac:dyDescent="0.25">
      <c r="A156" s="75">
        <v>122</v>
      </c>
      <c r="B156" s="171"/>
      <c r="C156" s="16">
        <v>34242151</v>
      </c>
      <c r="D156" s="76">
        <v>78.099999999999994</v>
      </c>
      <c r="E156" s="8">
        <v>20.821000000000002</v>
      </c>
      <c r="F156" s="8">
        <v>22.181000000000001</v>
      </c>
      <c r="G156" s="8">
        <f t="shared" si="6"/>
        <v>1.3599999999999994</v>
      </c>
      <c r="H156" s="77">
        <f t="shared" si="13"/>
        <v>1.1693279999999995</v>
      </c>
      <c r="I156" s="77"/>
      <c r="J156" s="77">
        <f t="shared" si="9"/>
        <v>0.29672988371797926</v>
      </c>
      <c r="K156" s="77">
        <f t="shared" si="10"/>
        <v>1.4660578837179787</v>
      </c>
      <c r="L156" s="5"/>
      <c r="M156" s="25" t="s">
        <v>111</v>
      </c>
      <c r="N156" s="215"/>
      <c r="O156" s="132"/>
      <c r="P156" s="132"/>
      <c r="Q156" s="93"/>
      <c r="R156" s="5"/>
      <c r="S156" s="5"/>
      <c r="T156" s="5"/>
      <c r="U156" s="5"/>
      <c r="V156" s="5"/>
      <c r="W156" s="5"/>
      <c r="X156" s="5"/>
      <c r="Y156" s="5"/>
      <c r="Z156" s="21"/>
      <c r="AA156" s="21"/>
    </row>
    <row r="157" spans="1:27" s="5" customFormat="1" x14ac:dyDescent="0.25">
      <c r="A157" s="4">
        <v>123</v>
      </c>
      <c r="B157" s="170"/>
      <c r="C157" s="16">
        <v>34242148</v>
      </c>
      <c r="D157" s="76">
        <v>85.2</v>
      </c>
      <c r="E157" s="8">
        <v>12.103</v>
      </c>
      <c r="F157" s="8">
        <v>12.577999999999999</v>
      </c>
      <c r="G157" s="8">
        <f>F157-E157</f>
        <v>0.47499999999999964</v>
      </c>
      <c r="H157" s="77">
        <f t="shared" si="13"/>
        <v>0.40840499999999968</v>
      </c>
      <c r="I157" s="77"/>
      <c r="J157" s="77">
        <f t="shared" si="9"/>
        <v>0.32370532769234106</v>
      </c>
      <c r="K157" s="77">
        <f t="shared" si="10"/>
        <v>0.73211032769234075</v>
      </c>
      <c r="M157" s="25" t="s">
        <v>111</v>
      </c>
      <c r="N157" s="215"/>
      <c r="O157" s="132"/>
      <c r="P157" s="132"/>
      <c r="Q157" s="93"/>
      <c r="Z157" s="21"/>
      <c r="AA157" s="21"/>
    </row>
    <row r="158" spans="1:27" s="1" customFormat="1" x14ac:dyDescent="0.25">
      <c r="A158" s="75">
        <v>124</v>
      </c>
      <c r="B158" s="170"/>
      <c r="C158" s="16">
        <v>34242163</v>
      </c>
      <c r="D158" s="76">
        <v>59.3</v>
      </c>
      <c r="E158" s="8">
        <v>28.36</v>
      </c>
      <c r="F158" s="8">
        <v>29.539000000000001</v>
      </c>
      <c r="G158" s="8">
        <f>F158-E158</f>
        <v>1.179000000000002</v>
      </c>
      <c r="H158" s="77">
        <f t="shared" si="13"/>
        <v>1.0137042000000018</v>
      </c>
      <c r="I158" s="77"/>
      <c r="J158" s="77">
        <f t="shared" si="9"/>
        <v>0.22530194756051436</v>
      </c>
      <c r="K158" s="77">
        <f t="shared" si="10"/>
        <v>1.2390061475605161</v>
      </c>
      <c r="M158" s="25" t="s">
        <v>111</v>
      </c>
      <c r="N158" s="215"/>
      <c r="O158" s="132"/>
      <c r="P158" s="132"/>
      <c r="Q158" s="93"/>
      <c r="R158" s="5"/>
      <c r="S158" s="5"/>
      <c r="T158" s="5"/>
      <c r="U158" s="5"/>
      <c r="V158" s="5"/>
      <c r="W158" s="5"/>
      <c r="X158" s="5"/>
      <c r="Y158" s="5"/>
      <c r="Z158" s="21"/>
      <c r="AA158" s="21"/>
    </row>
    <row r="159" spans="1:27" s="1" customFormat="1" x14ac:dyDescent="0.25">
      <c r="A159" s="75">
        <v>125</v>
      </c>
      <c r="B159" s="170"/>
      <c r="C159" s="16">
        <v>34242153</v>
      </c>
      <c r="D159" s="76">
        <v>59.2</v>
      </c>
      <c r="E159" s="8">
        <v>32.274999999999999</v>
      </c>
      <c r="F159" s="8">
        <v>33.508000000000003</v>
      </c>
      <c r="G159" s="8">
        <f>F159-E159</f>
        <v>1.2330000000000041</v>
      </c>
      <c r="H159" s="34">
        <f t="shared" si="13"/>
        <v>1.0601334000000036</v>
      </c>
      <c r="I159" s="34"/>
      <c r="J159" s="77">
        <f t="shared" si="9"/>
        <v>0.22492201172988957</v>
      </c>
      <c r="K159" s="77">
        <f t="shared" si="10"/>
        <v>1.2850554117298931</v>
      </c>
      <c r="M159" s="25" t="s">
        <v>111</v>
      </c>
      <c r="N159" s="215"/>
      <c r="O159" s="108"/>
      <c r="P159" s="66"/>
      <c r="Q159" s="108"/>
      <c r="R159" s="24"/>
      <c r="S159" s="5"/>
      <c r="T159" s="5"/>
      <c r="U159" s="5"/>
      <c r="V159" s="5"/>
      <c r="W159" s="5"/>
      <c r="X159" s="5"/>
      <c r="Y159" s="5"/>
      <c r="Z159" s="21"/>
      <c r="AA159" s="21"/>
    </row>
    <row r="160" spans="1:27" s="1" customFormat="1" x14ac:dyDescent="0.25">
      <c r="A160" s="75">
        <v>126</v>
      </c>
      <c r="B160" s="171"/>
      <c r="C160" s="16">
        <v>20140213</v>
      </c>
      <c r="D160" s="76">
        <v>77.599999999999994</v>
      </c>
      <c r="E160" s="8">
        <v>6.8150000000000004</v>
      </c>
      <c r="F160" s="8">
        <v>6.8150000000000004</v>
      </c>
      <c r="G160" s="8">
        <f>F160-E160</f>
        <v>0</v>
      </c>
      <c r="H160" s="77">
        <f t="shared" si="13"/>
        <v>0</v>
      </c>
      <c r="I160" s="77"/>
      <c r="J160" s="77">
        <f t="shared" si="9"/>
        <v>0.2948302045648552</v>
      </c>
      <c r="K160" s="77">
        <f t="shared" si="10"/>
        <v>0.2948302045648552</v>
      </c>
      <c r="M160" s="25" t="s">
        <v>111</v>
      </c>
      <c r="N160" s="215"/>
      <c r="O160" s="132"/>
      <c r="P160" s="132"/>
      <c r="Q160" s="93"/>
      <c r="R160" s="5"/>
      <c r="S160" s="5"/>
      <c r="T160" s="5"/>
      <c r="U160" s="5"/>
      <c r="V160" s="5"/>
      <c r="W160" s="5"/>
      <c r="X160" s="5"/>
      <c r="Y160" s="5"/>
      <c r="Z160" s="21"/>
      <c r="AA160" s="21"/>
    </row>
    <row r="161" spans="1:27" s="5" customFormat="1" x14ac:dyDescent="0.25">
      <c r="A161" s="4">
        <v>127</v>
      </c>
      <c r="B161" s="170"/>
      <c r="C161" s="16">
        <v>34242152</v>
      </c>
      <c r="D161" s="76">
        <v>85.2</v>
      </c>
      <c r="E161" s="8">
        <v>62.694000000000003</v>
      </c>
      <c r="F161" s="8">
        <v>64.494</v>
      </c>
      <c r="G161" s="8">
        <f t="shared" si="6"/>
        <v>1.7999999999999972</v>
      </c>
      <c r="H161" s="77">
        <f t="shared" si="13"/>
        <v>1.5476399999999975</v>
      </c>
      <c r="I161" s="77"/>
      <c r="J161" s="77">
        <f t="shared" si="9"/>
        <v>0.32370532769234106</v>
      </c>
      <c r="K161" s="77">
        <f t="shared" si="10"/>
        <v>1.8713453276923384</v>
      </c>
      <c r="M161" s="25" t="s">
        <v>111</v>
      </c>
      <c r="N161" s="215"/>
      <c r="O161" s="132"/>
      <c r="P161" s="132"/>
      <c r="Q161" s="93"/>
      <c r="Z161" s="21"/>
      <c r="AA161" s="21"/>
    </row>
    <row r="162" spans="1:27" s="5" customFormat="1" x14ac:dyDescent="0.25">
      <c r="A162" s="4">
        <v>128</v>
      </c>
      <c r="B162" s="170"/>
      <c r="C162" s="16">
        <v>34242147</v>
      </c>
      <c r="D162" s="76">
        <v>58.9</v>
      </c>
      <c r="E162" s="8">
        <v>19.882000000000001</v>
      </c>
      <c r="F162" s="8">
        <v>20.710999999999999</v>
      </c>
      <c r="G162" s="8">
        <f t="shared" si="6"/>
        <v>0.82899999999999707</v>
      </c>
      <c r="H162" s="77">
        <f t="shared" si="13"/>
        <v>0.71277419999999747</v>
      </c>
      <c r="I162" s="77"/>
      <c r="J162" s="77">
        <f t="shared" si="9"/>
        <v>0.22378220423801509</v>
      </c>
      <c r="K162" s="77">
        <f t="shared" si="10"/>
        <v>0.93655640423801256</v>
      </c>
      <c r="M162" s="25" t="s">
        <v>111</v>
      </c>
      <c r="N162" s="215"/>
      <c r="O162" s="135"/>
      <c r="P162" s="132"/>
      <c r="Q162" s="93"/>
      <c r="Z162" s="21"/>
      <c r="AA162" s="21"/>
    </row>
    <row r="163" spans="1:27" s="1" customFormat="1" x14ac:dyDescent="0.25">
      <c r="A163" s="75">
        <v>129</v>
      </c>
      <c r="B163" s="170"/>
      <c r="C163" s="16">
        <v>34242155</v>
      </c>
      <c r="D163" s="76">
        <v>58.6</v>
      </c>
      <c r="E163" s="8">
        <v>29.550999999999998</v>
      </c>
      <c r="F163" s="8">
        <v>30.965</v>
      </c>
      <c r="G163" s="8">
        <f t="shared" ref="G163:G227" si="14">F163-E163</f>
        <v>1.4140000000000015</v>
      </c>
      <c r="H163" s="77">
        <f t="shared" si="13"/>
        <v>1.2157572000000012</v>
      </c>
      <c r="I163" s="77"/>
      <c r="J163" s="77">
        <f t="shared" si="9"/>
        <v>0.22264239674614067</v>
      </c>
      <c r="K163" s="77">
        <f t="shared" si="10"/>
        <v>1.4383995967461418</v>
      </c>
      <c r="M163" s="25" t="s">
        <v>111</v>
      </c>
      <c r="N163" s="215"/>
      <c r="O163" s="132"/>
      <c r="P163" s="132"/>
      <c r="Q163" s="93"/>
      <c r="R163" s="5"/>
      <c r="S163" s="5"/>
      <c r="T163" s="5"/>
      <c r="U163" s="5"/>
      <c r="V163" s="5"/>
      <c r="W163" s="5"/>
      <c r="X163" s="5"/>
      <c r="Y163" s="5"/>
      <c r="Z163" s="21"/>
      <c r="AA163" s="21"/>
    </row>
    <row r="164" spans="1:27" s="1" customFormat="1" ht="15.75" thickBot="1" x14ac:dyDescent="0.3">
      <c r="A164" s="86">
        <v>130</v>
      </c>
      <c r="B164" s="175"/>
      <c r="C164" s="20">
        <v>34242150</v>
      </c>
      <c r="D164" s="81">
        <v>77.599999999999994</v>
      </c>
      <c r="E164" s="12">
        <v>6.7809999999999997</v>
      </c>
      <c r="F164" s="12">
        <v>6.7809999999999997</v>
      </c>
      <c r="G164" s="12">
        <f t="shared" si="14"/>
        <v>0</v>
      </c>
      <c r="H164" s="82">
        <f t="shared" si="13"/>
        <v>0</v>
      </c>
      <c r="I164" s="82"/>
      <c r="J164" s="82">
        <f t="shared" si="9"/>
        <v>0.2948302045648552</v>
      </c>
      <c r="K164" s="82">
        <f t="shared" si="10"/>
        <v>0.2948302045648552</v>
      </c>
      <c r="M164" s="25" t="s">
        <v>111</v>
      </c>
      <c r="N164" s="215"/>
      <c r="O164" s="132"/>
      <c r="P164" s="132"/>
      <c r="Q164" s="93"/>
      <c r="R164" s="5"/>
      <c r="S164" s="5"/>
      <c r="T164" s="5"/>
      <c r="U164" s="5"/>
      <c r="V164" s="5"/>
      <c r="W164" s="5"/>
      <c r="X164" s="5"/>
      <c r="Y164" s="5"/>
      <c r="Z164" s="21"/>
      <c r="AA164" s="21"/>
    </row>
    <row r="165" spans="1:27" s="1" customFormat="1" ht="15.75" thickBot="1" x14ac:dyDescent="0.3">
      <c r="A165" s="274" t="s">
        <v>117</v>
      </c>
      <c r="B165" s="275"/>
      <c r="C165" s="275"/>
      <c r="D165" s="276">
        <f>SUM(D109:D164)</f>
        <v>3918.9999999999991</v>
      </c>
      <c r="E165" s="277" t="s">
        <v>118</v>
      </c>
      <c r="F165" s="277"/>
      <c r="G165" s="277"/>
      <c r="H165" s="278">
        <f>SUM(H109:H164)</f>
        <v>42.063841999999987</v>
      </c>
      <c r="I165" s="278">
        <f t="shared" ref="I165:K165" si="15">SUM(I109:I164)</f>
        <v>5.1124727978135827</v>
      </c>
      <c r="J165" s="278">
        <f t="shared" si="15"/>
        <v>14.889685202186438</v>
      </c>
      <c r="K165" s="330">
        <f t="shared" si="15"/>
        <v>62.066000000000024</v>
      </c>
      <c r="M165" s="25"/>
      <c r="N165" s="215"/>
      <c r="O165" s="132"/>
      <c r="P165" s="132"/>
      <c r="Q165" s="93"/>
      <c r="R165" s="5"/>
      <c r="S165" s="5"/>
      <c r="T165" s="5"/>
      <c r="U165" s="5"/>
      <c r="V165" s="5"/>
      <c r="W165" s="5"/>
      <c r="X165" s="5"/>
      <c r="Y165" s="5"/>
      <c r="Z165" s="21"/>
      <c r="AA165" s="21"/>
    </row>
    <row r="166" spans="1:27" s="1" customFormat="1" x14ac:dyDescent="0.25">
      <c r="A166" s="83">
        <v>131</v>
      </c>
      <c r="B166" s="174"/>
      <c r="C166" s="19">
        <v>20442446</v>
      </c>
      <c r="D166" s="84">
        <v>84.1</v>
      </c>
      <c r="E166" s="9">
        <v>52.220999999999997</v>
      </c>
      <c r="F166" s="9">
        <v>53.862000000000002</v>
      </c>
      <c r="G166" s="9">
        <f t="shared" si="14"/>
        <v>1.6410000000000053</v>
      </c>
      <c r="H166" s="85">
        <f>G166*0.8598</f>
        <v>1.4109318000000046</v>
      </c>
      <c r="I166" s="85"/>
      <c r="J166" s="85">
        <f>D166/$E$21*$J$20</f>
        <v>0.46827604852646698</v>
      </c>
      <c r="K166" s="85">
        <f>H166+I166+J166</f>
        <v>1.8792078485264716</v>
      </c>
      <c r="M166" s="25" t="s">
        <v>111</v>
      </c>
      <c r="N166" s="215"/>
      <c r="O166" s="132"/>
      <c r="P166" s="132"/>
      <c r="Q166" s="93"/>
      <c r="R166" s="5"/>
      <c r="S166" s="5"/>
      <c r="T166" s="5"/>
      <c r="U166" s="5"/>
      <c r="V166" s="5"/>
      <c r="W166" s="5"/>
      <c r="X166" s="5"/>
      <c r="Y166" s="5"/>
      <c r="Z166" s="21"/>
      <c r="AA166" s="21"/>
    </row>
    <row r="167" spans="1:27" s="1" customFormat="1" x14ac:dyDescent="0.25">
      <c r="A167" s="75">
        <v>132</v>
      </c>
      <c r="B167" s="170"/>
      <c r="C167" s="16">
        <v>43242256</v>
      </c>
      <c r="D167" s="76">
        <v>56.3</v>
      </c>
      <c r="E167" s="8">
        <v>26.114000000000001</v>
      </c>
      <c r="F167" s="8">
        <v>26.841999999999999</v>
      </c>
      <c r="G167" s="8">
        <f t="shared" si="14"/>
        <v>0.72799999999999798</v>
      </c>
      <c r="H167" s="77">
        <f t="shared" si="13"/>
        <v>0.62593439999999823</v>
      </c>
      <c r="I167" s="77"/>
      <c r="J167" s="85">
        <f t="shared" ref="J167:J216" si="16">D167/$E$21*$J$20</f>
        <v>0.31348325246183228</v>
      </c>
      <c r="K167" s="85">
        <f t="shared" ref="K167:K217" si="17">H167+I167+J167</f>
        <v>0.93941765246183051</v>
      </c>
      <c r="M167" s="25" t="s">
        <v>111</v>
      </c>
      <c r="N167" s="215"/>
      <c r="O167" s="132"/>
      <c r="P167" s="132"/>
      <c r="Q167" s="93"/>
      <c r="R167" s="5"/>
      <c r="S167" s="5"/>
      <c r="T167" s="5"/>
      <c r="U167" s="5"/>
      <c r="V167" s="5"/>
      <c r="W167" s="5"/>
      <c r="X167" s="5"/>
      <c r="Y167" s="5"/>
      <c r="Z167" s="21"/>
      <c r="AA167" s="21"/>
    </row>
    <row r="168" spans="1:27" s="1" customFormat="1" x14ac:dyDescent="0.25">
      <c r="A168" s="75">
        <v>133</v>
      </c>
      <c r="B168" s="170"/>
      <c r="C168" s="16">
        <v>43242235</v>
      </c>
      <c r="D168" s="76">
        <v>56.1</v>
      </c>
      <c r="E168" s="8">
        <v>13.569000000000001</v>
      </c>
      <c r="F168" s="8">
        <v>13.571</v>
      </c>
      <c r="G168" s="8">
        <f t="shared" si="14"/>
        <v>1.9999999999988916E-3</v>
      </c>
      <c r="H168" s="77">
        <f t="shared" si="13"/>
        <v>1.7195999999990469E-3</v>
      </c>
      <c r="I168" s="77"/>
      <c r="J168" s="85">
        <f t="shared" si="16"/>
        <v>0.31236963522395722</v>
      </c>
      <c r="K168" s="85">
        <f t="shared" si="17"/>
        <v>0.31408923522395626</v>
      </c>
      <c r="M168" s="25" t="s">
        <v>111</v>
      </c>
      <c r="N168" s="215"/>
      <c r="O168" s="132"/>
      <c r="P168" s="132"/>
      <c r="Q168" s="93"/>
      <c r="R168" s="5"/>
      <c r="S168" s="5"/>
      <c r="T168" s="5"/>
      <c r="U168" s="5"/>
      <c r="V168" s="5"/>
      <c r="W168" s="5"/>
      <c r="X168" s="5"/>
      <c r="Y168" s="5"/>
      <c r="Z168" s="21"/>
      <c r="AA168" s="21"/>
    </row>
    <row r="169" spans="1:27" s="1" customFormat="1" x14ac:dyDescent="0.25">
      <c r="A169" s="75">
        <v>134</v>
      </c>
      <c r="B169" s="170"/>
      <c r="C169" s="16">
        <v>43242250</v>
      </c>
      <c r="D169" s="76">
        <v>85.2</v>
      </c>
      <c r="E169" s="8">
        <v>27.385999999999999</v>
      </c>
      <c r="F169" s="8">
        <v>28.603999999999999</v>
      </c>
      <c r="G169" s="8">
        <f t="shared" si="14"/>
        <v>1.218</v>
      </c>
      <c r="H169" s="77">
        <f t="shared" si="13"/>
        <v>1.0472364000000001</v>
      </c>
      <c r="I169" s="77"/>
      <c r="J169" s="85">
        <f t="shared" si="16"/>
        <v>0.47440094333477995</v>
      </c>
      <c r="K169" s="85">
        <f t="shared" si="17"/>
        <v>1.5216373433347801</v>
      </c>
      <c r="M169" s="25" t="s">
        <v>111</v>
      </c>
      <c r="N169" s="215"/>
      <c r="O169" s="132"/>
      <c r="P169" s="132"/>
      <c r="Q169" s="93"/>
      <c r="R169" s="5"/>
      <c r="S169" s="5"/>
      <c r="T169" s="5"/>
      <c r="U169" s="5"/>
      <c r="V169" s="5"/>
      <c r="W169" s="5"/>
      <c r="X169" s="5"/>
      <c r="Y169" s="5"/>
      <c r="Z169" s="21"/>
      <c r="AA169" s="21"/>
    </row>
    <row r="170" spans="1:27" s="5" customFormat="1" x14ac:dyDescent="0.25">
      <c r="A170" s="4">
        <v>135</v>
      </c>
      <c r="B170" s="170"/>
      <c r="C170" s="16">
        <v>34242382</v>
      </c>
      <c r="D170" s="76">
        <v>84.4</v>
      </c>
      <c r="E170" s="8">
        <v>49.83</v>
      </c>
      <c r="F170" s="8">
        <v>52.335999999999999</v>
      </c>
      <c r="G170" s="8">
        <f t="shared" si="14"/>
        <v>2.5060000000000002</v>
      </c>
      <c r="H170" s="77">
        <f t="shared" si="13"/>
        <v>2.1546588000000004</v>
      </c>
      <c r="I170" s="77"/>
      <c r="J170" s="85">
        <f t="shared" si="16"/>
        <v>0.46994647438327969</v>
      </c>
      <c r="K170" s="85">
        <f t="shared" si="17"/>
        <v>2.62460527438328</v>
      </c>
      <c r="M170" s="25" t="s">
        <v>111</v>
      </c>
      <c r="N170" s="215"/>
      <c r="O170" s="132"/>
      <c r="P170" s="132"/>
      <c r="Q170" s="93"/>
      <c r="Z170" s="21"/>
      <c r="AA170" s="21"/>
    </row>
    <row r="171" spans="1:27" s="1" customFormat="1" x14ac:dyDescent="0.25">
      <c r="A171" s="75">
        <v>136</v>
      </c>
      <c r="B171" s="170"/>
      <c r="C171" s="16">
        <v>43242379</v>
      </c>
      <c r="D171" s="76">
        <v>56.2</v>
      </c>
      <c r="E171" s="8">
        <v>32.594000000000001</v>
      </c>
      <c r="F171" s="8">
        <v>33.869999999999997</v>
      </c>
      <c r="G171" s="8">
        <f t="shared" si="14"/>
        <v>1.2759999999999962</v>
      </c>
      <c r="H171" s="77">
        <f t="shared" si="13"/>
        <v>1.0971047999999968</v>
      </c>
      <c r="I171" s="77"/>
      <c r="J171" s="85">
        <f t="shared" si="16"/>
        <v>0.31292644384289475</v>
      </c>
      <c r="K171" s="85">
        <f t="shared" si="17"/>
        <v>1.4100312438428915</v>
      </c>
      <c r="M171" s="25" t="s">
        <v>111</v>
      </c>
      <c r="N171" s="215"/>
      <c r="O171" s="132"/>
      <c r="P171" s="132"/>
      <c r="Q171" s="93"/>
      <c r="R171" s="5"/>
      <c r="S171" s="5"/>
      <c r="T171" s="5"/>
      <c r="U171" s="5"/>
      <c r="V171" s="5"/>
      <c r="W171" s="5"/>
      <c r="X171" s="5"/>
      <c r="Y171" s="5"/>
      <c r="Z171" s="21"/>
      <c r="AA171" s="21"/>
    </row>
    <row r="172" spans="1:27" s="1" customFormat="1" x14ac:dyDescent="0.25">
      <c r="A172" s="75">
        <v>137</v>
      </c>
      <c r="B172" s="209" t="s">
        <v>87</v>
      </c>
      <c r="C172" s="204">
        <v>43242240</v>
      </c>
      <c r="D172" s="76">
        <v>55.7</v>
      </c>
      <c r="E172" s="8">
        <v>22.184999999999999</v>
      </c>
      <c r="F172" s="8">
        <v>23.024999999999999</v>
      </c>
      <c r="G172" s="8">
        <f t="shared" si="14"/>
        <v>0.83999999999999986</v>
      </c>
      <c r="H172" s="77">
        <f t="shared" si="13"/>
        <v>0.72223199999999987</v>
      </c>
      <c r="I172" s="77"/>
      <c r="J172" s="85">
        <f t="shared" si="16"/>
        <v>0.31014240074820704</v>
      </c>
      <c r="K172" s="85">
        <f t="shared" si="17"/>
        <v>1.032374400748207</v>
      </c>
      <c r="M172" s="25" t="s">
        <v>111</v>
      </c>
      <c r="N172" s="215"/>
      <c r="O172" s="132"/>
      <c r="P172" s="132"/>
      <c r="Q172" s="93"/>
      <c r="R172" s="5"/>
      <c r="S172" s="5"/>
      <c r="T172" s="5"/>
      <c r="U172" s="5"/>
      <c r="V172" s="5"/>
      <c r="W172" s="5"/>
      <c r="X172" s="5"/>
      <c r="Y172" s="5"/>
      <c r="Z172" s="21"/>
      <c r="AA172" s="21"/>
    </row>
    <row r="173" spans="1:27" s="1" customFormat="1" x14ac:dyDescent="0.25">
      <c r="A173" s="75">
        <v>138</v>
      </c>
      <c r="B173" s="203">
        <v>45580</v>
      </c>
      <c r="C173" s="204">
        <v>43242241</v>
      </c>
      <c r="D173" s="76">
        <v>84.3</v>
      </c>
      <c r="E173" s="8">
        <v>46.47</v>
      </c>
      <c r="F173" s="8">
        <v>47.656999999999996</v>
      </c>
      <c r="G173" s="8">
        <f t="shared" si="14"/>
        <v>1.1869999999999976</v>
      </c>
      <c r="H173" s="77">
        <f t="shared" si="13"/>
        <v>1.020582599999998</v>
      </c>
      <c r="I173" s="77"/>
      <c r="J173" s="85">
        <f t="shared" si="16"/>
        <v>0.4693896657643421</v>
      </c>
      <c r="K173" s="85">
        <f t="shared" si="17"/>
        <v>1.4899722657643402</v>
      </c>
      <c r="M173" s="25" t="s">
        <v>111</v>
      </c>
      <c r="N173" s="215"/>
      <c r="O173" s="132"/>
      <c r="P173" s="132"/>
      <c r="Q173" s="93"/>
      <c r="R173" s="5"/>
      <c r="S173" s="5"/>
      <c r="T173" s="5"/>
      <c r="U173" s="5"/>
      <c r="V173" s="5"/>
      <c r="W173" s="5"/>
      <c r="X173" s="5"/>
      <c r="Y173" s="5"/>
      <c r="Z173" s="21"/>
      <c r="AA173" s="21"/>
    </row>
    <row r="174" spans="1:27" s="1" customFormat="1" x14ac:dyDescent="0.25">
      <c r="A174" s="4">
        <v>139</v>
      </c>
      <c r="B174" s="170"/>
      <c r="C174" s="16">
        <v>34242385</v>
      </c>
      <c r="D174" s="76">
        <v>84</v>
      </c>
      <c r="E174" s="8">
        <v>10.585000000000001</v>
      </c>
      <c r="F174" s="8">
        <v>10.585000000000001</v>
      </c>
      <c r="G174" s="8">
        <f t="shared" si="14"/>
        <v>0</v>
      </c>
      <c r="H174" s="77">
        <f t="shared" si="13"/>
        <v>0</v>
      </c>
      <c r="I174" s="77">
        <f>D174*($J$22/$E$22)</f>
        <v>0.99167955113968465</v>
      </c>
      <c r="J174" s="85">
        <f t="shared" si="16"/>
        <v>0.4677192399075295</v>
      </c>
      <c r="K174" s="85">
        <f t="shared" si="17"/>
        <v>1.4593987910472142</v>
      </c>
      <c r="M174" s="25" t="s">
        <v>113</v>
      </c>
      <c r="N174" s="215"/>
      <c r="O174" s="132"/>
      <c r="P174" s="132"/>
      <c r="Q174" s="93"/>
      <c r="R174" s="5"/>
      <c r="S174" s="5"/>
      <c r="T174" s="5"/>
      <c r="U174" s="5"/>
      <c r="V174" s="5"/>
      <c r="W174" s="5"/>
      <c r="X174" s="5"/>
      <c r="Y174" s="5"/>
      <c r="Z174" s="21"/>
      <c r="AA174" s="21"/>
    </row>
    <row r="175" spans="1:27" s="1" customFormat="1" x14ac:dyDescent="0.25">
      <c r="A175" s="75">
        <v>140</v>
      </c>
      <c r="B175" s="170"/>
      <c r="C175" s="16">
        <v>34242381</v>
      </c>
      <c r="D175" s="76">
        <v>55.6</v>
      </c>
      <c r="E175" s="8">
        <v>25.963000000000001</v>
      </c>
      <c r="F175" s="8">
        <v>26.97</v>
      </c>
      <c r="G175" s="8">
        <f t="shared" si="14"/>
        <v>1.0069999999999979</v>
      </c>
      <c r="H175" s="77">
        <f t="shared" si="13"/>
        <v>0.86581859999999822</v>
      </c>
      <c r="I175" s="77"/>
      <c r="J175" s="85">
        <f t="shared" si="16"/>
        <v>0.30958559212926956</v>
      </c>
      <c r="K175" s="85">
        <f t="shared" si="17"/>
        <v>1.1754041921292677</v>
      </c>
      <c r="M175" s="25" t="s">
        <v>111</v>
      </c>
      <c r="N175" s="215"/>
      <c r="O175" s="132"/>
      <c r="P175" s="132"/>
      <c r="Q175" s="93"/>
      <c r="R175" s="5"/>
      <c r="S175" s="5"/>
      <c r="T175" s="5"/>
      <c r="U175" s="5"/>
      <c r="V175" s="5"/>
      <c r="W175" s="5"/>
      <c r="X175" s="5"/>
      <c r="Y175" s="5"/>
      <c r="Z175" s="21"/>
      <c r="AA175" s="21"/>
    </row>
    <row r="176" spans="1:27" s="1" customFormat="1" x14ac:dyDescent="0.25">
      <c r="A176" s="75">
        <v>141</v>
      </c>
      <c r="B176" s="170"/>
      <c r="C176" s="16">
        <v>34242390</v>
      </c>
      <c r="D176" s="76">
        <v>56.4</v>
      </c>
      <c r="E176" s="8">
        <v>14.856</v>
      </c>
      <c r="F176" s="8">
        <v>15.401</v>
      </c>
      <c r="G176" s="8">
        <f t="shared" si="14"/>
        <v>0.54499999999999993</v>
      </c>
      <c r="H176" s="77">
        <f>G176*0.8598</f>
        <v>0.46859099999999992</v>
      </c>
      <c r="I176" s="77"/>
      <c r="J176" s="85">
        <f t="shared" si="16"/>
        <v>0.31404006108076982</v>
      </c>
      <c r="K176" s="85">
        <f t="shared" si="17"/>
        <v>0.78263106108076974</v>
      </c>
      <c r="M176" s="25" t="s">
        <v>111</v>
      </c>
      <c r="N176" s="215"/>
      <c r="O176" s="132"/>
      <c r="P176" s="132"/>
      <c r="Q176" s="93"/>
      <c r="R176" s="5"/>
      <c r="S176" s="5"/>
      <c r="T176" s="5"/>
      <c r="U176" s="5"/>
      <c r="V176" s="5"/>
      <c r="W176" s="5"/>
      <c r="X176" s="5"/>
      <c r="Y176" s="5"/>
      <c r="Z176" s="21"/>
      <c r="AA176" s="21"/>
    </row>
    <row r="177" spans="1:27" s="1" customFormat="1" x14ac:dyDescent="0.25">
      <c r="A177" s="75">
        <v>142</v>
      </c>
      <c r="B177" s="209" t="s">
        <v>90</v>
      </c>
      <c r="C177" s="280" t="s">
        <v>119</v>
      </c>
      <c r="D177" s="76">
        <v>84.1</v>
      </c>
      <c r="E177" s="211">
        <v>31.119</v>
      </c>
      <c r="F177" s="211">
        <v>32.670999999999999</v>
      </c>
      <c r="G177" s="8">
        <f t="shared" si="14"/>
        <v>1.5519999999999996</v>
      </c>
      <c r="H177" s="77">
        <f>G177*0.8598</f>
        <v>1.3344095999999996</v>
      </c>
      <c r="I177" s="77"/>
      <c r="J177" s="85">
        <f t="shared" si="16"/>
        <v>0.46827604852646698</v>
      </c>
      <c r="K177" s="85">
        <f t="shared" si="17"/>
        <v>1.8026856485264666</v>
      </c>
      <c r="M177" s="25" t="s">
        <v>111</v>
      </c>
      <c r="N177" s="215"/>
      <c r="O177" s="132"/>
      <c r="P177" s="132"/>
      <c r="Q177" s="93"/>
      <c r="R177" s="5"/>
      <c r="S177" s="5"/>
      <c r="T177" s="5"/>
      <c r="U177" s="5"/>
      <c r="V177" s="5"/>
      <c r="W177" s="5"/>
      <c r="X177" s="5"/>
      <c r="Y177" s="5"/>
      <c r="Z177" s="21"/>
      <c r="AA177" s="21"/>
    </row>
    <row r="178" spans="1:27" s="1" customFormat="1" x14ac:dyDescent="0.25">
      <c r="A178" s="4">
        <v>143</v>
      </c>
      <c r="B178" s="170"/>
      <c r="C178" s="16">
        <v>34242383</v>
      </c>
      <c r="D178" s="76">
        <v>83.5</v>
      </c>
      <c r="E178" s="8">
        <v>24.983000000000001</v>
      </c>
      <c r="F178" s="8">
        <v>26.603999999999999</v>
      </c>
      <c r="G178" s="8">
        <f t="shared" si="14"/>
        <v>1.6209999999999987</v>
      </c>
      <c r="H178" s="77">
        <f t="shared" ref="H178:H206" si="18">G178*0.8598</f>
        <v>1.3937357999999989</v>
      </c>
      <c r="I178" s="77"/>
      <c r="J178" s="85">
        <f t="shared" si="16"/>
        <v>0.46493519681284179</v>
      </c>
      <c r="K178" s="85">
        <f t="shared" si="17"/>
        <v>1.8586709968128408</v>
      </c>
      <c r="M178" s="25" t="s">
        <v>111</v>
      </c>
      <c r="N178" s="215"/>
      <c r="O178" s="132"/>
      <c r="P178" s="132"/>
      <c r="Q178" s="93"/>
      <c r="R178" s="5"/>
      <c r="S178" s="5"/>
      <c r="T178" s="5"/>
      <c r="U178" s="5"/>
      <c r="V178" s="5"/>
      <c r="W178" s="5"/>
      <c r="X178" s="5"/>
      <c r="Y178" s="5"/>
      <c r="Z178" s="21"/>
      <c r="AA178" s="21"/>
    </row>
    <row r="179" spans="1:27" s="1" customFormat="1" x14ac:dyDescent="0.25">
      <c r="A179" s="4">
        <v>144</v>
      </c>
      <c r="B179" s="171"/>
      <c r="C179" s="16">
        <v>34242379</v>
      </c>
      <c r="D179" s="76">
        <v>56.3</v>
      </c>
      <c r="E179" s="8">
        <v>15.933</v>
      </c>
      <c r="F179" s="8">
        <v>17.193000000000001</v>
      </c>
      <c r="G179" s="8">
        <f t="shared" si="14"/>
        <v>1.2600000000000016</v>
      </c>
      <c r="H179" s="77">
        <f t="shared" si="18"/>
        <v>1.0833480000000013</v>
      </c>
      <c r="I179" s="77"/>
      <c r="J179" s="85">
        <f t="shared" si="16"/>
        <v>0.31348325246183228</v>
      </c>
      <c r="K179" s="85">
        <f t="shared" si="17"/>
        <v>1.3968312524618336</v>
      </c>
      <c r="M179" s="25" t="s">
        <v>111</v>
      </c>
      <c r="N179" s="215"/>
      <c r="O179" s="131"/>
      <c r="P179" s="132"/>
      <c r="Q179" s="93"/>
      <c r="R179" s="5"/>
      <c r="S179" s="5"/>
      <c r="T179" s="5"/>
      <c r="U179" s="5"/>
      <c r="V179" s="5"/>
      <c r="W179" s="5"/>
      <c r="X179" s="5"/>
      <c r="Y179" s="5"/>
      <c r="Z179" s="21"/>
      <c r="AA179" s="21"/>
    </row>
    <row r="180" spans="1:27" s="1" customFormat="1" x14ac:dyDescent="0.25">
      <c r="A180" s="75">
        <v>145</v>
      </c>
      <c r="B180" s="170"/>
      <c r="C180" s="16">
        <v>34242386</v>
      </c>
      <c r="D180" s="76">
        <v>56.6</v>
      </c>
      <c r="E180" s="8">
        <v>13.298999999999999</v>
      </c>
      <c r="F180" s="8">
        <v>13.754</v>
      </c>
      <c r="G180" s="8">
        <f t="shared" si="14"/>
        <v>0.45500000000000007</v>
      </c>
      <c r="H180" s="77">
        <f t="shared" si="18"/>
        <v>0.39120900000000008</v>
      </c>
      <c r="I180" s="77"/>
      <c r="J180" s="85">
        <f t="shared" si="16"/>
        <v>0.31515367831864488</v>
      </c>
      <c r="K180" s="85">
        <f t="shared" si="17"/>
        <v>0.70636267831864497</v>
      </c>
      <c r="M180" s="25" t="s">
        <v>111</v>
      </c>
      <c r="N180" s="215"/>
      <c r="O180" s="132"/>
      <c r="P180" s="132"/>
      <c r="Q180" s="93"/>
      <c r="R180" s="5"/>
      <c r="S180" s="5"/>
      <c r="T180" s="5"/>
      <c r="U180" s="5"/>
      <c r="V180" s="5"/>
      <c r="W180" s="5"/>
      <c r="X180" s="5"/>
      <c r="Y180" s="5"/>
      <c r="Z180" s="21"/>
      <c r="AA180" s="21"/>
    </row>
    <row r="181" spans="1:27" s="1" customFormat="1" x14ac:dyDescent="0.25">
      <c r="A181" s="75">
        <v>146</v>
      </c>
      <c r="B181" s="170"/>
      <c r="C181" s="16">
        <v>34242384</v>
      </c>
      <c r="D181" s="76">
        <v>84.3</v>
      </c>
      <c r="E181" s="8">
        <v>14.147</v>
      </c>
      <c r="F181" s="8">
        <v>14.147</v>
      </c>
      <c r="G181" s="8">
        <f t="shared" si="14"/>
        <v>0</v>
      </c>
      <c r="H181" s="77">
        <f t="shared" si="18"/>
        <v>0</v>
      </c>
      <c r="I181" s="77">
        <f>D181*($J$22/$E$22)</f>
        <v>0.99522126382232634</v>
      </c>
      <c r="J181" s="85">
        <f t="shared" si="16"/>
        <v>0.4693896657643421</v>
      </c>
      <c r="K181" s="85">
        <f t="shared" si="17"/>
        <v>1.4646109295866685</v>
      </c>
      <c r="M181" s="25" t="s">
        <v>113</v>
      </c>
      <c r="N181" s="215"/>
      <c r="O181" s="132"/>
      <c r="P181" s="132"/>
      <c r="Q181" s="93"/>
      <c r="R181" s="5"/>
      <c r="S181" s="5"/>
      <c r="T181" s="5"/>
      <c r="U181" s="5"/>
      <c r="V181" s="5"/>
      <c r="W181" s="5"/>
      <c r="X181" s="5"/>
      <c r="Y181" s="5"/>
      <c r="Z181" s="21"/>
      <c r="AA181" s="21"/>
    </row>
    <row r="182" spans="1:27" s="1" customFormat="1" x14ac:dyDescent="0.25">
      <c r="A182" s="4">
        <v>147</v>
      </c>
      <c r="B182" s="170"/>
      <c r="C182" s="16">
        <v>34242301</v>
      </c>
      <c r="D182" s="76">
        <v>84.7</v>
      </c>
      <c r="E182" s="8">
        <v>24.408999999999999</v>
      </c>
      <c r="F182" s="8">
        <v>25.794</v>
      </c>
      <c r="G182" s="8">
        <f t="shared" si="14"/>
        <v>1.3850000000000016</v>
      </c>
      <c r="H182" s="77">
        <f t="shared" si="18"/>
        <v>1.1908230000000013</v>
      </c>
      <c r="I182" s="77"/>
      <c r="J182" s="85">
        <f t="shared" si="16"/>
        <v>0.47161690024009228</v>
      </c>
      <c r="K182" s="85">
        <f t="shared" si="17"/>
        <v>1.6624399002400936</v>
      </c>
      <c r="M182" s="25" t="s">
        <v>111</v>
      </c>
      <c r="N182" s="215"/>
      <c r="O182" s="132"/>
      <c r="P182" s="132"/>
      <c r="Q182" s="93"/>
      <c r="R182" s="5"/>
      <c r="S182" s="5"/>
      <c r="T182" s="5"/>
      <c r="U182" s="5"/>
      <c r="V182" s="5"/>
      <c r="W182" s="5"/>
      <c r="X182" s="5"/>
      <c r="Y182" s="5"/>
      <c r="Z182" s="21"/>
      <c r="AA182" s="21"/>
    </row>
    <row r="183" spans="1:27" s="1" customFormat="1" x14ac:dyDescent="0.25">
      <c r="A183" s="75">
        <v>148</v>
      </c>
      <c r="B183" s="170"/>
      <c r="C183" s="16">
        <v>34242298</v>
      </c>
      <c r="D183" s="76">
        <v>56.4</v>
      </c>
      <c r="E183" s="8">
        <v>15.879</v>
      </c>
      <c r="F183" s="8">
        <v>17.359000000000002</v>
      </c>
      <c r="G183" s="8">
        <f t="shared" si="14"/>
        <v>1.4800000000000022</v>
      </c>
      <c r="H183" s="77">
        <f t="shared" si="18"/>
        <v>1.2725040000000019</v>
      </c>
      <c r="I183" s="77"/>
      <c r="J183" s="85">
        <f t="shared" si="16"/>
        <v>0.31404006108076982</v>
      </c>
      <c r="K183" s="85">
        <f t="shared" si="17"/>
        <v>1.5865440610807717</v>
      </c>
      <c r="M183" s="25" t="s">
        <v>111</v>
      </c>
      <c r="N183" s="215"/>
      <c r="O183" s="132"/>
      <c r="P183" s="132"/>
      <c r="Q183" s="93"/>
      <c r="R183" s="5"/>
      <c r="S183" s="5"/>
      <c r="T183" s="5"/>
      <c r="U183" s="5"/>
      <c r="V183" s="5"/>
      <c r="W183" s="5"/>
      <c r="X183" s="5"/>
      <c r="Y183" s="5"/>
      <c r="Z183" s="21"/>
      <c r="AA183" s="21"/>
    </row>
    <row r="184" spans="1:27" s="1" customFormat="1" x14ac:dyDescent="0.25">
      <c r="A184" s="75">
        <v>149</v>
      </c>
      <c r="B184" s="170"/>
      <c r="C184" s="16">
        <v>34242302</v>
      </c>
      <c r="D184" s="76">
        <v>56.7</v>
      </c>
      <c r="E184" s="8">
        <v>20.6</v>
      </c>
      <c r="F184" s="8">
        <v>21.37</v>
      </c>
      <c r="G184" s="8">
        <f t="shared" si="14"/>
        <v>0.76999999999999957</v>
      </c>
      <c r="H184" s="77">
        <f t="shared" si="18"/>
        <v>0.66204599999999969</v>
      </c>
      <c r="I184" s="77"/>
      <c r="J184" s="85">
        <f t="shared" si="16"/>
        <v>0.31571048693758241</v>
      </c>
      <c r="K184" s="85">
        <f t="shared" si="17"/>
        <v>0.9777564869375821</v>
      </c>
      <c r="M184" s="25" t="s">
        <v>111</v>
      </c>
      <c r="N184" s="215"/>
      <c r="O184" s="132"/>
      <c r="P184" s="132"/>
      <c r="Q184" s="93"/>
      <c r="R184" s="5"/>
      <c r="S184" s="5"/>
      <c r="T184" s="5"/>
      <c r="U184" s="5"/>
      <c r="V184" s="5"/>
      <c r="W184" s="5"/>
      <c r="X184" s="5"/>
      <c r="Y184" s="5"/>
      <c r="Z184" s="21"/>
      <c r="AA184" s="21"/>
    </row>
    <row r="185" spans="1:27" s="1" customFormat="1" x14ac:dyDescent="0.25">
      <c r="A185" s="75">
        <v>150</v>
      </c>
      <c r="B185" s="170"/>
      <c r="C185" s="16">
        <v>34242299</v>
      </c>
      <c r="D185" s="76">
        <v>84.6</v>
      </c>
      <c r="E185" s="8">
        <v>17.640999999999998</v>
      </c>
      <c r="F185" s="8">
        <v>17.661999999999999</v>
      </c>
      <c r="G185" s="8">
        <f t="shared" si="14"/>
        <v>2.1000000000000796E-2</v>
      </c>
      <c r="H185" s="77">
        <f t="shared" si="18"/>
        <v>1.8055800000000684E-2</v>
      </c>
      <c r="I185" s="77"/>
      <c r="J185" s="85">
        <f t="shared" si="16"/>
        <v>0.4710600916211547</v>
      </c>
      <c r="K185" s="85">
        <f t="shared" si="17"/>
        <v>0.48911589162115537</v>
      </c>
      <c r="M185" s="25" t="s">
        <v>111</v>
      </c>
      <c r="N185" s="215"/>
      <c r="O185" s="132"/>
      <c r="P185" s="132"/>
      <c r="Q185" s="93"/>
      <c r="R185" s="5"/>
      <c r="S185" s="5"/>
      <c r="T185" s="5"/>
      <c r="U185" s="5"/>
      <c r="V185" s="5"/>
      <c r="W185" s="5"/>
      <c r="X185" s="5"/>
      <c r="Y185" s="5"/>
      <c r="Z185" s="21"/>
      <c r="AA185" s="21"/>
    </row>
    <row r="186" spans="1:27" s="1" customFormat="1" x14ac:dyDescent="0.25">
      <c r="A186" s="4">
        <v>151</v>
      </c>
      <c r="B186" s="170"/>
      <c r="C186" s="16">
        <v>34242300</v>
      </c>
      <c r="D186" s="72">
        <v>84.6</v>
      </c>
      <c r="E186" s="8">
        <v>29.117999999999999</v>
      </c>
      <c r="F186" s="8">
        <v>30.605</v>
      </c>
      <c r="G186" s="8">
        <f t="shared" si="14"/>
        <v>1.4870000000000019</v>
      </c>
      <c r="H186" s="34">
        <f t="shared" si="18"/>
        <v>1.2785226000000016</v>
      </c>
      <c r="I186" s="34"/>
      <c r="J186" s="85">
        <f t="shared" si="16"/>
        <v>0.4710600916211547</v>
      </c>
      <c r="K186" s="85">
        <f t="shared" si="17"/>
        <v>1.7495826916211563</v>
      </c>
      <c r="M186" s="25" t="s">
        <v>111</v>
      </c>
      <c r="N186" s="215"/>
      <c r="O186" s="132"/>
      <c r="P186" s="132"/>
      <c r="Q186" s="93"/>
      <c r="R186" s="5"/>
      <c r="S186" s="5"/>
      <c r="T186" s="5"/>
      <c r="U186" s="5"/>
      <c r="V186" s="5"/>
      <c r="W186" s="5"/>
      <c r="X186" s="5"/>
      <c r="Y186" s="5"/>
      <c r="Z186" s="21"/>
      <c r="AA186" s="21"/>
    </row>
    <row r="187" spans="1:27" s="1" customFormat="1" x14ac:dyDescent="0.25">
      <c r="A187" s="75">
        <v>152</v>
      </c>
      <c r="B187" s="170"/>
      <c r="C187" s="16">
        <v>34242303</v>
      </c>
      <c r="D187" s="76">
        <v>56.3</v>
      </c>
      <c r="E187" s="8">
        <v>4.2939999999999996</v>
      </c>
      <c r="F187" s="8">
        <v>4.3239999999999998</v>
      </c>
      <c r="G187" s="8">
        <f t="shared" si="14"/>
        <v>3.0000000000000249E-2</v>
      </c>
      <c r="H187" s="77">
        <f t="shared" si="18"/>
        <v>2.5794000000000213E-2</v>
      </c>
      <c r="I187" s="77"/>
      <c r="J187" s="85">
        <f t="shared" si="16"/>
        <v>0.31348325246183228</v>
      </c>
      <c r="K187" s="85">
        <f t="shared" si="17"/>
        <v>0.33927725246183249</v>
      </c>
      <c r="M187" s="25" t="s">
        <v>111</v>
      </c>
      <c r="N187" s="215"/>
      <c r="O187" s="132"/>
      <c r="P187" s="132"/>
      <c r="Q187" s="93"/>
      <c r="R187" s="5"/>
      <c r="S187" s="5"/>
      <c r="T187" s="5"/>
      <c r="U187" s="5"/>
      <c r="V187" s="5"/>
      <c r="W187" s="5"/>
      <c r="X187" s="5"/>
      <c r="Y187" s="5"/>
      <c r="Z187" s="21"/>
      <c r="AA187" s="21"/>
    </row>
    <row r="188" spans="1:27" s="1" customFormat="1" x14ac:dyDescent="0.25">
      <c r="A188" s="75">
        <v>153</v>
      </c>
      <c r="B188" s="170"/>
      <c r="C188" s="16">
        <v>34242306</v>
      </c>
      <c r="D188" s="76">
        <v>56.9</v>
      </c>
      <c r="E188" s="8">
        <v>18.332999999999998</v>
      </c>
      <c r="F188" s="8">
        <v>18.443000000000001</v>
      </c>
      <c r="G188" s="8">
        <f t="shared" si="14"/>
        <v>0.11000000000000298</v>
      </c>
      <c r="H188" s="77">
        <f t="shared" si="18"/>
        <v>9.4578000000002563E-2</v>
      </c>
      <c r="I188" s="77"/>
      <c r="J188" s="85">
        <f t="shared" si="16"/>
        <v>0.31682410417545748</v>
      </c>
      <c r="K188" s="85">
        <f t="shared" si="17"/>
        <v>0.41140210417546003</v>
      </c>
      <c r="M188" s="25" t="s">
        <v>111</v>
      </c>
      <c r="N188" s="215"/>
      <c r="O188" s="132"/>
      <c r="P188" s="132"/>
      <c r="Q188" s="93"/>
      <c r="R188" s="5"/>
      <c r="S188" s="5"/>
      <c r="T188" s="5"/>
      <c r="U188" s="5"/>
      <c r="V188" s="5"/>
      <c r="W188" s="5"/>
      <c r="X188" s="5"/>
      <c r="Y188" s="5"/>
      <c r="Z188" s="21"/>
      <c r="AA188" s="21"/>
    </row>
    <row r="189" spans="1:27" s="1" customFormat="1" x14ac:dyDescent="0.25">
      <c r="A189" s="75">
        <v>154</v>
      </c>
      <c r="B189" s="170"/>
      <c r="C189" s="16">
        <v>34242305</v>
      </c>
      <c r="D189" s="76">
        <v>85.7</v>
      </c>
      <c r="E189" s="8">
        <v>28.37</v>
      </c>
      <c r="F189" s="8">
        <v>28.506</v>
      </c>
      <c r="G189" s="8">
        <f t="shared" si="14"/>
        <v>0.13599999999999923</v>
      </c>
      <c r="H189" s="77">
        <f t="shared" si="18"/>
        <v>0.11693279999999934</v>
      </c>
      <c r="I189" s="77"/>
      <c r="J189" s="85">
        <f t="shared" si="16"/>
        <v>0.47718498642946766</v>
      </c>
      <c r="K189" s="85">
        <f t="shared" si="17"/>
        <v>0.594117786429467</v>
      </c>
      <c r="M189" s="25" t="s">
        <v>111</v>
      </c>
      <c r="N189" s="215"/>
      <c r="O189" s="132"/>
      <c r="P189" s="132"/>
      <c r="Q189" s="93"/>
      <c r="R189" s="5"/>
      <c r="S189" s="5"/>
      <c r="T189" s="5"/>
      <c r="U189" s="5"/>
      <c r="V189" s="5"/>
      <c r="W189" s="5"/>
      <c r="X189" s="5"/>
      <c r="Y189" s="5"/>
      <c r="Z189" s="21"/>
      <c r="AA189" s="21"/>
    </row>
    <row r="190" spans="1:27" s="1" customFormat="1" x14ac:dyDescent="0.25">
      <c r="A190" s="4">
        <v>155</v>
      </c>
      <c r="B190" s="170"/>
      <c r="C190" s="16">
        <v>34242323</v>
      </c>
      <c r="D190" s="76">
        <v>84.9</v>
      </c>
      <c r="E190" s="8">
        <v>45.756999999999998</v>
      </c>
      <c r="F190" s="8">
        <v>45.758000000000003</v>
      </c>
      <c r="G190" s="8">
        <f t="shared" si="14"/>
        <v>1.0000000000047748E-3</v>
      </c>
      <c r="H190" s="77">
        <f t="shared" si="18"/>
        <v>8.5980000000410541E-4</v>
      </c>
      <c r="I190" s="77"/>
      <c r="J190" s="85">
        <f t="shared" si="16"/>
        <v>0.47273051747796735</v>
      </c>
      <c r="K190" s="85">
        <f t="shared" si="17"/>
        <v>0.47359031747797148</v>
      </c>
      <c r="M190" s="25" t="s">
        <v>111</v>
      </c>
      <c r="N190" s="215"/>
      <c r="O190" s="108"/>
      <c r="P190" s="108"/>
      <c r="Q190" s="108"/>
      <c r="R190" s="24"/>
      <c r="S190" s="5"/>
      <c r="T190" s="5"/>
      <c r="U190" s="5"/>
      <c r="V190" s="5"/>
      <c r="W190" s="5"/>
      <c r="X190" s="5"/>
      <c r="Y190" s="5"/>
      <c r="Z190" s="21"/>
      <c r="AA190" s="21"/>
    </row>
    <row r="191" spans="1:27" s="1" customFormat="1" x14ac:dyDescent="0.25">
      <c r="A191" s="75">
        <v>156</v>
      </c>
      <c r="B191" s="170"/>
      <c r="C191" s="16">
        <v>34242320</v>
      </c>
      <c r="D191" s="76">
        <v>56.8</v>
      </c>
      <c r="E191" s="8">
        <v>33.460999999999999</v>
      </c>
      <c r="F191" s="8">
        <v>34.82</v>
      </c>
      <c r="G191" s="8">
        <f t="shared" si="14"/>
        <v>1.3590000000000018</v>
      </c>
      <c r="H191" s="77">
        <f t="shared" si="18"/>
        <v>1.1684682000000015</v>
      </c>
      <c r="I191" s="77"/>
      <c r="J191" s="85">
        <f t="shared" si="16"/>
        <v>0.31626729555651995</v>
      </c>
      <c r="K191" s="85">
        <f t="shared" si="17"/>
        <v>1.4847354955565215</v>
      </c>
      <c r="M191" s="25" t="s">
        <v>111</v>
      </c>
      <c r="N191" s="215"/>
      <c r="O191" s="108"/>
      <c r="P191" s="108"/>
      <c r="Q191" s="108"/>
      <c r="R191" s="24"/>
      <c r="S191" s="5"/>
      <c r="T191" s="5"/>
      <c r="U191" s="5"/>
      <c r="V191" s="5"/>
      <c r="W191" s="5"/>
      <c r="X191" s="5"/>
      <c r="Y191" s="5"/>
      <c r="Z191" s="21"/>
      <c r="AA191" s="21"/>
    </row>
    <row r="192" spans="1:27" s="1" customFormat="1" x14ac:dyDescent="0.25">
      <c r="A192" s="75">
        <v>157</v>
      </c>
      <c r="B192" s="170"/>
      <c r="C192" s="16">
        <v>34242321</v>
      </c>
      <c r="D192" s="76">
        <v>57.1</v>
      </c>
      <c r="E192" s="8">
        <v>28.814</v>
      </c>
      <c r="F192" s="8">
        <v>30.431999999999999</v>
      </c>
      <c r="G192" s="8">
        <f t="shared" si="14"/>
        <v>1.6179999999999986</v>
      </c>
      <c r="H192" s="77">
        <f t="shared" si="18"/>
        <v>1.3911563999999987</v>
      </c>
      <c r="I192" s="77"/>
      <c r="J192" s="85">
        <f t="shared" si="16"/>
        <v>0.31793772141333254</v>
      </c>
      <c r="K192" s="85">
        <f t="shared" si="17"/>
        <v>1.7090941214133313</v>
      </c>
      <c r="M192" s="25" t="s">
        <v>111</v>
      </c>
      <c r="N192" s="215"/>
      <c r="O192" s="108"/>
      <c r="P192" s="108"/>
      <c r="Q192" s="108"/>
      <c r="R192" s="24"/>
      <c r="S192" s="5"/>
      <c r="T192" s="5"/>
      <c r="U192" s="5"/>
      <c r="V192" s="5"/>
      <c r="W192" s="5"/>
      <c r="X192" s="5"/>
      <c r="Y192" s="5"/>
      <c r="Z192" s="21"/>
      <c r="AA192" s="21"/>
    </row>
    <row r="193" spans="1:27" s="1" customFormat="1" x14ac:dyDescent="0.25">
      <c r="A193" s="75">
        <v>158</v>
      </c>
      <c r="B193" s="170"/>
      <c r="C193" s="16">
        <v>34242304</v>
      </c>
      <c r="D193" s="76">
        <v>85.5</v>
      </c>
      <c r="E193" s="8">
        <v>35.284999999999997</v>
      </c>
      <c r="F193" s="8">
        <v>36.808</v>
      </c>
      <c r="G193" s="8">
        <f t="shared" si="14"/>
        <v>1.5230000000000032</v>
      </c>
      <c r="H193" s="77">
        <f t="shared" si="18"/>
        <v>1.3094754000000028</v>
      </c>
      <c r="I193" s="77"/>
      <c r="J193" s="85">
        <f t="shared" si="16"/>
        <v>0.47607136919159254</v>
      </c>
      <c r="K193" s="85">
        <f t="shared" si="17"/>
        <v>1.7855467691915954</v>
      </c>
      <c r="M193" s="25" t="s">
        <v>111</v>
      </c>
      <c r="N193" s="215"/>
      <c r="O193" s="108"/>
      <c r="P193" s="108"/>
      <c r="Q193" s="108"/>
      <c r="R193" s="24"/>
      <c r="S193" s="5"/>
      <c r="T193" s="5"/>
      <c r="U193" s="5"/>
      <c r="V193" s="5"/>
      <c r="W193" s="5"/>
      <c r="X193" s="5"/>
      <c r="Y193" s="5"/>
      <c r="Z193" s="21"/>
      <c r="AA193" s="21"/>
    </row>
    <row r="194" spans="1:27" s="1" customFormat="1" x14ac:dyDescent="0.25">
      <c r="A194" s="4">
        <v>159</v>
      </c>
      <c r="B194" s="170"/>
      <c r="C194" s="16">
        <v>34242308</v>
      </c>
      <c r="D194" s="76">
        <v>84.6</v>
      </c>
      <c r="E194" s="105">
        <v>36.344999999999999</v>
      </c>
      <c r="F194" s="105">
        <v>38.033000000000001</v>
      </c>
      <c r="G194" s="8">
        <f t="shared" si="14"/>
        <v>1.6880000000000024</v>
      </c>
      <c r="H194" s="77">
        <f t="shared" si="18"/>
        <v>1.4513424000000021</v>
      </c>
      <c r="I194" s="77"/>
      <c r="J194" s="85">
        <f t="shared" si="16"/>
        <v>0.4710600916211547</v>
      </c>
      <c r="K194" s="85">
        <f t="shared" si="17"/>
        <v>1.9224024916211568</v>
      </c>
      <c r="M194" s="25" t="s">
        <v>111</v>
      </c>
      <c r="N194" s="215"/>
      <c r="O194" s="66"/>
      <c r="P194" s="132"/>
      <c r="Q194" s="93"/>
      <c r="R194" s="5"/>
      <c r="S194" s="5"/>
      <c r="T194" s="5"/>
      <c r="U194" s="5"/>
      <c r="V194" s="5"/>
      <c r="W194" s="5"/>
      <c r="X194" s="5"/>
      <c r="Y194" s="5"/>
      <c r="Z194" s="21"/>
      <c r="AA194" s="21"/>
    </row>
    <row r="195" spans="1:27" s="1" customFormat="1" x14ac:dyDescent="0.25">
      <c r="A195" s="4">
        <v>160</v>
      </c>
      <c r="B195" s="170"/>
      <c r="C195" s="16">
        <v>34242307</v>
      </c>
      <c r="D195" s="76">
        <v>56.3</v>
      </c>
      <c r="E195" s="8">
        <v>0.998</v>
      </c>
      <c r="F195" s="8">
        <v>1.909</v>
      </c>
      <c r="G195" s="8">
        <f t="shared" si="14"/>
        <v>0.91100000000000003</v>
      </c>
      <c r="H195" s="77">
        <f t="shared" si="18"/>
        <v>0.78327780000000002</v>
      </c>
      <c r="I195" s="77"/>
      <c r="J195" s="85">
        <f t="shared" si="16"/>
        <v>0.31348325246183228</v>
      </c>
      <c r="K195" s="85">
        <f t="shared" si="17"/>
        <v>1.0967610524618323</v>
      </c>
      <c r="M195" s="25" t="s">
        <v>111</v>
      </c>
      <c r="N195" s="215"/>
      <c r="O195" s="66"/>
      <c r="P195" s="132"/>
      <c r="Q195" s="93"/>
      <c r="R195" s="5"/>
      <c r="S195" s="5"/>
      <c r="T195" s="5"/>
      <c r="U195" s="5"/>
      <c r="V195" s="5"/>
      <c r="W195" s="5"/>
      <c r="X195" s="5"/>
      <c r="Y195" s="5"/>
      <c r="Z195" s="21"/>
      <c r="AA195" s="21"/>
    </row>
    <row r="196" spans="1:27" s="1" customFormat="1" x14ac:dyDescent="0.25">
      <c r="A196" s="75">
        <v>161</v>
      </c>
      <c r="B196" s="170"/>
      <c r="C196" s="16">
        <v>34242312</v>
      </c>
      <c r="D196" s="76">
        <v>56.8</v>
      </c>
      <c r="E196" s="8">
        <v>8.4250000000000007</v>
      </c>
      <c r="F196" s="8">
        <v>8.98</v>
      </c>
      <c r="G196" s="8">
        <f t="shared" si="14"/>
        <v>0.55499999999999972</v>
      </c>
      <c r="H196" s="77">
        <f t="shared" si="18"/>
        <v>0.47718899999999975</v>
      </c>
      <c r="I196" s="77"/>
      <c r="J196" s="85">
        <f t="shared" si="16"/>
        <v>0.31626729555651995</v>
      </c>
      <c r="K196" s="85">
        <f t="shared" si="17"/>
        <v>0.79345629555651964</v>
      </c>
      <c r="M196" s="25" t="s">
        <v>111</v>
      </c>
      <c r="N196" s="215"/>
      <c r="O196" s="66"/>
      <c r="P196" s="132"/>
      <c r="Q196" s="93"/>
      <c r="R196" s="5"/>
      <c r="S196" s="5"/>
      <c r="T196" s="5"/>
      <c r="U196" s="5"/>
      <c r="V196" s="5"/>
      <c r="W196" s="5"/>
      <c r="X196" s="5"/>
      <c r="Y196" s="5"/>
      <c r="Z196" s="21"/>
      <c r="AA196" s="21"/>
    </row>
    <row r="197" spans="1:27" s="1" customFormat="1" x14ac:dyDescent="0.25">
      <c r="A197" s="75">
        <v>162</v>
      </c>
      <c r="B197" s="170"/>
      <c r="C197" s="16">
        <v>34242309</v>
      </c>
      <c r="D197" s="76">
        <v>85.2</v>
      </c>
      <c r="E197" s="8">
        <v>26.646999999999998</v>
      </c>
      <c r="F197" s="8">
        <v>27.489000000000001</v>
      </c>
      <c r="G197" s="8">
        <f t="shared" si="14"/>
        <v>0.8420000000000023</v>
      </c>
      <c r="H197" s="77">
        <f t="shared" si="18"/>
        <v>0.72395160000000203</v>
      </c>
      <c r="I197" s="77"/>
      <c r="J197" s="85">
        <f t="shared" si="16"/>
        <v>0.47440094333477995</v>
      </c>
      <c r="K197" s="85">
        <f t="shared" si="17"/>
        <v>1.1983525433347819</v>
      </c>
      <c r="M197" s="25" t="s">
        <v>111</v>
      </c>
      <c r="N197" s="215"/>
      <c r="O197" s="66"/>
      <c r="P197" s="132"/>
      <c r="Q197" s="93"/>
      <c r="R197" s="5"/>
      <c r="S197" s="5"/>
      <c r="T197" s="5"/>
      <c r="U197" s="5"/>
      <c r="V197" s="5"/>
      <c r="W197" s="5"/>
      <c r="X197" s="5"/>
      <c r="Y197" s="5"/>
      <c r="Z197" s="21"/>
      <c r="AA197" s="21"/>
    </row>
    <row r="198" spans="1:27" s="1" customFormat="1" x14ac:dyDescent="0.25">
      <c r="A198" s="4">
        <v>163</v>
      </c>
      <c r="B198" s="170"/>
      <c r="C198" s="16">
        <v>34242188</v>
      </c>
      <c r="D198" s="76">
        <v>84.4</v>
      </c>
      <c r="E198" s="8">
        <v>5.8150000000000004</v>
      </c>
      <c r="F198" s="8">
        <v>5.8150000000000004</v>
      </c>
      <c r="G198" s="8">
        <f t="shared" si="14"/>
        <v>0</v>
      </c>
      <c r="H198" s="77">
        <f>G198*0.8598</f>
        <v>0</v>
      </c>
      <c r="I198" s="77"/>
      <c r="J198" s="85">
        <f t="shared" si="16"/>
        <v>0.46994647438327969</v>
      </c>
      <c r="K198" s="85">
        <f t="shared" si="17"/>
        <v>0.46994647438327969</v>
      </c>
      <c r="M198" s="25" t="s">
        <v>111</v>
      </c>
      <c r="N198" s="215"/>
      <c r="O198" s="66"/>
      <c r="P198" s="132"/>
      <c r="Q198" s="93"/>
      <c r="R198" s="5"/>
      <c r="S198" s="5"/>
      <c r="T198" s="5"/>
      <c r="U198" s="5"/>
      <c r="V198" s="5"/>
      <c r="W198" s="5"/>
      <c r="X198" s="5"/>
      <c r="Y198" s="5"/>
      <c r="Z198" s="21"/>
      <c r="AA198" s="21"/>
    </row>
    <row r="199" spans="1:27" s="1" customFormat="1" x14ac:dyDescent="0.25">
      <c r="A199" s="75">
        <v>164</v>
      </c>
      <c r="B199" s="170"/>
      <c r="C199" s="16">
        <v>34242185</v>
      </c>
      <c r="D199" s="76">
        <v>55.9</v>
      </c>
      <c r="E199" s="8">
        <v>14.451000000000001</v>
      </c>
      <c r="F199" s="8">
        <v>15.539</v>
      </c>
      <c r="G199" s="8">
        <f t="shared" si="14"/>
        <v>1.0879999999999992</v>
      </c>
      <c r="H199" s="77">
        <f>G199*0.8598</f>
        <v>0.93546239999999936</v>
      </c>
      <c r="I199" s="77"/>
      <c r="J199" s="85">
        <f t="shared" si="16"/>
        <v>0.3112560179860821</v>
      </c>
      <c r="K199" s="85">
        <f t="shared" si="17"/>
        <v>1.2467184179860815</v>
      </c>
      <c r="M199" s="25" t="s">
        <v>111</v>
      </c>
      <c r="N199" s="215"/>
      <c r="O199" s="66"/>
      <c r="P199" s="132"/>
      <c r="Q199" s="93"/>
      <c r="R199" s="5"/>
      <c r="S199" s="5"/>
      <c r="T199" s="5"/>
      <c r="U199" s="5"/>
      <c r="V199" s="5"/>
      <c r="W199" s="5"/>
      <c r="X199" s="5"/>
      <c r="Y199" s="5"/>
      <c r="Z199" s="21"/>
      <c r="AA199" s="21"/>
    </row>
    <row r="200" spans="1:27" s="1" customFormat="1" x14ac:dyDescent="0.25">
      <c r="A200" s="75">
        <v>165</v>
      </c>
      <c r="B200" s="170"/>
      <c r="C200" s="16">
        <v>43441088</v>
      </c>
      <c r="D200" s="76">
        <v>56.7</v>
      </c>
      <c r="E200" s="8">
        <v>13.875999999999999</v>
      </c>
      <c r="F200" s="8">
        <v>13.884</v>
      </c>
      <c r="G200" s="8">
        <f t="shared" si="14"/>
        <v>8.0000000000008953E-3</v>
      </c>
      <c r="H200" s="77">
        <f t="shared" si="18"/>
        <v>6.87840000000077E-3</v>
      </c>
      <c r="I200" s="77"/>
      <c r="J200" s="85">
        <f t="shared" si="16"/>
        <v>0.31571048693758241</v>
      </c>
      <c r="K200" s="85">
        <f t="shared" si="17"/>
        <v>0.3225888869375832</v>
      </c>
      <c r="M200" s="25" t="s">
        <v>111</v>
      </c>
      <c r="N200" s="215"/>
      <c r="O200" s="66"/>
      <c r="P200" s="132"/>
      <c r="Q200" s="93"/>
      <c r="R200" s="5"/>
      <c r="S200" s="5"/>
      <c r="T200" s="5"/>
      <c r="U200" s="5"/>
      <c r="V200" s="5"/>
      <c r="W200" s="5"/>
      <c r="X200" s="5"/>
      <c r="Y200" s="5"/>
      <c r="Z200" s="21"/>
      <c r="AA200" s="21"/>
    </row>
    <row r="201" spans="1:27" s="1" customFormat="1" x14ac:dyDescent="0.25">
      <c r="A201" s="75">
        <v>166</v>
      </c>
      <c r="B201" s="170"/>
      <c r="C201" s="16">
        <v>34242310</v>
      </c>
      <c r="D201" s="76">
        <v>85.2</v>
      </c>
      <c r="E201" s="8">
        <v>28.85</v>
      </c>
      <c r="F201" s="8">
        <v>29.43</v>
      </c>
      <c r="G201" s="8">
        <f t="shared" si="14"/>
        <v>0.57999999999999829</v>
      </c>
      <c r="H201" s="77">
        <f t="shared" si="18"/>
        <v>0.49868399999999852</v>
      </c>
      <c r="I201" s="77"/>
      <c r="J201" s="85">
        <f t="shared" si="16"/>
        <v>0.47440094333477995</v>
      </c>
      <c r="K201" s="85">
        <f t="shared" si="17"/>
        <v>0.97308494333477846</v>
      </c>
      <c r="M201" s="25" t="s">
        <v>111</v>
      </c>
      <c r="N201" s="215"/>
      <c r="O201" s="66"/>
      <c r="P201" s="132"/>
      <c r="Q201" s="93"/>
      <c r="R201" s="5"/>
      <c r="S201" s="5"/>
      <c r="T201" s="5"/>
      <c r="U201" s="5"/>
      <c r="V201" s="5"/>
      <c r="W201" s="5"/>
      <c r="X201" s="5"/>
      <c r="Y201" s="5"/>
      <c r="Z201" s="21"/>
      <c r="AA201" s="21"/>
    </row>
    <row r="202" spans="1:27" s="1" customFormat="1" x14ac:dyDescent="0.25">
      <c r="A202" s="4">
        <v>167</v>
      </c>
      <c r="B202" s="170"/>
      <c r="C202" s="16">
        <v>34242187</v>
      </c>
      <c r="D202" s="76">
        <v>84.9</v>
      </c>
      <c r="E202" s="8">
        <v>35.018999999999998</v>
      </c>
      <c r="F202" s="8">
        <v>36.539000000000001</v>
      </c>
      <c r="G202" s="8">
        <f t="shared" si="14"/>
        <v>1.5200000000000031</v>
      </c>
      <c r="H202" s="77">
        <f t="shared" si="18"/>
        <v>1.3068960000000027</v>
      </c>
      <c r="I202" s="77"/>
      <c r="J202" s="85">
        <f t="shared" si="16"/>
        <v>0.47273051747796735</v>
      </c>
      <c r="K202" s="85">
        <f t="shared" si="17"/>
        <v>1.7796265174779702</v>
      </c>
      <c r="M202" s="25" t="s">
        <v>111</v>
      </c>
      <c r="N202" s="215"/>
      <c r="O202" s="66"/>
      <c r="P202" s="132"/>
      <c r="Q202" s="93"/>
      <c r="R202" s="5"/>
      <c r="S202" s="5"/>
      <c r="T202" s="5"/>
      <c r="U202" s="5"/>
      <c r="V202" s="5"/>
      <c r="W202" s="5"/>
      <c r="X202" s="5"/>
      <c r="Y202" s="5"/>
      <c r="Z202" s="21"/>
      <c r="AA202" s="21"/>
    </row>
    <row r="203" spans="1:27" s="1" customFormat="1" x14ac:dyDescent="0.25">
      <c r="A203" s="75">
        <v>168</v>
      </c>
      <c r="B203" s="170"/>
      <c r="C203" s="16">
        <v>34242189</v>
      </c>
      <c r="D203" s="76">
        <v>56.4</v>
      </c>
      <c r="E203" s="8">
        <v>5.01</v>
      </c>
      <c r="F203" s="8">
        <v>5.01</v>
      </c>
      <c r="G203" s="8">
        <f t="shared" si="14"/>
        <v>0</v>
      </c>
      <c r="H203" s="77">
        <f t="shared" si="18"/>
        <v>0</v>
      </c>
      <c r="I203" s="77">
        <f>D203*($J$22/$E$22)</f>
        <v>0.66584198433664532</v>
      </c>
      <c r="J203" s="85">
        <f t="shared" si="16"/>
        <v>0.31404006108076982</v>
      </c>
      <c r="K203" s="85">
        <f t="shared" si="17"/>
        <v>0.97988204541741508</v>
      </c>
      <c r="M203" s="25" t="s">
        <v>113</v>
      </c>
      <c r="N203" s="215"/>
      <c r="O203" s="66"/>
      <c r="P203" s="132"/>
      <c r="Q203" s="93"/>
      <c r="R203" s="5"/>
      <c r="S203" s="5"/>
      <c r="T203" s="5"/>
      <c r="U203" s="5"/>
      <c r="V203" s="5"/>
      <c r="W203" s="5"/>
      <c r="X203" s="5"/>
      <c r="Y203" s="5"/>
      <c r="Z203" s="21"/>
      <c r="AA203" s="21"/>
    </row>
    <row r="204" spans="1:27" s="1" customFormat="1" x14ac:dyDescent="0.25">
      <c r="A204" s="75">
        <v>169</v>
      </c>
      <c r="B204" s="170"/>
      <c r="C204" s="16">
        <v>34242191</v>
      </c>
      <c r="D204" s="76">
        <v>57</v>
      </c>
      <c r="E204" s="8">
        <v>22.684999999999999</v>
      </c>
      <c r="F204" s="8">
        <v>24.164000000000001</v>
      </c>
      <c r="G204" s="8">
        <f t="shared" si="14"/>
        <v>1.4790000000000028</v>
      </c>
      <c r="H204" s="77">
        <f t="shared" si="18"/>
        <v>1.2716442000000023</v>
      </c>
      <c r="I204" s="77"/>
      <c r="J204" s="85">
        <f t="shared" si="16"/>
        <v>0.31738091279439501</v>
      </c>
      <c r="K204" s="85">
        <f t="shared" si="17"/>
        <v>1.5890251127943973</v>
      </c>
      <c r="M204" s="25" t="s">
        <v>111</v>
      </c>
      <c r="N204" s="215"/>
      <c r="O204" s="66"/>
      <c r="P204" s="132"/>
      <c r="Q204" s="93"/>
      <c r="R204" s="5"/>
      <c r="S204" s="5"/>
      <c r="T204" s="5"/>
      <c r="U204" s="5"/>
      <c r="V204" s="5"/>
      <c r="W204" s="5"/>
      <c r="X204" s="5"/>
      <c r="Y204" s="5"/>
      <c r="Z204" s="21"/>
      <c r="AA204" s="21"/>
    </row>
    <row r="205" spans="1:27" s="1" customFormat="1" x14ac:dyDescent="0.25">
      <c r="A205" s="75">
        <v>170</v>
      </c>
      <c r="B205" s="203">
        <v>45608</v>
      </c>
      <c r="C205" s="204">
        <v>34242190</v>
      </c>
      <c r="D205" s="76">
        <v>85.3</v>
      </c>
      <c r="E205" s="8">
        <v>31.687999999999999</v>
      </c>
      <c r="F205" s="8">
        <v>32.466000000000001</v>
      </c>
      <c r="G205" s="8">
        <f t="shared" si="14"/>
        <v>0.77800000000000225</v>
      </c>
      <c r="H205" s="77">
        <f t="shared" si="18"/>
        <v>0.66892440000000197</v>
      </c>
      <c r="I205" s="77"/>
      <c r="J205" s="85">
        <f t="shared" si="16"/>
        <v>0.47495775195371748</v>
      </c>
      <c r="K205" s="85">
        <f t="shared" si="17"/>
        <v>1.1438821519537195</v>
      </c>
      <c r="M205" s="25" t="s">
        <v>111</v>
      </c>
      <c r="N205" s="215"/>
      <c r="O205" s="66"/>
      <c r="P205" s="132"/>
      <c r="Q205" s="93"/>
      <c r="R205" s="5"/>
      <c r="S205" s="5"/>
      <c r="T205" s="5"/>
      <c r="U205" s="5"/>
      <c r="V205" s="5"/>
      <c r="W205" s="5"/>
      <c r="X205" s="5"/>
      <c r="Y205" s="5"/>
      <c r="Z205" s="21"/>
      <c r="AA205" s="21"/>
    </row>
    <row r="206" spans="1:27" s="1" customFormat="1" x14ac:dyDescent="0.25">
      <c r="A206" s="4">
        <v>171</v>
      </c>
      <c r="B206" s="170"/>
      <c r="C206" s="16">
        <v>34242184</v>
      </c>
      <c r="D206" s="76">
        <v>84.3</v>
      </c>
      <c r="E206" s="8">
        <v>7.93</v>
      </c>
      <c r="F206" s="8">
        <v>7.93</v>
      </c>
      <c r="G206" s="8">
        <f t="shared" si="14"/>
        <v>0</v>
      </c>
      <c r="H206" s="77">
        <f t="shared" si="18"/>
        <v>0</v>
      </c>
      <c r="I206" s="77">
        <f>D206*($J$22/$E$22)</f>
        <v>0.99522126382232634</v>
      </c>
      <c r="J206" s="85">
        <f t="shared" si="16"/>
        <v>0.4693896657643421</v>
      </c>
      <c r="K206" s="85">
        <f t="shared" si="17"/>
        <v>1.4646109295866685</v>
      </c>
      <c r="M206" s="25" t="s">
        <v>113</v>
      </c>
      <c r="N206" s="215"/>
      <c r="O206" s="66"/>
      <c r="P206" s="107"/>
      <c r="Q206" s="108"/>
      <c r="R206" s="108"/>
      <c r="S206" s="108"/>
      <c r="T206" s="93"/>
      <c r="U206" s="93"/>
      <c r="V206" s="5"/>
      <c r="W206" s="5"/>
      <c r="X206" s="5"/>
      <c r="Y206" s="5"/>
      <c r="Z206" s="21"/>
      <c r="AA206" s="21"/>
    </row>
    <row r="207" spans="1:27" s="1" customFormat="1" x14ac:dyDescent="0.25">
      <c r="A207" s="75">
        <v>172</v>
      </c>
      <c r="B207" s="170"/>
      <c r="C207" s="16">
        <v>34242195</v>
      </c>
      <c r="D207" s="76">
        <v>56.4</v>
      </c>
      <c r="E207" s="8">
        <v>11.121</v>
      </c>
      <c r="F207" s="8">
        <v>11.454000000000001</v>
      </c>
      <c r="G207" s="8">
        <f t="shared" si="14"/>
        <v>0.33300000000000018</v>
      </c>
      <c r="H207" s="77">
        <f>G207*0.8598</f>
        <v>0.28631340000000016</v>
      </c>
      <c r="I207" s="77"/>
      <c r="J207" s="85">
        <f t="shared" si="16"/>
        <v>0.31404006108076982</v>
      </c>
      <c r="K207" s="85">
        <f t="shared" si="17"/>
        <v>0.60035346108076992</v>
      </c>
      <c r="M207" s="25" t="s">
        <v>111</v>
      </c>
      <c r="N207" s="215"/>
      <c r="O207" s="66"/>
      <c r="P207" s="107"/>
      <c r="Q207" s="108"/>
      <c r="R207" s="108"/>
      <c r="S207" s="108"/>
      <c r="T207" s="93"/>
      <c r="U207" s="93"/>
      <c r="V207" s="5"/>
      <c r="W207" s="5"/>
      <c r="X207" s="5"/>
      <c r="Y207" s="5"/>
      <c r="Z207" s="21"/>
      <c r="AA207" s="21"/>
    </row>
    <row r="208" spans="1:27" s="1" customFormat="1" x14ac:dyDescent="0.25">
      <c r="A208" s="75">
        <v>173</v>
      </c>
      <c r="B208" s="170"/>
      <c r="C208" s="16">
        <v>34242186</v>
      </c>
      <c r="D208" s="76">
        <v>56.9</v>
      </c>
      <c r="E208" s="8">
        <v>18.649000000000001</v>
      </c>
      <c r="F208" s="8">
        <v>19.882000000000001</v>
      </c>
      <c r="G208" s="8">
        <f t="shared" si="14"/>
        <v>1.2330000000000005</v>
      </c>
      <c r="H208" s="77">
        <f t="shared" ref="H208:H230" si="19">G208*0.8598</f>
        <v>1.0601334000000004</v>
      </c>
      <c r="I208" s="77"/>
      <c r="J208" s="85">
        <f t="shared" si="16"/>
        <v>0.31682410417545748</v>
      </c>
      <c r="K208" s="85">
        <f t="shared" si="17"/>
        <v>1.3769575041754578</v>
      </c>
      <c r="M208" s="25" t="s">
        <v>111</v>
      </c>
      <c r="N208" s="215"/>
      <c r="O208" s="109"/>
      <c r="P208" s="107"/>
      <c r="Q208" s="108"/>
      <c r="R208" s="108"/>
      <c r="S208" s="108"/>
      <c r="T208" s="93"/>
      <c r="U208" s="93"/>
      <c r="V208" s="5"/>
      <c r="W208" s="5"/>
      <c r="X208" s="5"/>
      <c r="Y208" s="5"/>
      <c r="Z208" s="21"/>
      <c r="AA208" s="21"/>
    </row>
    <row r="209" spans="1:27" s="1" customFormat="1" x14ac:dyDescent="0.25">
      <c r="A209" s="75">
        <v>174</v>
      </c>
      <c r="B209" s="170"/>
      <c r="C209" s="16">
        <v>34242183</v>
      </c>
      <c r="D209" s="76">
        <v>85.9</v>
      </c>
      <c r="E209" s="8">
        <v>32.273000000000003</v>
      </c>
      <c r="F209" s="8">
        <v>32.74</v>
      </c>
      <c r="G209" s="8">
        <f t="shared" si="14"/>
        <v>0.46699999999999875</v>
      </c>
      <c r="H209" s="77">
        <f t="shared" si="19"/>
        <v>0.40152659999999896</v>
      </c>
      <c r="I209" s="77"/>
      <c r="J209" s="85">
        <f t="shared" si="16"/>
        <v>0.47829860366734267</v>
      </c>
      <c r="K209" s="85">
        <f t="shared" si="17"/>
        <v>0.87982520366734163</v>
      </c>
      <c r="M209" s="25" t="s">
        <v>111</v>
      </c>
      <c r="N209" s="215"/>
      <c r="O209" s="109"/>
      <c r="P209" s="107"/>
      <c r="Q209" s="108"/>
      <c r="R209" s="108"/>
      <c r="S209" s="108"/>
      <c r="T209" s="93"/>
      <c r="U209" s="93"/>
      <c r="V209" s="93"/>
      <c r="W209" s="5"/>
      <c r="X209" s="5"/>
      <c r="Y209" s="5"/>
      <c r="Z209" s="21"/>
      <c r="AA209" s="21"/>
    </row>
    <row r="210" spans="1:27" s="1" customFormat="1" x14ac:dyDescent="0.25">
      <c r="A210" s="4">
        <v>175</v>
      </c>
      <c r="B210" s="170"/>
      <c r="C210" s="16">
        <v>34242196</v>
      </c>
      <c r="D210" s="76">
        <v>84.5</v>
      </c>
      <c r="E210" s="8">
        <f>29.949+1.096</f>
        <v>31.045000000000002</v>
      </c>
      <c r="F210" s="8">
        <f>29.949+1.096</f>
        <v>31.045000000000002</v>
      </c>
      <c r="G210" s="8">
        <f t="shared" si="14"/>
        <v>0</v>
      </c>
      <c r="H210" s="34">
        <f t="shared" si="19"/>
        <v>0</v>
      </c>
      <c r="I210" s="77">
        <f t="shared" ref="I210:I213" si="20">D210*($J$22/$E$22)</f>
        <v>0.99758240561075417</v>
      </c>
      <c r="J210" s="85">
        <f t="shared" si="16"/>
        <v>0.47050328300221717</v>
      </c>
      <c r="K210" s="85">
        <f t="shared" si="17"/>
        <v>1.4680856886129714</v>
      </c>
      <c r="M210" s="25" t="s">
        <v>113</v>
      </c>
      <c r="N210" s="215"/>
      <c r="O210" s="109"/>
      <c r="P210" s="108"/>
      <c r="Q210" s="108"/>
      <c r="R210" s="24"/>
      <c r="S210" s="106"/>
      <c r="T210" s="5"/>
      <c r="U210" s="5"/>
      <c r="V210" s="5"/>
      <c r="W210" s="5"/>
      <c r="X210" s="5"/>
      <c r="Y210" s="5"/>
      <c r="Z210" s="21"/>
      <c r="AA210" s="21"/>
    </row>
    <row r="211" spans="1:27" s="1" customFormat="1" x14ac:dyDescent="0.25">
      <c r="A211" s="75">
        <v>176</v>
      </c>
      <c r="B211" s="170"/>
      <c r="C211" s="16">
        <v>34242199</v>
      </c>
      <c r="D211" s="76">
        <v>56.5</v>
      </c>
      <c r="E211" s="8">
        <f>16.331+0.733</f>
        <v>17.064</v>
      </c>
      <c r="F211" s="8">
        <f>16.331+0.733</f>
        <v>17.064</v>
      </c>
      <c r="G211" s="8">
        <f t="shared" si="14"/>
        <v>0</v>
      </c>
      <c r="H211" s="34">
        <f t="shared" si="19"/>
        <v>0</v>
      </c>
      <c r="I211" s="77">
        <f t="shared" si="20"/>
        <v>0.66702255523085929</v>
      </c>
      <c r="J211" s="85">
        <f t="shared" si="16"/>
        <v>0.31459686969970735</v>
      </c>
      <c r="K211" s="85">
        <f t="shared" si="17"/>
        <v>0.98161942493056664</v>
      </c>
      <c r="M211" s="25" t="s">
        <v>113</v>
      </c>
      <c r="N211" s="215"/>
      <c r="O211" s="109"/>
      <c r="P211" s="108"/>
      <c r="Q211" s="108"/>
      <c r="R211" s="24"/>
      <c r="S211" s="106"/>
      <c r="T211" s="5"/>
      <c r="U211" s="5"/>
      <c r="V211" s="5"/>
      <c r="W211" s="5"/>
      <c r="X211" s="5"/>
      <c r="Y211" s="5"/>
      <c r="Z211" s="21"/>
      <c r="AA211" s="21"/>
    </row>
    <row r="212" spans="1:27" s="1" customFormat="1" x14ac:dyDescent="0.25">
      <c r="A212" s="75">
        <v>177</v>
      </c>
      <c r="B212" s="170"/>
      <c r="C212" s="16">
        <v>34242192</v>
      </c>
      <c r="D212" s="76">
        <v>57</v>
      </c>
      <c r="E212" s="8">
        <v>18</v>
      </c>
      <c r="F212" s="8">
        <v>18</v>
      </c>
      <c r="G212" s="8">
        <f t="shared" si="14"/>
        <v>0</v>
      </c>
      <c r="H212" s="34">
        <f t="shared" si="19"/>
        <v>0</v>
      </c>
      <c r="I212" s="77">
        <f t="shared" si="20"/>
        <v>0.67292540970192882</v>
      </c>
      <c r="J212" s="85">
        <f t="shared" si="16"/>
        <v>0.31738091279439501</v>
      </c>
      <c r="K212" s="85">
        <f t="shared" si="17"/>
        <v>0.99030632249632378</v>
      </c>
      <c r="M212" s="25" t="s">
        <v>113</v>
      </c>
      <c r="N212" s="215"/>
      <c r="O212" s="109"/>
      <c r="P212" s="108"/>
      <c r="Q212" s="108"/>
      <c r="R212" s="24"/>
      <c r="S212" s="106"/>
      <c r="T212" s="5"/>
      <c r="U212" s="5"/>
      <c r="V212" s="5"/>
      <c r="W212" s="5"/>
      <c r="X212" s="5"/>
      <c r="Y212" s="5"/>
      <c r="Z212" s="21"/>
      <c r="AA212" s="21"/>
    </row>
    <row r="213" spans="1:27" s="1" customFormat="1" x14ac:dyDescent="0.25">
      <c r="A213" s="75">
        <v>178</v>
      </c>
      <c r="B213" s="170"/>
      <c r="C213" s="16">
        <v>34242198</v>
      </c>
      <c r="D213" s="76">
        <v>85.8</v>
      </c>
      <c r="E213" s="8">
        <f>24.385+1.113</f>
        <v>25.498000000000001</v>
      </c>
      <c r="F213" s="8">
        <f>24.385+1.113</f>
        <v>25.498000000000001</v>
      </c>
      <c r="G213" s="8">
        <f>F213-E213</f>
        <v>0</v>
      </c>
      <c r="H213" s="77">
        <f t="shared" si="19"/>
        <v>0</v>
      </c>
      <c r="I213" s="77">
        <f t="shared" si="20"/>
        <v>1.0129298272355349</v>
      </c>
      <c r="J213" s="85">
        <f t="shared" si="16"/>
        <v>0.47774179504840508</v>
      </c>
      <c r="K213" s="85">
        <f t="shared" si="17"/>
        <v>1.49067162228394</v>
      </c>
      <c r="M213" s="25" t="s">
        <v>113</v>
      </c>
      <c r="N213" s="215"/>
      <c r="O213" s="108"/>
      <c r="P213" s="108"/>
      <c r="Q213" s="108"/>
      <c r="R213" s="24"/>
      <c r="S213" s="5"/>
      <c r="T213" s="5"/>
      <c r="U213" s="5"/>
      <c r="V213" s="5"/>
      <c r="W213" s="5"/>
      <c r="X213" s="5"/>
      <c r="Y213" s="5"/>
      <c r="Z213" s="21"/>
      <c r="AA213" s="21"/>
    </row>
    <row r="214" spans="1:27" s="1" customFormat="1" x14ac:dyDescent="0.25">
      <c r="A214" s="4">
        <v>179</v>
      </c>
      <c r="B214" s="170"/>
      <c r="C214" s="16">
        <v>34242200</v>
      </c>
      <c r="D214" s="76">
        <v>84.7</v>
      </c>
      <c r="E214" s="8">
        <v>48.813000000000002</v>
      </c>
      <c r="F214" s="8">
        <v>50.582999999999998</v>
      </c>
      <c r="G214" s="8">
        <f t="shared" si="14"/>
        <v>1.769999999999996</v>
      </c>
      <c r="H214" s="77">
        <f t="shared" si="19"/>
        <v>1.5218459999999967</v>
      </c>
      <c r="I214" s="77"/>
      <c r="J214" s="85">
        <f t="shared" si="16"/>
        <v>0.47161690024009228</v>
      </c>
      <c r="K214" s="85">
        <f t="shared" si="17"/>
        <v>1.993462900240089</v>
      </c>
      <c r="M214" s="25" t="s">
        <v>111</v>
      </c>
      <c r="N214" s="215"/>
      <c r="O214" s="132"/>
      <c r="P214" s="132"/>
      <c r="Q214" s="93"/>
      <c r="R214" s="5"/>
      <c r="S214" s="5"/>
      <c r="T214" s="5"/>
      <c r="U214" s="5"/>
      <c r="V214" s="5"/>
      <c r="W214" s="5"/>
      <c r="X214" s="5"/>
      <c r="Y214" s="5"/>
      <c r="Z214" s="21"/>
      <c r="AA214" s="21"/>
    </row>
    <row r="215" spans="1:27" s="1" customFormat="1" x14ac:dyDescent="0.25">
      <c r="A215" s="4">
        <v>180</v>
      </c>
      <c r="B215" s="170"/>
      <c r="C215" s="16">
        <v>34242197</v>
      </c>
      <c r="D215" s="76">
        <v>55.8</v>
      </c>
      <c r="E215" s="8">
        <v>19.783000000000001</v>
      </c>
      <c r="F215" s="8">
        <v>20.783999999999999</v>
      </c>
      <c r="G215" s="8">
        <f t="shared" si="14"/>
        <v>1.0009999999999977</v>
      </c>
      <c r="H215" s="34">
        <f t="shared" si="19"/>
        <v>0.86065979999999798</v>
      </c>
      <c r="I215" s="34"/>
      <c r="J215" s="85">
        <f t="shared" si="16"/>
        <v>0.31069920936714457</v>
      </c>
      <c r="K215" s="85">
        <f t="shared" si="17"/>
        <v>1.1713590093671424</v>
      </c>
      <c r="M215" s="25" t="s">
        <v>111</v>
      </c>
      <c r="N215" s="215"/>
      <c r="O215" s="131"/>
      <c r="P215" s="66"/>
      <c r="Q215" s="93"/>
      <c r="R215" s="5"/>
      <c r="S215" s="5"/>
      <c r="T215" s="5"/>
      <c r="U215" s="5"/>
      <c r="V215" s="5"/>
      <c r="W215" s="5"/>
      <c r="X215" s="5"/>
      <c r="Y215" s="5"/>
      <c r="Z215" s="21"/>
      <c r="AA215" s="21"/>
    </row>
    <row r="216" spans="1:27" s="1" customFormat="1" x14ac:dyDescent="0.25">
      <c r="A216" s="75">
        <v>181</v>
      </c>
      <c r="B216" s="170"/>
      <c r="C216" s="16">
        <v>34242193</v>
      </c>
      <c r="D216" s="76">
        <v>57</v>
      </c>
      <c r="E216" s="8">
        <v>8.9109999999999996</v>
      </c>
      <c r="F216" s="8">
        <v>9.6549999999999994</v>
      </c>
      <c r="G216" s="8">
        <f t="shared" si="14"/>
        <v>0.74399999999999977</v>
      </c>
      <c r="H216" s="77">
        <f t="shared" si="19"/>
        <v>0.63969119999999979</v>
      </c>
      <c r="I216" s="77"/>
      <c r="J216" s="85">
        <f t="shared" si="16"/>
        <v>0.31738091279439501</v>
      </c>
      <c r="K216" s="85">
        <f t="shared" si="17"/>
        <v>0.95707211279439486</v>
      </c>
      <c r="M216" s="25" t="s">
        <v>111</v>
      </c>
      <c r="N216" s="215"/>
      <c r="O216" s="66"/>
      <c r="P216" s="66"/>
      <c r="Q216" s="93"/>
      <c r="R216" s="5"/>
      <c r="S216" s="5"/>
      <c r="T216" s="5"/>
      <c r="U216" s="5"/>
      <c r="V216" s="5"/>
      <c r="W216" s="5"/>
      <c r="X216" s="5"/>
      <c r="Y216" s="5"/>
      <c r="Z216" s="21"/>
      <c r="AA216" s="21"/>
    </row>
    <row r="217" spans="1:27" s="1" customFormat="1" ht="15.75" thickBot="1" x14ac:dyDescent="0.3">
      <c r="A217" s="86">
        <v>182</v>
      </c>
      <c r="B217" s="173"/>
      <c r="C217" s="20">
        <v>34242194</v>
      </c>
      <c r="D217" s="81">
        <v>85.8</v>
      </c>
      <c r="E217" s="12">
        <v>27.402999999999999</v>
      </c>
      <c r="F217" s="12">
        <v>28.936</v>
      </c>
      <c r="G217" s="12">
        <f t="shared" si="14"/>
        <v>1.5330000000000013</v>
      </c>
      <c r="H217" s="82">
        <f t="shared" si="19"/>
        <v>1.3180734000000012</v>
      </c>
      <c r="I217" s="82"/>
      <c r="J217" s="85">
        <f>D217/$E$21*$J$20</f>
        <v>0.47774179504840508</v>
      </c>
      <c r="K217" s="85">
        <f t="shared" si="17"/>
        <v>1.7958151950484063</v>
      </c>
      <c r="M217" s="25" t="s">
        <v>111</v>
      </c>
      <c r="N217" s="215"/>
      <c r="O217" s="66"/>
      <c r="P217" s="66"/>
      <c r="Q217" s="93"/>
      <c r="R217" s="5"/>
      <c r="S217" s="5"/>
      <c r="T217" s="5"/>
      <c r="U217" s="5"/>
      <c r="V217" s="5"/>
      <c r="W217" s="5"/>
      <c r="X217" s="5"/>
      <c r="Y217" s="5"/>
      <c r="Z217" s="21"/>
      <c r="AA217" s="21"/>
    </row>
    <row r="218" spans="1:27" s="1" customFormat="1" ht="15.75" thickBot="1" x14ac:dyDescent="0.3">
      <c r="A218" s="274" t="s">
        <v>120</v>
      </c>
      <c r="B218" s="275"/>
      <c r="C218" s="275"/>
      <c r="D218" s="276">
        <f>SUM(D166:D217)</f>
        <v>3672.6000000000013</v>
      </c>
      <c r="E218" s="277" t="s">
        <v>121</v>
      </c>
      <c r="F218" s="277"/>
      <c r="G218" s="277"/>
      <c r="H218" s="278">
        <f>SUM(H166:H217)</f>
        <v>36.359222400000021</v>
      </c>
      <c r="I218" s="278">
        <f t="shared" ref="I218:K218" si="21">SUM(I166:I217)</f>
        <v>6.9984242609000606</v>
      </c>
      <c r="J218" s="278">
        <f t="shared" si="21"/>
        <v>20.449353339099915</v>
      </c>
      <c r="K218" s="279">
        <f t="shared" si="21"/>
        <v>63.806999999999981</v>
      </c>
      <c r="M218" s="25"/>
      <c r="N218" s="215"/>
      <c r="O218" s="66"/>
      <c r="P218" s="66"/>
      <c r="Q218" s="93"/>
      <c r="R218" s="5"/>
      <c r="S218" s="5"/>
      <c r="T218" s="5"/>
      <c r="U218" s="5"/>
      <c r="V218" s="5"/>
      <c r="W218" s="5"/>
      <c r="X218" s="5"/>
      <c r="Y218" s="5"/>
      <c r="Z218" s="21"/>
      <c r="AA218" s="21"/>
    </row>
    <row r="219" spans="1:27" s="1" customFormat="1" x14ac:dyDescent="0.25">
      <c r="A219" s="13">
        <v>183</v>
      </c>
      <c r="B219" s="176"/>
      <c r="C219" s="19">
        <v>34242339</v>
      </c>
      <c r="D219" s="84">
        <v>117.2</v>
      </c>
      <c r="E219" s="9">
        <v>47.784999999999997</v>
      </c>
      <c r="F219" s="9">
        <v>49.536999999999999</v>
      </c>
      <c r="G219" s="9">
        <f t="shared" si="14"/>
        <v>1.7520000000000024</v>
      </c>
      <c r="H219" s="85">
        <f t="shared" si="19"/>
        <v>1.5063696000000022</v>
      </c>
      <c r="I219" s="85"/>
      <c r="J219" s="85">
        <f>D219/$E$26*$J$25</f>
        <v>0.23567861212652105</v>
      </c>
      <c r="K219" s="85">
        <f>H219+I219+J219</f>
        <v>1.7420482121265233</v>
      </c>
      <c r="M219" s="25" t="s">
        <v>111</v>
      </c>
      <c r="N219" s="215"/>
      <c r="O219" s="66"/>
      <c r="P219" s="66"/>
      <c r="Q219" s="93"/>
      <c r="R219" s="5"/>
      <c r="S219" s="5"/>
      <c r="T219" s="5"/>
      <c r="U219" s="5"/>
      <c r="V219" s="5"/>
      <c r="W219" s="5"/>
      <c r="X219" s="5"/>
      <c r="AA219" s="21"/>
    </row>
    <row r="220" spans="1:27" s="1" customFormat="1" x14ac:dyDescent="0.25">
      <c r="A220" s="75">
        <v>184</v>
      </c>
      <c r="B220" s="170"/>
      <c r="C220" s="16">
        <v>34242341</v>
      </c>
      <c r="D220" s="76">
        <v>58.1</v>
      </c>
      <c r="E220" s="8">
        <v>25.027999999999999</v>
      </c>
      <c r="F220" s="8">
        <v>26.326000000000001</v>
      </c>
      <c r="G220" s="8">
        <f t="shared" si="14"/>
        <v>1.2980000000000018</v>
      </c>
      <c r="H220" s="77">
        <f t="shared" si="19"/>
        <v>1.1160204000000016</v>
      </c>
      <c r="I220" s="85"/>
      <c r="J220" s="85">
        <f t="shared" ref="J220:J283" si="22">D220/$E$26*$J$25</f>
        <v>0.11683385123336922</v>
      </c>
      <c r="K220" s="85">
        <f t="shared" ref="K220:K283" si="23">H220+I220+J220</f>
        <v>1.2328542512333709</v>
      </c>
      <c r="M220" s="25" t="s">
        <v>111</v>
      </c>
      <c r="N220" s="215"/>
      <c r="O220" s="66"/>
      <c r="P220" s="66"/>
      <c r="Q220" s="93"/>
      <c r="R220" s="5"/>
      <c r="S220" s="5"/>
      <c r="T220" s="5"/>
      <c r="U220" s="5"/>
      <c r="V220" s="5"/>
      <c r="W220" s="5"/>
      <c r="X220" s="5"/>
      <c r="AA220" s="21"/>
    </row>
    <row r="221" spans="1:27" s="1" customFormat="1" x14ac:dyDescent="0.25">
      <c r="A221" s="75">
        <v>185</v>
      </c>
      <c r="B221" s="170"/>
      <c r="C221" s="16">
        <v>34242160</v>
      </c>
      <c r="D221" s="76">
        <v>58.4</v>
      </c>
      <c r="E221" s="8">
        <v>11.627000000000001</v>
      </c>
      <c r="F221" s="8">
        <v>13.26</v>
      </c>
      <c r="G221" s="8">
        <f t="shared" si="14"/>
        <v>1.6329999999999991</v>
      </c>
      <c r="H221" s="34">
        <f t="shared" si="19"/>
        <v>1.4040533999999993</v>
      </c>
      <c r="I221" s="39"/>
      <c r="J221" s="85">
        <f t="shared" si="22"/>
        <v>0.11743712413130399</v>
      </c>
      <c r="K221" s="85">
        <f t="shared" si="23"/>
        <v>1.5214905241313033</v>
      </c>
      <c r="M221" s="25" t="s">
        <v>111</v>
      </c>
      <c r="N221" s="215"/>
      <c r="O221" s="66"/>
      <c r="P221" s="66"/>
      <c r="Q221" s="93"/>
      <c r="R221" s="5"/>
      <c r="S221" s="5"/>
      <c r="T221" s="5"/>
      <c r="U221" s="5"/>
      <c r="V221" s="5"/>
      <c r="W221" s="5"/>
      <c r="X221" s="5"/>
      <c r="AA221" s="21"/>
    </row>
    <row r="222" spans="1:27" s="1" customFormat="1" x14ac:dyDescent="0.25">
      <c r="A222" s="75">
        <v>186</v>
      </c>
      <c r="B222" s="170"/>
      <c r="C222" s="16">
        <v>43441091</v>
      </c>
      <c r="D222" s="76">
        <v>46.7</v>
      </c>
      <c r="E222" s="8">
        <v>27.292999999999999</v>
      </c>
      <c r="F222" s="8">
        <v>28.154</v>
      </c>
      <c r="G222" s="8">
        <f t="shared" si="14"/>
        <v>0.86100000000000065</v>
      </c>
      <c r="H222" s="77">
        <f t="shared" si="19"/>
        <v>0.74028780000000061</v>
      </c>
      <c r="I222" s="85"/>
      <c r="J222" s="85">
        <f t="shared" si="22"/>
        <v>9.3909481111847548E-2</v>
      </c>
      <c r="K222" s="85">
        <f t="shared" si="23"/>
        <v>0.8341972811118481</v>
      </c>
      <c r="M222" s="25" t="s">
        <v>111</v>
      </c>
      <c r="N222" s="215"/>
      <c r="O222" s="132"/>
      <c r="P222" s="132"/>
      <c r="Q222" s="93"/>
      <c r="R222" s="5"/>
      <c r="S222" s="5"/>
      <c r="T222" s="5"/>
      <c r="AA222" s="21"/>
    </row>
    <row r="223" spans="1:27" s="1" customFormat="1" x14ac:dyDescent="0.25">
      <c r="A223" s="4">
        <v>187</v>
      </c>
      <c r="B223" s="170"/>
      <c r="C223" s="16">
        <v>34242342</v>
      </c>
      <c r="D223" s="72">
        <v>77.400000000000006</v>
      </c>
      <c r="E223" s="8">
        <v>40.906999999999996</v>
      </c>
      <c r="F223" s="8">
        <v>42.308999999999997</v>
      </c>
      <c r="G223" s="8">
        <f t="shared" si="14"/>
        <v>1.402000000000001</v>
      </c>
      <c r="H223" s="77">
        <f t="shared" si="19"/>
        <v>1.2054396000000009</v>
      </c>
      <c r="I223" s="85"/>
      <c r="J223" s="85">
        <f t="shared" si="22"/>
        <v>0.15564440766717347</v>
      </c>
      <c r="K223" s="85">
        <f t="shared" si="23"/>
        <v>1.3610840076671744</v>
      </c>
      <c r="M223" s="25" t="s">
        <v>111</v>
      </c>
      <c r="N223" s="215"/>
      <c r="O223" s="132"/>
      <c r="P223" s="132"/>
      <c r="Q223" s="93"/>
      <c r="R223" s="5"/>
      <c r="S223" s="5"/>
      <c r="T223" s="5"/>
      <c r="AA223" s="21"/>
    </row>
    <row r="224" spans="1:27" s="1" customFormat="1" x14ac:dyDescent="0.25">
      <c r="A224" s="75">
        <v>188</v>
      </c>
      <c r="B224" s="171"/>
      <c r="C224" s="16">
        <v>34242334</v>
      </c>
      <c r="D224" s="76">
        <v>117.2</v>
      </c>
      <c r="E224" s="8">
        <v>29.262</v>
      </c>
      <c r="F224" s="8">
        <v>31.154</v>
      </c>
      <c r="G224" s="8">
        <f t="shared" si="14"/>
        <v>1.8919999999999995</v>
      </c>
      <c r="H224" s="77">
        <f t="shared" si="19"/>
        <v>1.6267415999999995</v>
      </c>
      <c r="I224" s="77"/>
      <c r="J224" s="85">
        <f t="shared" si="22"/>
        <v>0.23567861212652105</v>
      </c>
      <c r="K224" s="85">
        <f t="shared" si="23"/>
        <v>1.8624202121265205</v>
      </c>
      <c r="M224" s="25" t="s">
        <v>111</v>
      </c>
      <c r="N224" s="215"/>
      <c r="O224" s="132"/>
      <c r="P224" s="132"/>
      <c r="Q224" s="93"/>
      <c r="R224" s="5"/>
      <c r="S224" s="5"/>
      <c r="T224" s="5"/>
      <c r="AA224" s="21"/>
    </row>
    <row r="225" spans="1:27" s="1" customFormat="1" x14ac:dyDescent="0.25">
      <c r="A225" s="75">
        <v>189</v>
      </c>
      <c r="B225" s="170"/>
      <c r="C225" s="16">
        <v>34242338</v>
      </c>
      <c r="D225" s="76">
        <v>58.7</v>
      </c>
      <c r="E225" s="8">
        <v>27.608000000000001</v>
      </c>
      <c r="F225" s="8">
        <v>29.106999999999999</v>
      </c>
      <c r="G225" s="8">
        <f t="shared" si="14"/>
        <v>1.4989999999999988</v>
      </c>
      <c r="H225" s="77">
        <f t="shared" si="19"/>
        <v>1.288840199999999</v>
      </c>
      <c r="I225" s="77"/>
      <c r="J225" s="85">
        <f t="shared" si="22"/>
        <v>0.11804039702923878</v>
      </c>
      <c r="K225" s="85">
        <f t="shared" si="23"/>
        <v>1.4068805970292377</v>
      </c>
      <c r="M225" s="25" t="s">
        <v>111</v>
      </c>
      <c r="N225" s="215"/>
      <c r="O225" s="132"/>
      <c r="P225" s="132"/>
      <c r="Q225" s="93"/>
      <c r="R225" s="5"/>
      <c r="S225" s="5"/>
      <c r="T225" s="5"/>
      <c r="AA225" s="21"/>
    </row>
    <row r="226" spans="1:27" s="1" customFormat="1" x14ac:dyDescent="0.25">
      <c r="A226" s="75">
        <v>190</v>
      </c>
      <c r="B226" s="171"/>
      <c r="C226" s="16">
        <v>34242340</v>
      </c>
      <c r="D226" s="76">
        <v>58.2</v>
      </c>
      <c r="E226" s="8">
        <v>28.033000000000001</v>
      </c>
      <c r="F226" s="8">
        <v>29.236999999999998</v>
      </c>
      <c r="G226" s="8">
        <f t="shared" si="14"/>
        <v>1.2039999999999971</v>
      </c>
      <c r="H226" s="77">
        <f t="shared" si="19"/>
        <v>1.0351991999999974</v>
      </c>
      <c r="I226" s="77"/>
      <c r="J226" s="85">
        <f t="shared" si="22"/>
        <v>0.11703494219934749</v>
      </c>
      <c r="K226" s="85">
        <f t="shared" si="23"/>
        <v>1.1522341421993449</v>
      </c>
      <c r="M226" s="25" t="s">
        <v>111</v>
      </c>
      <c r="N226" s="215"/>
      <c r="O226" s="132"/>
      <c r="P226" s="131"/>
      <c r="Q226" s="93"/>
      <c r="R226" s="5"/>
      <c r="S226" s="5"/>
      <c r="T226" s="5"/>
      <c r="AA226" s="21"/>
    </row>
    <row r="227" spans="1:27" s="1" customFormat="1" x14ac:dyDescent="0.25">
      <c r="A227" s="4">
        <v>191</v>
      </c>
      <c r="B227" s="170"/>
      <c r="C227" s="16">
        <v>34242335</v>
      </c>
      <c r="D227" s="76">
        <v>46.6</v>
      </c>
      <c r="E227" s="8">
        <v>3.92</v>
      </c>
      <c r="F227" s="8">
        <v>3.92</v>
      </c>
      <c r="G227" s="8">
        <f t="shared" si="14"/>
        <v>0</v>
      </c>
      <c r="H227" s="77">
        <f t="shared" si="19"/>
        <v>0</v>
      </c>
      <c r="I227" s="77">
        <f>D227*($J$27/$E$27)</f>
        <v>0.64057585268153761</v>
      </c>
      <c r="J227" s="85">
        <f t="shared" si="22"/>
        <v>9.3708390145869291E-2</v>
      </c>
      <c r="K227" s="85">
        <f t="shared" si="23"/>
        <v>0.7342842428274069</v>
      </c>
      <c r="M227" s="25" t="s">
        <v>113</v>
      </c>
      <c r="N227" s="215"/>
      <c r="O227" s="132"/>
      <c r="P227" s="132"/>
      <c r="Q227" s="93"/>
      <c r="R227" s="5"/>
      <c r="S227" s="5"/>
      <c r="T227" s="5"/>
      <c r="AA227" s="21"/>
    </row>
    <row r="228" spans="1:27" s="1" customFormat="1" x14ac:dyDescent="0.25">
      <c r="A228" s="75">
        <v>192</v>
      </c>
      <c r="B228" s="332" t="s">
        <v>90</v>
      </c>
      <c r="C228" s="205" t="s">
        <v>122</v>
      </c>
      <c r="D228" s="76">
        <v>77.3</v>
      </c>
      <c r="E228" s="8">
        <v>0.64500000000000002</v>
      </c>
      <c r="F228" s="8">
        <v>0.85</v>
      </c>
      <c r="G228" s="8">
        <f>F228-E228</f>
        <v>0.20499999999999996</v>
      </c>
      <c r="H228" s="77">
        <f>G228</f>
        <v>0.20499999999999996</v>
      </c>
      <c r="I228" s="77"/>
      <c r="J228" s="85">
        <f t="shared" si="22"/>
        <v>0.15544331670119516</v>
      </c>
      <c r="K228" s="85">
        <f t="shared" si="23"/>
        <v>0.36044331670119512</v>
      </c>
      <c r="M228" s="25" t="s">
        <v>111</v>
      </c>
      <c r="N228" s="215"/>
      <c r="O228" s="108"/>
      <c r="P228" s="132"/>
      <c r="Q228" s="93"/>
      <c r="R228" s="5"/>
      <c r="S228" s="5"/>
      <c r="T228" s="5"/>
      <c r="AA228" s="21"/>
    </row>
    <row r="229" spans="1:27" s="1" customFormat="1" x14ac:dyDescent="0.25">
      <c r="A229" s="75">
        <v>193</v>
      </c>
      <c r="B229" s="170"/>
      <c r="C229" s="16">
        <v>34242324</v>
      </c>
      <c r="D229" s="76">
        <v>116.7</v>
      </c>
      <c r="E229" s="8">
        <v>11.039</v>
      </c>
      <c r="F229" s="8">
        <v>11.039</v>
      </c>
      <c r="G229" s="8">
        <f t="shared" ref="G229:G283" si="24">F229-E229</f>
        <v>0</v>
      </c>
      <c r="H229" s="77">
        <f t="shared" si="19"/>
        <v>0</v>
      </c>
      <c r="I229" s="77">
        <f>D229*($J$27/$E$27)</f>
        <v>1.6041888842904599</v>
      </c>
      <c r="J229" s="85">
        <f t="shared" si="22"/>
        <v>0.23467315729662974</v>
      </c>
      <c r="K229" s="85">
        <f t="shared" si="23"/>
        <v>1.8388620415870895</v>
      </c>
      <c r="M229" s="25" t="s">
        <v>113</v>
      </c>
      <c r="N229" s="215"/>
      <c r="O229" s="132"/>
      <c r="P229" s="132"/>
      <c r="Q229" s="93"/>
      <c r="R229" s="5"/>
      <c r="S229" s="5"/>
      <c r="T229" s="5"/>
      <c r="AA229" s="21"/>
    </row>
    <row r="230" spans="1:27" s="1" customFormat="1" x14ac:dyDescent="0.25">
      <c r="A230" s="88">
        <v>194</v>
      </c>
      <c r="B230" s="171"/>
      <c r="C230" s="18">
        <v>34242331</v>
      </c>
      <c r="D230" s="76">
        <v>58</v>
      </c>
      <c r="E230" s="8">
        <v>4.4480000000000004</v>
      </c>
      <c r="F230" s="8">
        <v>4.4480000000000004</v>
      </c>
      <c r="G230" s="8">
        <f t="shared" si="24"/>
        <v>0</v>
      </c>
      <c r="H230" s="77">
        <f t="shared" si="19"/>
        <v>0</v>
      </c>
      <c r="I230" s="77"/>
      <c r="J230" s="85">
        <f t="shared" si="22"/>
        <v>0.11663276026739096</v>
      </c>
      <c r="K230" s="85">
        <f t="shared" si="23"/>
        <v>0.11663276026739096</v>
      </c>
      <c r="M230" s="25" t="s">
        <v>111</v>
      </c>
      <c r="N230" s="215"/>
      <c r="O230" s="132"/>
      <c r="P230" s="132"/>
      <c r="Q230" s="93"/>
      <c r="R230" s="5"/>
      <c r="S230" s="5"/>
      <c r="T230" s="5"/>
      <c r="AA230" s="21"/>
    </row>
    <row r="231" spans="1:27" s="1" customFormat="1" x14ac:dyDescent="0.25">
      <c r="A231" s="4">
        <v>195</v>
      </c>
      <c r="B231" s="171"/>
      <c r="C231" s="16">
        <v>34242336</v>
      </c>
      <c r="D231" s="76">
        <v>58.1</v>
      </c>
      <c r="E231" s="8">
        <v>17.143999999999998</v>
      </c>
      <c r="F231" s="8">
        <v>18.672000000000001</v>
      </c>
      <c r="G231" s="8">
        <f t="shared" si="24"/>
        <v>1.5280000000000022</v>
      </c>
      <c r="H231" s="77">
        <f>G231*0.8598</f>
        <v>1.313774400000002</v>
      </c>
      <c r="I231" s="77"/>
      <c r="J231" s="85">
        <f t="shared" si="22"/>
        <v>0.11683385123336922</v>
      </c>
      <c r="K231" s="85">
        <f t="shared" si="23"/>
        <v>1.4306082512333713</v>
      </c>
      <c r="M231" s="25" t="s">
        <v>111</v>
      </c>
      <c r="N231" s="215"/>
      <c r="O231" s="132"/>
      <c r="P231" s="132"/>
      <c r="Q231" s="93"/>
      <c r="R231" s="5"/>
      <c r="S231" s="5"/>
      <c r="T231" s="5"/>
      <c r="AA231" s="21"/>
    </row>
    <row r="232" spans="1:27" s="1" customFormat="1" x14ac:dyDescent="0.25">
      <c r="A232" s="78">
        <v>196</v>
      </c>
      <c r="B232" s="171"/>
      <c r="C232" s="16">
        <v>34242332</v>
      </c>
      <c r="D232" s="76">
        <v>46.7</v>
      </c>
      <c r="E232" s="8">
        <v>17.402999999999999</v>
      </c>
      <c r="F232" s="8">
        <v>17.774000000000001</v>
      </c>
      <c r="G232" s="8">
        <f t="shared" si="24"/>
        <v>0.37100000000000222</v>
      </c>
      <c r="H232" s="77">
        <f t="shared" ref="H232:H255" si="25">G232*0.8598</f>
        <v>0.31898580000000193</v>
      </c>
      <c r="I232" s="77"/>
      <c r="J232" s="85">
        <f t="shared" si="22"/>
        <v>9.3909481111847548E-2</v>
      </c>
      <c r="K232" s="85">
        <f t="shared" si="23"/>
        <v>0.41289528111184948</v>
      </c>
      <c r="L232" s="66"/>
      <c r="M232" s="25" t="s">
        <v>111</v>
      </c>
      <c r="N232" s="215"/>
      <c r="O232" s="132"/>
      <c r="P232" s="132"/>
      <c r="Q232" s="93"/>
      <c r="R232" s="5"/>
      <c r="S232" s="5"/>
      <c r="T232" s="5"/>
      <c r="AA232" s="21"/>
    </row>
    <row r="233" spans="1:27" s="1" customFormat="1" x14ac:dyDescent="0.25">
      <c r="A233" s="83">
        <v>197</v>
      </c>
      <c r="B233" s="174"/>
      <c r="C233" s="19">
        <v>34242328</v>
      </c>
      <c r="D233" s="76">
        <v>77.5</v>
      </c>
      <c r="E233" s="8">
        <v>37.567999999999998</v>
      </c>
      <c r="F233" s="8">
        <v>39.176000000000002</v>
      </c>
      <c r="G233" s="8">
        <f t="shared" si="24"/>
        <v>1.6080000000000041</v>
      </c>
      <c r="H233" s="77">
        <f t="shared" si="25"/>
        <v>1.3825584000000035</v>
      </c>
      <c r="I233" s="77"/>
      <c r="J233" s="85">
        <f t="shared" si="22"/>
        <v>0.15584549863315172</v>
      </c>
      <c r="K233" s="85">
        <f t="shared" si="23"/>
        <v>1.5384038986331552</v>
      </c>
      <c r="L233" s="66"/>
      <c r="M233" s="25" t="s">
        <v>111</v>
      </c>
      <c r="N233" s="215"/>
      <c r="O233" s="132"/>
      <c r="P233" s="132"/>
      <c r="Q233" s="93"/>
      <c r="R233" s="5"/>
      <c r="S233" s="5"/>
      <c r="T233" s="5"/>
      <c r="AA233" s="21"/>
    </row>
    <row r="234" spans="1:27" s="1" customFormat="1" x14ac:dyDescent="0.25">
      <c r="A234" s="75">
        <v>198</v>
      </c>
      <c r="B234" s="170"/>
      <c r="C234" s="16">
        <v>34242333</v>
      </c>
      <c r="D234" s="76">
        <v>116.5</v>
      </c>
      <c r="E234" s="8">
        <v>25.373999999999999</v>
      </c>
      <c r="F234" s="8">
        <v>26.439</v>
      </c>
      <c r="G234" s="8">
        <f t="shared" si="24"/>
        <v>1.0650000000000013</v>
      </c>
      <c r="H234" s="77">
        <f t="shared" si="25"/>
        <v>0.91568700000000114</v>
      </c>
      <c r="I234" s="77"/>
      <c r="J234" s="85">
        <f t="shared" si="22"/>
        <v>0.23427097536467323</v>
      </c>
      <c r="K234" s="85">
        <f t="shared" si="23"/>
        <v>1.1499579753646745</v>
      </c>
      <c r="L234" s="66"/>
      <c r="M234" s="25" t="s">
        <v>111</v>
      </c>
      <c r="N234" s="215"/>
      <c r="O234" s="132"/>
      <c r="P234" s="132"/>
      <c r="Q234" s="93"/>
      <c r="R234" s="5"/>
      <c r="S234" s="5"/>
      <c r="T234" s="5"/>
      <c r="AA234" s="21"/>
    </row>
    <row r="235" spans="1:27" s="1" customFormat="1" x14ac:dyDescent="0.25">
      <c r="A235" s="4">
        <v>199</v>
      </c>
      <c r="B235" s="170"/>
      <c r="C235" s="16">
        <v>34242330</v>
      </c>
      <c r="D235" s="76">
        <v>58.8</v>
      </c>
      <c r="E235" s="8">
        <v>34.405000000000001</v>
      </c>
      <c r="F235" s="8">
        <v>35.741999999999997</v>
      </c>
      <c r="G235" s="8">
        <f t="shared" si="24"/>
        <v>1.3369999999999962</v>
      </c>
      <c r="H235" s="77">
        <f t="shared" si="25"/>
        <v>1.1495525999999967</v>
      </c>
      <c r="I235" s="77"/>
      <c r="J235" s="85">
        <f t="shared" si="22"/>
        <v>0.11824148799521703</v>
      </c>
      <c r="K235" s="85">
        <f t="shared" si="23"/>
        <v>1.2677940879952136</v>
      </c>
      <c r="M235" s="25" t="s">
        <v>111</v>
      </c>
      <c r="N235" s="215"/>
      <c r="O235" s="132"/>
      <c r="P235" s="132"/>
      <c r="Q235" s="93"/>
      <c r="R235" s="5"/>
      <c r="S235" s="5"/>
      <c r="T235" s="5"/>
      <c r="AA235" s="21"/>
    </row>
    <row r="236" spans="1:27" s="1" customFormat="1" x14ac:dyDescent="0.25">
      <c r="A236" s="4">
        <v>200</v>
      </c>
      <c r="B236" s="170"/>
      <c r="C236" s="16">
        <v>34242329</v>
      </c>
      <c r="D236" s="76">
        <v>58.6</v>
      </c>
      <c r="E236" s="8">
        <v>3.226</v>
      </c>
      <c r="F236" s="8">
        <v>3.226</v>
      </c>
      <c r="G236" s="8">
        <f t="shared" si="24"/>
        <v>0</v>
      </c>
      <c r="H236" s="77">
        <f t="shared" si="25"/>
        <v>0</v>
      </c>
      <c r="I236" s="77">
        <f>D236*($J$27/$E$27)</f>
        <v>0.80553100787850007</v>
      </c>
      <c r="J236" s="85">
        <f t="shared" si="22"/>
        <v>0.11783930606326053</v>
      </c>
      <c r="K236" s="85">
        <f t="shared" si="23"/>
        <v>0.92337031394176061</v>
      </c>
      <c r="M236" s="25" t="s">
        <v>113</v>
      </c>
      <c r="N236" s="215"/>
      <c r="O236" s="132"/>
      <c r="P236" s="132"/>
      <c r="Q236" s="93"/>
      <c r="R236" s="5"/>
      <c r="S236" s="5"/>
      <c r="T236" s="5"/>
      <c r="AA236" s="21"/>
    </row>
    <row r="237" spans="1:27" s="1" customFormat="1" x14ac:dyDescent="0.25">
      <c r="A237" s="75">
        <v>201</v>
      </c>
      <c r="B237" s="209" t="s">
        <v>123</v>
      </c>
      <c r="C237" s="16">
        <v>34242326</v>
      </c>
      <c r="D237" s="76">
        <v>46.4</v>
      </c>
      <c r="E237" s="8">
        <v>27.175000000000001</v>
      </c>
      <c r="F237" s="8">
        <v>28.391999999999999</v>
      </c>
      <c r="G237" s="8">
        <f t="shared" si="24"/>
        <v>1.2169999999999987</v>
      </c>
      <c r="H237" s="77">
        <f t="shared" si="25"/>
        <v>1.046376599999999</v>
      </c>
      <c r="I237" s="77"/>
      <c r="J237" s="85">
        <f t="shared" si="22"/>
        <v>9.330620821391275E-2</v>
      </c>
      <c r="K237" s="85">
        <f t="shared" si="23"/>
        <v>1.1396828082139117</v>
      </c>
      <c r="M237" s="25" t="s">
        <v>111</v>
      </c>
      <c r="N237" s="215"/>
      <c r="O237" s="132"/>
      <c r="P237" s="132"/>
      <c r="Q237" s="93"/>
      <c r="R237" s="5"/>
      <c r="S237" s="5"/>
      <c r="T237" s="5"/>
      <c r="AA237" s="21"/>
    </row>
    <row r="238" spans="1:27" s="1" customFormat="1" x14ac:dyDescent="0.25">
      <c r="A238" s="75">
        <v>202</v>
      </c>
      <c r="B238" s="209" t="s">
        <v>90</v>
      </c>
      <c r="C238" s="212" t="s">
        <v>91</v>
      </c>
      <c r="D238" s="76">
        <v>77.5</v>
      </c>
      <c r="E238" s="211">
        <v>1.496</v>
      </c>
      <c r="F238" s="211">
        <v>3.1989999999999998</v>
      </c>
      <c r="G238" s="211"/>
      <c r="H238" s="77">
        <f>F238-E238</f>
        <v>1.7029999999999998</v>
      </c>
      <c r="I238" s="77"/>
      <c r="J238" s="85">
        <f t="shared" si="22"/>
        <v>0.15584549863315172</v>
      </c>
      <c r="K238" s="85">
        <f t="shared" si="23"/>
        <v>1.8588454986331515</v>
      </c>
      <c r="M238" s="25" t="s">
        <v>111</v>
      </c>
      <c r="N238" s="215"/>
      <c r="O238" s="200"/>
      <c r="P238" s="132"/>
      <c r="Q238" s="93"/>
      <c r="R238" s="5"/>
      <c r="S238" s="5"/>
      <c r="T238" s="5"/>
      <c r="AA238" s="21"/>
    </row>
    <row r="239" spans="1:27" s="1" customFormat="1" x14ac:dyDescent="0.25">
      <c r="A239" s="4">
        <v>203</v>
      </c>
      <c r="B239" s="170"/>
      <c r="C239" s="16">
        <v>43441405</v>
      </c>
      <c r="D239" s="76">
        <v>117.4</v>
      </c>
      <c r="E239" s="8">
        <v>44.649000000000001</v>
      </c>
      <c r="F239" s="8">
        <v>46.593000000000004</v>
      </c>
      <c r="G239" s="8">
        <f t="shared" si="24"/>
        <v>1.9440000000000026</v>
      </c>
      <c r="H239" s="77">
        <f t="shared" si="25"/>
        <v>1.6714512000000024</v>
      </c>
      <c r="I239" s="77"/>
      <c r="J239" s="85">
        <f t="shared" si="22"/>
        <v>0.23608079405847757</v>
      </c>
      <c r="K239" s="85">
        <f t="shared" si="23"/>
        <v>1.9075319940584798</v>
      </c>
      <c r="M239" s="25" t="s">
        <v>111</v>
      </c>
      <c r="N239" s="215"/>
      <c r="O239" s="132"/>
      <c r="P239" s="132"/>
      <c r="Q239" s="93"/>
      <c r="R239" s="5"/>
      <c r="S239" s="5"/>
      <c r="T239" s="5"/>
      <c r="Y239" s="5"/>
      <c r="Z239" s="21"/>
      <c r="AA239" s="21"/>
    </row>
    <row r="240" spans="1:27" s="1" customFormat="1" x14ac:dyDescent="0.25">
      <c r="A240" s="75">
        <v>204</v>
      </c>
      <c r="B240" s="170"/>
      <c r="C240" s="16">
        <v>43441406</v>
      </c>
      <c r="D240" s="76">
        <v>57.9</v>
      </c>
      <c r="E240" s="8">
        <v>5.9489999999999998</v>
      </c>
      <c r="F240" s="8">
        <v>6.1829999999999998</v>
      </c>
      <c r="G240" s="8">
        <f t="shared" si="24"/>
        <v>0.23399999999999999</v>
      </c>
      <c r="H240" s="77">
        <f t="shared" si="25"/>
        <v>0.20119319999999999</v>
      </c>
      <c r="I240" s="77"/>
      <c r="J240" s="85">
        <f t="shared" si="22"/>
        <v>0.1164316693014127</v>
      </c>
      <c r="K240" s="85">
        <f t="shared" si="23"/>
        <v>0.3176248693014127</v>
      </c>
      <c r="M240" s="25" t="s">
        <v>111</v>
      </c>
      <c r="N240" s="215"/>
      <c r="O240" s="132"/>
      <c r="P240" s="132"/>
      <c r="Q240" s="93"/>
      <c r="R240" s="5"/>
      <c r="S240" s="5"/>
      <c r="T240" s="5"/>
      <c r="Y240" s="5"/>
      <c r="Z240" s="21"/>
      <c r="AA240" s="21"/>
    </row>
    <row r="241" spans="1:27" s="1" customFormat="1" x14ac:dyDescent="0.25">
      <c r="A241" s="75">
        <v>205</v>
      </c>
      <c r="B241" s="170"/>
      <c r="C241" s="16">
        <v>43441089</v>
      </c>
      <c r="D241" s="76">
        <v>58.3</v>
      </c>
      <c r="E241" s="8">
        <v>24.899000000000001</v>
      </c>
      <c r="F241" s="8">
        <v>26.042999999999999</v>
      </c>
      <c r="G241" s="8">
        <f t="shared" si="24"/>
        <v>1.1439999999999984</v>
      </c>
      <c r="H241" s="77">
        <f t="shared" si="25"/>
        <v>0.98361119999999858</v>
      </c>
      <c r="I241" s="77"/>
      <c r="J241" s="85">
        <f t="shared" si="22"/>
        <v>0.11723603316532573</v>
      </c>
      <c r="K241" s="85">
        <f t="shared" si="23"/>
        <v>1.1008472331653243</v>
      </c>
      <c r="M241" s="25" t="s">
        <v>111</v>
      </c>
      <c r="N241" s="215"/>
      <c r="O241" s="132"/>
      <c r="P241" s="132"/>
      <c r="Q241" s="93"/>
      <c r="R241" s="5"/>
      <c r="S241" s="5"/>
      <c r="T241" s="5"/>
      <c r="Y241" s="5"/>
      <c r="Z241" s="21"/>
      <c r="AA241" s="21"/>
    </row>
    <row r="242" spans="1:27" s="1" customFormat="1" x14ac:dyDescent="0.25">
      <c r="A242" s="75">
        <v>206</v>
      </c>
      <c r="B242" s="171"/>
      <c r="C242" s="16">
        <v>20242434</v>
      </c>
      <c r="D242" s="76">
        <v>46.3</v>
      </c>
      <c r="E242" s="8">
        <v>7.17</v>
      </c>
      <c r="F242" s="8">
        <v>8.3569999999999993</v>
      </c>
      <c r="G242" s="8">
        <f t="shared" si="24"/>
        <v>1.1869999999999994</v>
      </c>
      <c r="H242" s="77">
        <f t="shared" si="25"/>
        <v>1.0205825999999996</v>
      </c>
      <c r="I242" s="77"/>
      <c r="J242" s="85">
        <f t="shared" si="22"/>
        <v>9.3105117247934494E-2</v>
      </c>
      <c r="K242" s="85">
        <f t="shared" si="23"/>
        <v>1.113687717247934</v>
      </c>
      <c r="M242" s="25" t="s">
        <v>111</v>
      </c>
      <c r="N242" s="215"/>
      <c r="O242" s="144"/>
      <c r="P242" s="132"/>
      <c r="Q242" s="93"/>
      <c r="R242" s="5"/>
      <c r="S242" s="5"/>
      <c r="T242" s="5"/>
      <c r="U242" s="5"/>
      <c r="V242" s="5"/>
      <c r="W242" s="5"/>
      <c r="X242" s="5"/>
      <c r="Y242" s="5"/>
      <c r="Z242" s="21"/>
      <c r="AA242" s="21"/>
    </row>
    <row r="243" spans="1:27" s="1" customFormat="1" x14ac:dyDescent="0.25">
      <c r="A243" s="4">
        <v>207</v>
      </c>
      <c r="B243" s="170"/>
      <c r="C243" s="16">
        <v>43441407</v>
      </c>
      <c r="D243" s="76">
        <v>77.900000000000006</v>
      </c>
      <c r="E243" s="8">
        <v>17.515999999999998</v>
      </c>
      <c r="F243" s="8">
        <v>18.295999999999999</v>
      </c>
      <c r="G243" s="8">
        <f t="shared" si="24"/>
        <v>0.78000000000000114</v>
      </c>
      <c r="H243" s="77">
        <f t="shared" si="25"/>
        <v>0.67064400000000102</v>
      </c>
      <c r="I243" s="77"/>
      <c r="J243" s="85">
        <f t="shared" si="22"/>
        <v>0.15664986249706478</v>
      </c>
      <c r="K243" s="85">
        <f t="shared" si="23"/>
        <v>0.82729386249706582</v>
      </c>
      <c r="M243" s="25" t="s">
        <v>111</v>
      </c>
      <c r="N243" s="215"/>
      <c r="O243" s="132"/>
      <c r="P243" s="132"/>
      <c r="Q243" s="93"/>
      <c r="R243" s="5"/>
      <c r="S243" s="5"/>
      <c r="T243" s="5"/>
      <c r="U243" s="5"/>
      <c r="V243" s="5"/>
      <c r="W243" s="5"/>
      <c r="X243" s="5"/>
      <c r="Y243" s="5"/>
      <c r="Z243" s="21"/>
      <c r="AA243" s="21"/>
    </row>
    <row r="244" spans="1:27" s="1" customFormat="1" x14ac:dyDescent="0.25">
      <c r="A244" s="75">
        <v>208</v>
      </c>
      <c r="B244" s="331"/>
      <c r="C244" s="16">
        <v>43441412</v>
      </c>
      <c r="D244" s="76">
        <v>117.9</v>
      </c>
      <c r="E244" s="8">
        <f>35.788+0.35</f>
        <v>36.137999999999998</v>
      </c>
      <c r="F244" s="8">
        <f>35.788+0.35</f>
        <v>36.137999999999998</v>
      </c>
      <c r="G244" s="8">
        <f t="shared" si="24"/>
        <v>0</v>
      </c>
      <c r="H244" s="77">
        <f t="shared" si="25"/>
        <v>0</v>
      </c>
      <c r="I244" s="77">
        <f t="shared" ref="I244:I245" si="26">D244*($J$27/$E$27)</f>
        <v>1.6206843998101563</v>
      </c>
      <c r="J244" s="85">
        <f t="shared" si="22"/>
        <v>0.23708624888836888</v>
      </c>
      <c r="K244" s="85">
        <f>H244+I244+J244</f>
        <v>1.8577706486985253</v>
      </c>
      <c r="M244" s="25" t="s">
        <v>113</v>
      </c>
      <c r="N244" s="215"/>
      <c r="O244" s="132"/>
      <c r="P244" s="132"/>
      <c r="Q244" s="93"/>
      <c r="R244" s="5"/>
      <c r="S244" s="5"/>
      <c r="T244" s="5"/>
      <c r="U244" s="5"/>
      <c r="V244" s="5"/>
      <c r="W244" s="5"/>
      <c r="X244" s="5"/>
      <c r="Y244" s="5"/>
      <c r="Z244" s="21"/>
      <c r="AA244" s="21"/>
    </row>
    <row r="245" spans="1:27" s="1" customFormat="1" x14ac:dyDescent="0.25">
      <c r="A245" s="75">
        <v>209</v>
      </c>
      <c r="B245" s="331"/>
      <c r="C245" s="16">
        <v>43441411</v>
      </c>
      <c r="D245" s="76">
        <v>58.2</v>
      </c>
      <c r="E245" s="8">
        <f>18.823+0.1</f>
        <v>18.923000000000002</v>
      </c>
      <c r="F245" s="8">
        <f>18.823+0.1</f>
        <v>18.923000000000002</v>
      </c>
      <c r="G245" s="8">
        <f t="shared" si="24"/>
        <v>0</v>
      </c>
      <c r="H245" s="77">
        <f t="shared" si="25"/>
        <v>0</v>
      </c>
      <c r="I245" s="77">
        <f t="shared" si="26"/>
        <v>0.80003250270526804</v>
      </c>
      <c r="J245" s="85">
        <f t="shared" si="22"/>
        <v>0.11703494219934749</v>
      </c>
      <c r="K245" s="85">
        <f t="shared" si="23"/>
        <v>0.91706744490461556</v>
      </c>
      <c r="M245" s="25" t="s">
        <v>113</v>
      </c>
      <c r="N245" s="215"/>
      <c r="O245" s="132"/>
      <c r="P245" s="132"/>
      <c r="Q245" s="93"/>
      <c r="R245" s="5"/>
      <c r="S245" s="5"/>
      <c r="T245" s="5"/>
      <c r="U245" s="5"/>
      <c r="V245" s="5"/>
      <c r="W245" s="5"/>
      <c r="X245" s="5"/>
      <c r="Y245" s="5"/>
      <c r="Z245" s="21"/>
      <c r="AA245" s="21"/>
    </row>
    <row r="246" spans="1:27" s="1" customFormat="1" x14ac:dyDescent="0.25">
      <c r="A246" s="75">
        <v>210</v>
      </c>
      <c r="B246" s="170"/>
      <c r="C246" s="16">
        <v>43441408</v>
      </c>
      <c r="D246" s="76">
        <v>58.6</v>
      </c>
      <c r="E246" s="8">
        <v>4.9189999999999996</v>
      </c>
      <c r="F246" s="8">
        <v>5.0350000000000001</v>
      </c>
      <c r="G246" s="8">
        <f t="shared" si="24"/>
        <v>0.11600000000000055</v>
      </c>
      <c r="H246" s="77">
        <f t="shared" si="25"/>
        <v>9.9736800000000472E-2</v>
      </c>
      <c r="I246" s="77"/>
      <c r="J246" s="85">
        <f t="shared" si="22"/>
        <v>0.11783930606326053</v>
      </c>
      <c r="K246" s="85">
        <f t="shared" si="23"/>
        <v>0.217576106063261</v>
      </c>
      <c r="M246" s="25" t="s">
        <v>111</v>
      </c>
      <c r="N246" s="215"/>
      <c r="O246" s="132"/>
      <c r="P246" s="132"/>
      <c r="Q246" s="93"/>
      <c r="R246" s="5"/>
      <c r="S246" s="5"/>
      <c r="T246" s="5"/>
      <c r="U246" s="5"/>
      <c r="V246" s="5"/>
      <c r="W246" s="5"/>
      <c r="X246" s="5"/>
      <c r="Y246" s="5"/>
      <c r="Z246" s="21"/>
      <c r="AA246" s="21"/>
    </row>
    <row r="247" spans="1:27" s="1" customFormat="1" x14ac:dyDescent="0.25">
      <c r="A247" s="4">
        <v>211</v>
      </c>
      <c r="B247" s="170"/>
      <c r="C247" s="16">
        <v>43441409</v>
      </c>
      <c r="D247" s="76">
        <v>46.7</v>
      </c>
      <c r="E247" s="8">
        <v>22.968</v>
      </c>
      <c r="F247" s="8">
        <v>23.663</v>
      </c>
      <c r="G247" s="8">
        <f t="shared" si="24"/>
        <v>0.69500000000000028</v>
      </c>
      <c r="H247" s="77">
        <f t="shared" si="25"/>
        <v>0.59756100000000023</v>
      </c>
      <c r="I247" s="77"/>
      <c r="J247" s="85">
        <f t="shared" si="22"/>
        <v>9.3909481111847548E-2</v>
      </c>
      <c r="K247" s="85">
        <f t="shared" si="23"/>
        <v>0.69147048111184772</v>
      </c>
      <c r="M247" s="25" t="s">
        <v>111</v>
      </c>
      <c r="N247" s="215"/>
      <c r="O247" s="132"/>
      <c r="P247" s="132"/>
      <c r="Q247" s="93"/>
      <c r="R247" s="5"/>
      <c r="S247" s="5"/>
      <c r="T247" s="5"/>
      <c r="U247" s="5"/>
      <c r="V247" s="5"/>
      <c r="W247" s="5"/>
      <c r="X247" s="5"/>
      <c r="Y247" s="5"/>
      <c r="Z247" s="21"/>
      <c r="AA247" s="21"/>
    </row>
    <row r="248" spans="1:27" s="1" customFormat="1" x14ac:dyDescent="0.25">
      <c r="A248" s="75">
        <v>212</v>
      </c>
      <c r="B248" s="170"/>
      <c r="C248" s="16">
        <v>43441410</v>
      </c>
      <c r="D248" s="76">
        <v>78.599999999999994</v>
      </c>
      <c r="E248" s="8">
        <v>32.061</v>
      </c>
      <c r="F248" s="8">
        <v>33.396000000000001</v>
      </c>
      <c r="G248" s="8">
        <f t="shared" si="24"/>
        <v>1.3350000000000009</v>
      </c>
      <c r="H248" s="77">
        <f t="shared" si="25"/>
        <v>1.1478330000000008</v>
      </c>
      <c r="I248" s="77"/>
      <c r="J248" s="85">
        <f t="shared" si="22"/>
        <v>0.15805749925891258</v>
      </c>
      <c r="K248" s="85">
        <f t="shared" si="23"/>
        <v>1.3058904992589133</v>
      </c>
      <c r="M248" s="25" t="s">
        <v>111</v>
      </c>
      <c r="N248" s="215"/>
      <c r="O248" s="132"/>
      <c r="P248" s="132"/>
      <c r="Q248" s="93"/>
      <c r="R248" s="5"/>
      <c r="S248" s="5"/>
      <c r="T248" s="5"/>
      <c r="U248" s="5"/>
      <c r="V248" s="5"/>
      <c r="W248" s="5"/>
      <c r="X248" s="5"/>
      <c r="Y248" s="5"/>
      <c r="Z248" s="21"/>
      <c r="AA248" s="21"/>
    </row>
    <row r="249" spans="1:27" s="1" customFormat="1" x14ac:dyDescent="0.25">
      <c r="A249" s="75">
        <v>213</v>
      </c>
      <c r="B249" s="170"/>
      <c r="C249" s="16">
        <v>43441403</v>
      </c>
      <c r="D249" s="76">
        <v>117.8</v>
      </c>
      <c r="E249" s="8">
        <v>36.33</v>
      </c>
      <c r="F249" s="8">
        <v>37.518999999999998</v>
      </c>
      <c r="G249" s="8">
        <f t="shared" si="24"/>
        <v>1.1890000000000001</v>
      </c>
      <c r="H249" s="77">
        <f t="shared" si="25"/>
        <v>1.0223022000000002</v>
      </c>
      <c r="I249" s="85"/>
      <c r="J249" s="85">
        <f t="shared" si="22"/>
        <v>0.23688515792239059</v>
      </c>
      <c r="K249" s="85">
        <f t="shared" si="23"/>
        <v>1.2591873579223907</v>
      </c>
      <c r="M249" s="25" t="s">
        <v>111</v>
      </c>
      <c r="N249" s="215"/>
      <c r="O249" s="132"/>
      <c r="P249" s="132"/>
      <c r="Q249" s="93"/>
      <c r="R249" s="5"/>
      <c r="S249" s="5"/>
      <c r="T249" s="5"/>
      <c r="U249" s="5"/>
      <c r="V249" s="5"/>
      <c r="W249" s="5"/>
      <c r="X249" s="5"/>
      <c r="Y249" s="5"/>
      <c r="Z249" s="21"/>
      <c r="AA249" s="21"/>
    </row>
    <row r="250" spans="1:27" s="1" customFormat="1" x14ac:dyDescent="0.25">
      <c r="A250" s="75">
        <v>214</v>
      </c>
      <c r="B250" s="170"/>
      <c r="C250" s="16">
        <v>43441398</v>
      </c>
      <c r="D250" s="76">
        <v>57.8</v>
      </c>
      <c r="E250" s="8">
        <v>9.6219999999999999</v>
      </c>
      <c r="F250" s="8">
        <v>10.621</v>
      </c>
      <c r="G250" s="8">
        <f t="shared" si="24"/>
        <v>0.99900000000000055</v>
      </c>
      <c r="H250" s="77">
        <f t="shared" si="25"/>
        <v>0.85894020000000049</v>
      </c>
      <c r="I250" s="85"/>
      <c r="J250" s="85">
        <f t="shared" si="22"/>
        <v>0.11623057833543443</v>
      </c>
      <c r="K250" s="85">
        <f t="shared" si="23"/>
        <v>0.97517077833543486</v>
      </c>
      <c r="M250" s="25" t="s">
        <v>111</v>
      </c>
      <c r="N250" s="215"/>
      <c r="O250" s="132"/>
      <c r="P250" s="132"/>
      <c r="Q250" s="93"/>
      <c r="R250" s="5"/>
      <c r="S250" s="5"/>
      <c r="T250" s="5"/>
      <c r="U250" s="5"/>
      <c r="V250" s="5"/>
      <c r="W250" s="5"/>
      <c r="X250" s="5"/>
      <c r="Y250" s="5"/>
      <c r="Z250" s="21"/>
      <c r="AA250" s="21"/>
    </row>
    <row r="251" spans="1:27" s="1" customFormat="1" x14ac:dyDescent="0.25">
      <c r="A251" s="4">
        <v>215</v>
      </c>
      <c r="B251" s="170"/>
      <c r="C251" s="16">
        <v>43441413</v>
      </c>
      <c r="D251" s="76">
        <v>58.8</v>
      </c>
      <c r="E251" s="8">
        <v>23.603000000000002</v>
      </c>
      <c r="F251" s="8">
        <v>24.962</v>
      </c>
      <c r="G251" s="8">
        <f t="shared" si="24"/>
        <v>1.3589999999999982</v>
      </c>
      <c r="H251" s="77">
        <f t="shared" si="25"/>
        <v>1.1684681999999984</v>
      </c>
      <c r="I251" s="85"/>
      <c r="J251" s="85">
        <f t="shared" si="22"/>
        <v>0.11824148799521703</v>
      </c>
      <c r="K251" s="85">
        <f t="shared" si="23"/>
        <v>1.2867096879952153</v>
      </c>
      <c r="M251" s="25" t="s">
        <v>111</v>
      </c>
      <c r="N251" s="215"/>
      <c r="O251" s="132"/>
      <c r="P251" s="132"/>
      <c r="Q251" s="93"/>
      <c r="R251" s="5"/>
      <c r="S251" s="5"/>
      <c r="T251" s="5"/>
      <c r="U251" s="5"/>
      <c r="V251" s="5"/>
      <c r="W251" s="5"/>
      <c r="X251" s="5"/>
      <c r="Y251" s="5"/>
      <c r="Z251" s="21"/>
      <c r="AA251" s="21"/>
    </row>
    <row r="252" spans="1:27" s="1" customFormat="1" x14ac:dyDescent="0.25">
      <c r="A252" s="75">
        <v>216</v>
      </c>
      <c r="B252" s="170"/>
      <c r="C252" s="16">
        <v>43441401</v>
      </c>
      <c r="D252" s="76">
        <v>46.6</v>
      </c>
      <c r="E252" s="8">
        <v>29.620999999999999</v>
      </c>
      <c r="F252" s="8">
        <v>31.655999999999999</v>
      </c>
      <c r="G252" s="8">
        <f t="shared" si="24"/>
        <v>2.0350000000000001</v>
      </c>
      <c r="H252" s="77">
        <f t="shared" si="25"/>
        <v>1.7496930000000002</v>
      </c>
      <c r="I252" s="77"/>
      <c r="J252" s="85">
        <f t="shared" si="22"/>
        <v>9.3708390145869291E-2</v>
      </c>
      <c r="K252" s="85">
        <f t="shared" si="23"/>
        <v>1.8434013901458695</v>
      </c>
      <c r="M252" s="25" t="s">
        <v>111</v>
      </c>
      <c r="N252" s="215"/>
      <c r="O252" s="132"/>
      <c r="P252" s="132"/>
      <c r="Q252" s="93"/>
      <c r="R252" s="5"/>
      <c r="S252" s="5"/>
      <c r="T252" s="5"/>
      <c r="U252" s="5"/>
      <c r="V252" s="5"/>
      <c r="W252" s="5"/>
      <c r="X252" s="5"/>
      <c r="Y252" s="5"/>
      <c r="Z252" s="21"/>
      <c r="AA252" s="21"/>
    </row>
    <row r="253" spans="1:27" s="1" customFormat="1" x14ac:dyDescent="0.25">
      <c r="A253" s="75">
        <v>217</v>
      </c>
      <c r="B253" s="170"/>
      <c r="C253" s="16">
        <v>43441404</v>
      </c>
      <c r="D253" s="76">
        <v>78.400000000000006</v>
      </c>
      <c r="E253" s="8">
        <v>27.247</v>
      </c>
      <c r="F253" s="8">
        <v>28.34</v>
      </c>
      <c r="G253" s="8">
        <f t="shared" si="24"/>
        <v>1.093</v>
      </c>
      <c r="H253" s="77">
        <f t="shared" si="25"/>
        <v>0.93976139999999997</v>
      </c>
      <c r="I253" s="77"/>
      <c r="J253" s="85">
        <f t="shared" si="22"/>
        <v>0.15765531732695606</v>
      </c>
      <c r="K253" s="85">
        <f t="shared" si="23"/>
        <v>1.097416717326956</v>
      </c>
      <c r="M253" s="25" t="s">
        <v>111</v>
      </c>
      <c r="N253" s="215"/>
      <c r="O253" s="132"/>
      <c r="P253" s="132"/>
      <c r="Q253" s="93"/>
      <c r="R253" s="5"/>
      <c r="S253" s="5"/>
      <c r="T253" s="5"/>
      <c r="U253" s="5"/>
      <c r="V253" s="5"/>
      <c r="W253" s="5"/>
      <c r="X253" s="5"/>
      <c r="Y253" s="5"/>
      <c r="Z253" s="21"/>
      <c r="AA253" s="21"/>
    </row>
    <row r="254" spans="1:27" s="1" customFormat="1" x14ac:dyDescent="0.25">
      <c r="A254" s="75">
        <v>218</v>
      </c>
      <c r="B254" s="170"/>
      <c r="C254" s="16">
        <v>43441396</v>
      </c>
      <c r="D254" s="76">
        <v>118.2</v>
      </c>
      <c r="E254" s="8">
        <v>19.696000000000002</v>
      </c>
      <c r="F254" s="8">
        <v>19.696000000000002</v>
      </c>
      <c r="G254" s="8">
        <f t="shared" si="24"/>
        <v>0</v>
      </c>
      <c r="H254" s="34">
        <f t="shared" si="25"/>
        <v>0</v>
      </c>
      <c r="I254" s="77">
        <f>D254*($J$27/$E$27)</f>
        <v>1.6248082786900804</v>
      </c>
      <c r="J254" s="85">
        <f t="shared" si="22"/>
        <v>0.23768952178630362</v>
      </c>
      <c r="K254" s="85">
        <f t="shared" si="23"/>
        <v>1.8624978004763839</v>
      </c>
      <c r="M254" s="25" t="s">
        <v>113</v>
      </c>
      <c r="N254" s="215"/>
      <c r="O254" s="132"/>
      <c r="P254" s="132"/>
      <c r="Q254" s="93"/>
      <c r="R254" s="5"/>
      <c r="S254" s="5"/>
      <c r="T254" s="5"/>
      <c r="U254" s="5"/>
      <c r="V254" s="5"/>
      <c r="W254" s="5"/>
      <c r="X254" s="5"/>
      <c r="Y254" s="5"/>
    </row>
    <row r="255" spans="1:27" s="1" customFormat="1" x14ac:dyDescent="0.25">
      <c r="A255" s="4">
        <v>219</v>
      </c>
      <c r="B255" s="170"/>
      <c r="C255" s="16">
        <v>43441399</v>
      </c>
      <c r="D255" s="76">
        <v>58.3</v>
      </c>
      <c r="E255" s="8">
        <v>24.61</v>
      </c>
      <c r="F255" s="8">
        <v>26.173999999999999</v>
      </c>
      <c r="G255" s="8">
        <f t="shared" si="24"/>
        <v>1.5640000000000001</v>
      </c>
      <c r="H255" s="77">
        <f t="shared" si="25"/>
        <v>1.3447272000000001</v>
      </c>
      <c r="I255" s="77"/>
      <c r="J255" s="85">
        <f t="shared" si="22"/>
        <v>0.11723603316532573</v>
      </c>
      <c r="K255" s="85">
        <f t="shared" si="23"/>
        <v>1.4619632331653258</v>
      </c>
      <c r="M255" s="25" t="s">
        <v>111</v>
      </c>
      <c r="N255" s="215"/>
      <c r="O255" s="132"/>
      <c r="P255" s="132"/>
      <c r="Q255" s="93"/>
      <c r="R255" s="5"/>
      <c r="S255" s="5"/>
      <c r="T255" s="5"/>
      <c r="U255" s="5"/>
      <c r="V255" s="5"/>
      <c r="W255" s="5"/>
      <c r="X255" s="5"/>
      <c r="Y255" s="5"/>
    </row>
    <row r="256" spans="1:27" s="1" customFormat="1" x14ac:dyDescent="0.25">
      <c r="A256" s="75">
        <v>220</v>
      </c>
      <c r="B256" s="170"/>
      <c r="C256" s="16">
        <v>43441400</v>
      </c>
      <c r="D256" s="76">
        <v>59.4</v>
      </c>
      <c r="E256" s="8">
        <v>13.18</v>
      </c>
      <c r="F256" s="8">
        <v>13.198</v>
      </c>
      <c r="G256" s="8">
        <f t="shared" si="24"/>
        <v>1.8000000000000682E-2</v>
      </c>
      <c r="H256" s="77">
        <f>G256*0.8598</f>
        <v>1.5476400000000586E-2</v>
      </c>
      <c r="I256" s="77"/>
      <c r="J256" s="85">
        <f t="shared" si="22"/>
        <v>0.11944803379108659</v>
      </c>
      <c r="K256" s="85">
        <f t="shared" si="23"/>
        <v>0.13492443379108718</v>
      </c>
      <c r="M256" s="25" t="s">
        <v>111</v>
      </c>
      <c r="N256" s="215"/>
      <c r="O256" s="132"/>
      <c r="P256" s="132"/>
      <c r="Q256" s="93"/>
      <c r="R256" s="5"/>
      <c r="S256" s="5"/>
      <c r="T256" s="5"/>
      <c r="U256" s="5"/>
      <c r="V256" s="5"/>
      <c r="W256" s="5"/>
      <c r="X256" s="5"/>
      <c r="Y256" s="5"/>
    </row>
    <row r="257" spans="1:25" s="1" customFormat="1" x14ac:dyDescent="0.25">
      <c r="A257" s="75">
        <v>221</v>
      </c>
      <c r="B257" s="170"/>
      <c r="C257" s="16">
        <v>43441397</v>
      </c>
      <c r="D257" s="76">
        <v>46.9</v>
      </c>
      <c r="E257" s="8">
        <v>7.4139999999999997</v>
      </c>
      <c r="F257" s="8">
        <v>7.4710000000000001</v>
      </c>
      <c r="G257" s="8">
        <f t="shared" si="24"/>
        <v>5.7000000000000384E-2</v>
      </c>
      <c r="H257" s="77">
        <f t="shared" ref="H257:H280" si="27">G257*0.8598</f>
        <v>4.9008600000000332E-2</v>
      </c>
      <c r="I257" s="77"/>
      <c r="J257" s="85">
        <f t="shared" si="22"/>
        <v>9.4311663043804062E-2</v>
      </c>
      <c r="K257" s="85">
        <f t="shared" si="23"/>
        <v>0.14332026304380441</v>
      </c>
      <c r="M257" s="25" t="s">
        <v>111</v>
      </c>
      <c r="N257" s="215"/>
      <c r="O257" s="132"/>
      <c r="P257" s="132"/>
      <c r="Q257" s="93"/>
      <c r="R257" s="5"/>
      <c r="S257" s="5"/>
      <c r="T257" s="5"/>
      <c r="U257" s="5"/>
      <c r="V257" s="5"/>
      <c r="W257" s="5"/>
      <c r="X257" s="5"/>
      <c r="Y257" s="5"/>
    </row>
    <row r="258" spans="1:25" s="1" customFormat="1" x14ac:dyDescent="0.25">
      <c r="A258" s="75">
        <v>222</v>
      </c>
      <c r="B258" s="203">
        <v>45570</v>
      </c>
      <c r="C258" s="204">
        <v>43441402</v>
      </c>
      <c r="D258" s="76">
        <v>77.7</v>
      </c>
      <c r="E258" s="8">
        <v>46.744999999999997</v>
      </c>
      <c r="F258" s="8">
        <v>48.923000000000002</v>
      </c>
      <c r="G258" s="8">
        <f t="shared" si="24"/>
        <v>2.1780000000000044</v>
      </c>
      <c r="H258" s="77">
        <f t="shared" si="27"/>
        <v>1.8726444000000038</v>
      </c>
      <c r="I258" s="77"/>
      <c r="J258" s="85">
        <f t="shared" si="22"/>
        <v>0.15624768056510824</v>
      </c>
      <c r="K258" s="85">
        <f t="shared" si="23"/>
        <v>2.0288920805651118</v>
      </c>
      <c r="M258" s="25" t="s">
        <v>111</v>
      </c>
      <c r="N258" s="215"/>
      <c r="O258" s="132"/>
      <c r="P258" s="132"/>
      <c r="Q258" s="93"/>
      <c r="R258" s="5"/>
      <c r="S258" s="5"/>
      <c r="T258" s="5"/>
      <c r="U258" s="5"/>
      <c r="V258" s="5"/>
      <c r="W258" s="5"/>
      <c r="X258" s="5"/>
      <c r="Y258" s="5"/>
    </row>
    <row r="259" spans="1:25" s="1" customFormat="1" x14ac:dyDescent="0.25">
      <c r="A259" s="4">
        <v>223</v>
      </c>
      <c r="B259" s="170"/>
      <c r="C259" s="16">
        <v>43441209</v>
      </c>
      <c r="D259" s="76">
        <v>118.6</v>
      </c>
      <c r="E259" s="8">
        <v>66.915999999999997</v>
      </c>
      <c r="F259" s="8">
        <v>68.66</v>
      </c>
      <c r="G259" s="8">
        <f t="shared" si="24"/>
        <v>1.7439999999999998</v>
      </c>
      <c r="H259" s="77">
        <f t="shared" si="27"/>
        <v>1.4994911999999998</v>
      </c>
      <c r="I259" s="77"/>
      <c r="J259" s="85">
        <f t="shared" si="22"/>
        <v>0.23849388565021667</v>
      </c>
      <c r="K259" s="85">
        <f t="shared" si="23"/>
        <v>1.7379850856502164</v>
      </c>
      <c r="M259" s="25" t="s">
        <v>111</v>
      </c>
      <c r="N259" s="215"/>
      <c r="O259" s="108"/>
      <c r="P259" s="132"/>
      <c r="Q259" s="93"/>
      <c r="R259" s="5"/>
      <c r="S259" s="5"/>
      <c r="T259" s="5"/>
      <c r="U259" s="5"/>
      <c r="V259" s="5"/>
      <c r="W259" s="5"/>
      <c r="X259" s="5"/>
      <c r="Y259" s="5"/>
    </row>
    <row r="260" spans="1:25" s="1" customFormat="1" x14ac:dyDescent="0.25">
      <c r="A260" s="75">
        <v>224</v>
      </c>
      <c r="B260" s="170"/>
      <c r="C260" s="16">
        <v>43441210</v>
      </c>
      <c r="D260" s="76">
        <v>56.8</v>
      </c>
      <c r="E260" s="8">
        <v>7.8250000000000002</v>
      </c>
      <c r="F260" s="8">
        <v>8.625</v>
      </c>
      <c r="G260" s="8">
        <f t="shared" si="24"/>
        <v>0.79999999999999982</v>
      </c>
      <c r="H260" s="77">
        <f t="shared" si="27"/>
        <v>0.6878399999999999</v>
      </c>
      <c r="I260" s="77"/>
      <c r="J260" s="85">
        <f t="shared" si="22"/>
        <v>0.11421966867565182</v>
      </c>
      <c r="K260" s="85">
        <f t="shared" si="23"/>
        <v>0.8020596686756517</v>
      </c>
      <c r="M260" s="25" t="s">
        <v>111</v>
      </c>
      <c r="N260" s="215"/>
      <c r="O260" s="108"/>
      <c r="P260" s="132"/>
      <c r="Q260" s="93"/>
      <c r="R260" s="5"/>
      <c r="S260" s="5"/>
      <c r="T260" s="5"/>
      <c r="U260" s="5"/>
      <c r="V260" s="5"/>
      <c r="W260" s="5"/>
      <c r="X260" s="5"/>
      <c r="Y260" s="5"/>
    </row>
    <row r="261" spans="1:25" s="1" customFormat="1" x14ac:dyDescent="0.25">
      <c r="A261" s="75">
        <v>225</v>
      </c>
      <c r="B261" s="170"/>
      <c r="C261" s="16">
        <v>43441214</v>
      </c>
      <c r="D261" s="76">
        <v>58.9</v>
      </c>
      <c r="E261" s="8">
        <v>30.693999999999999</v>
      </c>
      <c r="F261" s="8">
        <v>31.628</v>
      </c>
      <c r="G261" s="8">
        <f t="shared" si="24"/>
        <v>0.93400000000000105</v>
      </c>
      <c r="H261" s="77">
        <f t="shared" si="27"/>
        <v>0.80305320000000091</v>
      </c>
      <c r="I261" s="77"/>
      <c r="J261" s="85">
        <f t="shared" si="22"/>
        <v>0.1184425789611953</v>
      </c>
      <c r="K261" s="85">
        <f t="shared" si="23"/>
        <v>0.92149577896119617</v>
      </c>
      <c r="M261" s="25" t="s">
        <v>111</v>
      </c>
      <c r="N261" s="215"/>
      <c r="O261" s="108"/>
      <c r="P261" s="132"/>
      <c r="Q261" s="93"/>
      <c r="R261" s="5"/>
      <c r="S261" s="5"/>
      <c r="T261" s="5"/>
      <c r="U261" s="5"/>
      <c r="V261" s="5"/>
      <c r="W261" s="5"/>
      <c r="X261" s="5"/>
      <c r="Y261" s="5"/>
    </row>
    <row r="262" spans="1:25" s="1" customFormat="1" x14ac:dyDescent="0.25">
      <c r="A262" s="75">
        <v>226</v>
      </c>
      <c r="B262" s="170"/>
      <c r="C262" s="16">
        <v>43441215</v>
      </c>
      <c r="D262" s="76">
        <v>46.8</v>
      </c>
      <c r="E262" s="8">
        <v>16.045999999999999</v>
      </c>
      <c r="F262" s="8">
        <v>17.071999999999999</v>
      </c>
      <c r="G262" s="8">
        <f t="shared" si="24"/>
        <v>1.0259999999999998</v>
      </c>
      <c r="H262" s="77">
        <f t="shared" si="27"/>
        <v>0.88215479999999979</v>
      </c>
      <c r="I262" s="77"/>
      <c r="J262" s="85">
        <f t="shared" si="22"/>
        <v>9.4110572077825791E-2</v>
      </c>
      <c r="K262" s="85">
        <f t="shared" si="23"/>
        <v>0.9762653720778256</v>
      </c>
      <c r="M262" s="25" t="s">
        <v>111</v>
      </c>
      <c r="N262" s="215"/>
      <c r="O262" s="108"/>
      <c r="P262" s="132"/>
      <c r="Q262" s="93"/>
      <c r="R262" s="5"/>
      <c r="S262" s="5"/>
      <c r="T262" s="5"/>
      <c r="U262" s="5"/>
      <c r="V262" s="5"/>
      <c r="W262" s="5"/>
      <c r="X262" s="5"/>
    </row>
    <row r="263" spans="1:25" s="1" customFormat="1" x14ac:dyDescent="0.25">
      <c r="A263" s="4">
        <v>227</v>
      </c>
      <c r="B263" s="170"/>
      <c r="C263" s="16">
        <v>43441211</v>
      </c>
      <c r="D263" s="76">
        <v>78.2</v>
      </c>
      <c r="E263" s="8">
        <v>5.3280000000000003</v>
      </c>
      <c r="F263" s="8">
        <v>5.3949999999999996</v>
      </c>
      <c r="G263" s="8">
        <f t="shared" si="24"/>
        <v>6.6999999999999282E-2</v>
      </c>
      <c r="H263" s="77">
        <f t="shared" si="27"/>
        <v>5.7606599999999383E-2</v>
      </c>
      <c r="I263" s="77"/>
      <c r="J263" s="85">
        <f t="shared" si="22"/>
        <v>0.15725313539499955</v>
      </c>
      <c r="K263" s="85">
        <f t="shared" si="23"/>
        <v>0.21485973539499892</v>
      </c>
      <c r="M263" s="25" t="s">
        <v>111</v>
      </c>
      <c r="N263" s="215"/>
      <c r="O263" s="108"/>
      <c r="P263" s="132"/>
      <c r="Q263" s="93"/>
      <c r="R263" s="5"/>
      <c r="S263" s="5"/>
      <c r="T263" s="5"/>
      <c r="U263" s="5"/>
      <c r="V263" s="5"/>
      <c r="W263" s="5"/>
      <c r="X263" s="5"/>
    </row>
    <row r="264" spans="1:25" s="1" customFormat="1" x14ac:dyDescent="0.25">
      <c r="A264" s="75">
        <v>228</v>
      </c>
      <c r="B264" s="170"/>
      <c r="C264" s="16">
        <v>43441212</v>
      </c>
      <c r="D264" s="72">
        <v>117.5</v>
      </c>
      <c r="E264" s="8">
        <f>33.024+0.185</f>
        <v>33.209000000000003</v>
      </c>
      <c r="F264" s="8">
        <f>33.024+0.185</f>
        <v>33.209000000000003</v>
      </c>
      <c r="G264" s="8">
        <f t="shared" si="24"/>
        <v>0</v>
      </c>
      <c r="H264" s="77">
        <f t="shared" si="27"/>
        <v>0</v>
      </c>
      <c r="I264" s="77">
        <f>D264*($J$27/$E$27)</f>
        <v>1.6151858946369242</v>
      </c>
      <c r="J264" s="85">
        <f t="shared" si="22"/>
        <v>0.2362818850244558</v>
      </c>
      <c r="K264" s="85">
        <f>H264+I264+J264</f>
        <v>1.8514677796613799</v>
      </c>
      <c r="M264" s="25" t="s">
        <v>113</v>
      </c>
      <c r="N264" s="215"/>
      <c r="O264" s="132"/>
      <c r="P264" s="132"/>
      <c r="Q264" s="93"/>
      <c r="R264" s="5"/>
      <c r="S264" s="5"/>
      <c r="T264" s="5"/>
      <c r="U264" s="5"/>
      <c r="V264" s="5"/>
      <c r="W264" s="5"/>
      <c r="X264" s="5"/>
    </row>
    <row r="265" spans="1:25" s="1" customFormat="1" x14ac:dyDescent="0.25">
      <c r="A265" s="75">
        <v>229</v>
      </c>
      <c r="B265" s="170"/>
      <c r="C265" s="16">
        <v>43441218</v>
      </c>
      <c r="D265" s="76">
        <v>57.8</v>
      </c>
      <c r="E265" s="8">
        <f>15.297+0.302</f>
        <v>15.599</v>
      </c>
      <c r="F265" s="8">
        <f>15.297+0.302</f>
        <v>15.599</v>
      </c>
      <c r="G265" s="8">
        <f t="shared" si="24"/>
        <v>0</v>
      </c>
      <c r="H265" s="77">
        <f t="shared" si="27"/>
        <v>0</v>
      </c>
      <c r="I265" s="77">
        <f>D265*($J$27/$E$27)</f>
        <v>0.7945339975320358</v>
      </c>
      <c r="J265" s="85">
        <f t="shared" si="22"/>
        <v>0.11623057833543443</v>
      </c>
      <c r="K265" s="85">
        <f t="shared" si="23"/>
        <v>0.91076457586747028</v>
      </c>
      <c r="M265" s="25" t="s">
        <v>113</v>
      </c>
      <c r="N265" s="215"/>
      <c r="O265" s="132"/>
      <c r="P265" s="132"/>
      <c r="Q265" s="93"/>
      <c r="R265" s="5"/>
      <c r="S265" s="5"/>
      <c r="T265" s="5"/>
      <c r="U265" s="5"/>
    </row>
    <row r="266" spans="1:25" s="1" customFormat="1" x14ac:dyDescent="0.25">
      <c r="A266" s="4">
        <v>230</v>
      </c>
      <c r="B266" s="170"/>
      <c r="C266" s="16">
        <v>43441227</v>
      </c>
      <c r="D266" s="76">
        <v>58.4</v>
      </c>
      <c r="E266" s="8">
        <v>11.445</v>
      </c>
      <c r="F266" s="8">
        <v>13.157</v>
      </c>
      <c r="G266" s="8">
        <f t="shared" si="24"/>
        <v>1.7119999999999997</v>
      </c>
      <c r="H266" s="77">
        <f t="shared" si="27"/>
        <v>1.4719775999999998</v>
      </c>
      <c r="I266" s="77"/>
      <c r="J266" s="85">
        <f t="shared" si="22"/>
        <v>0.11743712413130399</v>
      </c>
      <c r="K266" s="85">
        <f t="shared" si="23"/>
        <v>1.5894147241313037</v>
      </c>
      <c r="M266" s="25" t="s">
        <v>111</v>
      </c>
      <c r="N266" s="215"/>
      <c r="O266" s="131"/>
      <c r="P266" s="132"/>
      <c r="Q266" s="93"/>
      <c r="R266" s="5"/>
      <c r="S266" s="5"/>
      <c r="T266" s="5"/>
      <c r="U266" s="5"/>
    </row>
    <row r="267" spans="1:25" s="1" customFormat="1" x14ac:dyDescent="0.25">
      <c r="A267" s="4">
        <v>231</v>
      </c>
      <c r="B267" s="170"/>
      <c r="C267" s="16">
        <v>43441216</v>
      </c>
      <c r="D267" s="76">
        <v>47</v>
      </c>
      <c r="E267" s="8">
        <v>8.7010000000000005</v>
      </c>
      <c r="F267" s="8">
        <v>9.4269999999999996</v>
      </c>
      <c r="G267" s="8">
        <f t="shared" si="24"/>
        <v>0.72599999999999909</v>
      </c>
      <c r="H267" s="77">
        <f t="shared" si="27"/>
        <v>0.62421479999999918</v>
      </c>
      <c r="I267" s="77"/>
      <c r="J267" s="85">
        <f t="shared" si="22"/>
        <v>9.4512754009782318E-2</v>
      </c>
      <c r="K267" s="85">
        <f t="shared" si="23"/>
        <v>0.7187275540097815</v>
      </c>
      <c r="M267" s="25" t="s">
        <v>111</v>
      </c>
      <c r="N267" s="215"/>
      <c r="O267" s="132"/>
      <c r="P267" s="132"/>
      <c r="Q267" s="93"/>
      <c r="R267" s="5"/>
      <c r="S267" s="5"/>
      <c r="T267" s="5"/>
      <c r="U267" s="5"/>
    </row>
    <row r="268" spans="1:25" s="1" customFormat="1" x14ac:dyDescent="0.25">
      <c r="A268" s="75">
        <v>232</v>
      </c>
      <c r="B268" s="170"/>
      <c r="C268" s="16">
        <v>43441217</v>
      </c>
      <c r="D268" s="76">
        <v>78</v>
      </c>
      <c r="E268" s="8">
        <v>34.929000000000002</v>
      </c>
      <c r="F268" s="8">
        <v>36.283000000000001</v>
      </c>
      <c r="G268" s="8">
        <f t="shared" si="24"/>
        <v>1.3539999999999992</v>
      </c>
      <c r="H268" s="77">
        <f t="shared" si="27"/>
        <v>1.1641691999999992</v>
      </c>
      <c r="I268" s="77"/>
      <c r="J268" s="85">
        <f t="shared" si="22"/>
        <v>0.15685095346304301</v>
      </c>
      <c r="K268" s="85">
        <f t="shared" si="23"/>
        <v>1.3210201534630421</v>
      </c>
      <c r="M268" s="25" t="s">
        <v>111</v>
      </c>
      <c r="N268" s="215"/>
      <c r="O268" s="132"/>
      <c r="P268" s="132"/>
      <c r="Q268" s="93"/>
      <c r="R268" s="5"/>
      <c r="S268" s="5"/>
      <c r="T268" s="5"/>
      <c r="U268" s="5"/>
    </row>
    <row r="269" spans="1:25" s="1" customFormat="1" x14ac:dyDescent="0.25">
      <c r="A269" s="75">
        <v>233</v>
      </c>
      <c r="B269" s="170"/>
      <c r="C269" s="16">
        <v>43441226</v>
      </c>
      <c r="D269" s="76">
        <v>117.7</v>
      </c>
      <c r="E269" s="8">
        <v>9.5079999999999991</v>
      </c>
      <c r="F269" s="8">
        <v>9.5079999999999991</v>
      </c>
      <c r="G269" s="8">
        <f t="shared" si="24"/>
        <v>0</v>
      </c>
      <c r="H269" s="77">
        <f>G269*0.8598</f>
        <v>0</v>
      </c>
      <c r="I269" s="77">
        <f>D269*($J$27/$E$27)</f>
        <v>1.6179351472235401</v>
      </c>
      <c r="J269" s="85">
        <f t="shared" si="22"/>
        <v>0.23668406695641236</v>
      </c>
      <c r="K269" s="85">
        <f t="shared" si="23"/>
        <v>1.8546192141799525</v>
      </c>
      <c r="M269" s="25" t="s">
        <v>113</v>
      </c>
      <c r="N269" s="215"/>
      <c r="O269" s="131"/>
      <c r="P269" s="132"/>
      <c r="Q269" s="93"/>
      <c r="R269" s="5"/>
      <c r="S269" s="5"/>
      <c r="T269" s="5"/>
      <c r="U269" s="5"/>
      <c r="Y269" s="5"/>
    </row>
    <row r="270" spans="1:25" s="1" customFormat="1" x14ac:dyDescent="0.25">
      <c r="A270" s="75">
        <v>234</v>
      </c>
      <c r="B270" s="170"/>
      <c r="C270" s="16">
        <v>43441225</v>
      </c>
      <c r="D270" s="76">
        <v>57.8</v>
      </c>
      <c r="E270" s="8">
        <v>18.739999999999998</v>
      </c>
      <c r="F270" s="8">
        <v>19.355</v>
      </c>
      <c r="G270" s="8">
        <f t="shared" si="24"/>
        <v>0.61500000000000199</v>
      </c>
      <c r="H270" s="77">
        <f t="shared" si="27"/>
        <v>0.52877700000000172</v>
      </c>
      <c r="I270" s="77"/>
      <c r="J270" s="85">
        <f t="shared" si="22"/>
        <v>0.11623057833543443</v>
      </c>
      <c r="K270" s="85">
        <f t="shared" si="23"/>
        <v>0.64500757833543609</v>
      </c>
      <c r="M270" s="25" t="s">
        <v>111</v>
      </c>
      <c r="N270" s="215"/>
      <c r="O270" s="132"/>
      <c r="P270" s="132"/>
      <c r="Q270" s="93"/>
      <c r="R270" s="5"/>
      <c r="S270" s="5"/>
      <c r="T270" s="5"/>
      <c r="U270" s="5"/>
      <c r="Y270" s="5"/>
    </row>
    <row r="271" spans="1:25" s="1" customFormat="1" x14ac:dyDescent="0.25">
      <c r="A271" s="4">
        <v>235</v>
      </c>
      <c r="B271" s="170"/>
      <c r="C271" s="16">
        <v>43441222</v>
      </c>
      <c r="D271" s="76">
        <v>58.3</v>
      </c>
      <c r="E271" s="8">
        <v>3.9630000000000001</v>
      </c>
      <c r="F271" s="8">
        <v>3.9630000000000001</v>
      </c>
      <c r="G271" s="8">
        <f t="shared" si="24"/>
        <v>0</v>
      </c>
      <c r="H271" s="77">
        <f t="shared" si="27"/>
        <v>0</v>
      </c>
      <c r="I271" s="77">
        <f>D271*($J$27/$E$27)</f>
        <v>0.80140712899857591</v>
      </c>
      <c r="J271" s="85">
        <f t="shared" si="22"/>
        <v>0.11723603316532573</v>
      </c>
      <c r="K271" s="85">
        <f t="shared" si="23"/>
        <v>0.91864316216390163</v>
      </c>
      <c r="M271" s="25" t="s">
        <v>113</v>
      </c>
      <c r="N271" s="215"/>
      <c r="O271" s="132"/>
      <c r="P271" s="132"/>
      <c r="Q271" s="93"/>
      <c r="R271" s="5"/>
      <c r="S271" s="5"/>
      <c r="T271" s="5"/>
      <c r="U271" s="5"/>
      <c r="Y271" s="5"/>
    </row>
    <row r="272" spans="1:25" s="1" customFormat="1" x14ac:dyDescent="0.25">
      <c r="A272" s="75">
        <v>236</v>
      </c>
      <c r="B272" s="170"/>
      <c r="C272" s="16">
        <v>43441223</v>
      </c>
      <c r="D272" s="76">
        <v>47</v>
      </c>
      <c r="E272" s="8">
        <v>26.548999999999999</v>
      </c>
      <c r="F272" s="8">
        <v>27.844999999999999</v>
      </c>
      <c r="G272" s="8">
        <f t="shared" si="24"/>
        <v>1.2959999999999994</v>
      </c>
      <c r="H272" s="77">
        <f t="shared" si="27"/>
        <v>1.1143007999999994</v>
      </c>
      <c r="I272" s="77"/>
      <c r="J272" s="85">
        <f t="shared" si="22"/>
        <v>9.4512754009782318E-2</v>
      </c>
      <c r="K272" s="85">
        <f t="shared" si="23"/>
        <v>1.2088135540097817</v>
      </c>
      <c r="L272" s="5"/>
      <c r="M272" s="25" t="s">
        <v>111</v>
      </c>
      <c r="N272" s="215"/>
      <c r="O272" s="132"/>
      <c r="P272" s="132"/>
      <c r="Q272" s="93"/>
      <c r="R272" s="5"/>
      <c r="S272" s="5"/>
      <c r="T272" s="5"/>
      <c r="U272" s="5"/>
      <c r="V272" s="5"/>
      <c r="W272" s="5"/>
      <c r="X272" s="5"/>
      <c r="Y272" s="5"/>
    </row>
    <row r="273" spans="1:28" s="1" customFormat="1" x14ac:dyDescent="0.25">
      <c r="A273" s="75">
        <v>237</v>
      </c>
      <c r="B273" s="170"/>
      <c r="C273" s="16">
        <v>43441224</v>
      </c>
      <c r="D273" s="76">
        <v>77</v>
      </c>
      <c r="E273" s="8">
        <v>41.225999999999999</v>
      </c>
      <c r="F273" s="8">
        <v>42.54</v>
      </c>
      <c r="G273" s="8">
        <f t="shared" si="24"/>
        <v>1.3140000000000001</v>
      </c>
      <c r="H273" s="77">
        <f t="shared" si="27"/>
        <v>1.1297772000000001</v>
      </c>
      <c r="I273" s="77"/>
      <c r="J273" s="85">
        <f t="shared" si="22"/>
        <v>0.15484004380326041</v>
      </c>
      <c r="K273" s="85">
        <f t="shared" si="23"/>
        <v>1.2846172438032606</v>
      </c>
      <c r="L273" s="5"/>
      <c r="M273" s="25" t="s">
        <v>111</v>
      </c>
      <c r="N273" s="215"/>
      <c r="O273" s="132"/>
      <c r="P273" s="132"/>
      <c r="Q273" s="93"/>
      <c r="R273" s="5"/>
      <c r="S273" s="5"/>
      <c r="T273" s="5"/>
      <c r="U273" s="5"/>
      <c r="V273" s="5"/>
      <c r="W273" s="5"/>
      <c r="X273" s="5"/>
      <c r="Y273" s="5"/>
    </row>
    <row r="274" spans="1:28" s="1" customFormat="1" x14ac:dyDescent="0.25">
      <c r="A274" s="75">
        <v>238</v>
      </c>
      <c r="B274" s="170"/>
      <c r="C274" s="16">
        <v>43441221</v>
      </c>
      <c r="D274" s="76">
        <v>117.8</v>
      </c>
      <c r="E274" s="8">
        <v>26.593</v>
      </c>
      <c r="F274" s="8">
        <v>26.974</v>
      </c>
      <c r="G274" s="8">
        <f t="shared" si="24"/>
        <v>0.38100000000000023</v>
      </c>
      <c r="H274" s="77">
        <f t="shared" si="27"/>
        <v>0.3275838000000002</v>
      </c>
      <c r="I274" s="77"/>
      <c r="J274" s="85">
        <f t="shared" si="22"/>
        <v>0.23688515792239059</v>
      </c>
      <c r="K274" s="85">
        <f t="shared" si="23"/>
        <v>0.56446895792239082</v>
      </c>
      <c r="L274" s="5"/>
      <c r="M274" s="25" t="s">
        <v>111</v>
      </c>
      <c r="N274" s="215"/>
      <c r="O274" s="132"/>
      <c r="P274" s="132"/>
      <c r="Q274" s="93"/>
      <c r="R274" s="5"/>
      <c r="S274" s="5"/>
      <c r="T274" s="5"/>
      <c r="U274" s="5"/>
      <c r="V274" s="5"/>
      <c r="W274" s="5"/>
      <c r="X274" s="5"/>
      <c r="Y274" s="5"/>
    </row>
    <row r="275" spans="1:28" s="1" customFormat="1" x14ac:dyDescent="0.25">
      <c r="A275" s="4">
        <v>239</v>
      </c>
      <c r="B275" s="171"/>
      <c r="C275" s="16">
        <v>43441220</v>
      </c>
      <c r="D275" s="76">
        <v>58.1</v>
      </c>
      <c r="E275" s="8">
        <v>28.577000000000002</v>
      </c>
      <c r="F275" s="8">
        <v>29.628</v>
      </c>
      <c r="G275" s="8">
        <f t="shared" si="24"/>
        <v>1.0509999999999984</v>
      </c>
      <c r="H275" s="77">
        <f t="shared" si="27"/>
        <v>0.90364979999999862</v>
      </c>
      <c r="I275" s="85"/>
      <c r="J275" s="85">
        <f t="shared" si="22"/>
        <v>0.11683385123336922</v>
      </c>
      <c r="K275" s="85">
        <f t="shared" si="23"/>
        <v>1.0204836512333679</v>
      </c>
      <c r="L275" s="5"/>
      <c r="M275" s="25" t="s">
        <v>111</v>
      </c>
      <c r="N275" s="215"/>
      <c r="O275" s="132"/>
      <c r="P275" s="132"/>
      <c r="Q275" s="93"/>
      <c r="R275" s="5"/>
      <c r="S275" s="5"/>
      <c r="T275" s="5"/>
      <c r="U275" s="5"/>
      <c r="V275" s="5"/>
      <c r="W275" s="5"/>
      <c r="X275" s="5"/>
      <c r="Y275" s="5"/>
    </row>
    <row r="276" spans="1:28" s="1" customFormat="1" x14ac:dyDescent="0.25">
      <c r="A276" s="75">
        <v>240</v>
      </c>
      <c r="B276" s="170"/>
      <c r="C276" s="16">
        <v>20242417</v>
      </c>
      <c r="D276" s="76">
        <v>58.7</v>
      </c>
      <c r="E276" s="8">
        <v>24.172999999999998</v>
      </c>
      <c r="F276" s="8">
        <v>25.088000000000001</v>
      </c>
      <c r="G276" s="8">
        <f t="shared" si="24"/>
        <v>0.9150000000000027</v>
      </c>
      <c r="H276" s="77">
        <f t="shared" si="27"/>
        <v>0.78671700000000233</v>
      </c>
      <c r="I276" s="85"/>
      <c r="J276" s="85">
        <f t="shared" si="22"/>
        <v>0.11804039702923878</v>
      </c>
      <c r="K276" s="85">
        <f t="shared" si="23"/>
        <v>0.90475739702924107</v>
      </c>
      <c r="L276" s="5"/>
      <c r="M276" s="25" t="s">
        <v>111</v>
      </c>
      <c r="N276" s="215"/>
      <c r="O276" s="132"/>
      <c r="P276" s="132"/>
      <c r="Q276" s="93"/>
      <c r="R276" s="5"/>
      <c r="S276" s="5"/>
      <c r="T276" s="5"/>
      <c r="U276" s="5"/>
      <c r="V276" s="5"/>
      <c r="W276" s="5"/>
      <c r="X276" s="5"/>
      <c r="Y276" s="5"/>
    </row>
    <row r="277" spans="1:28" s="1" customFormat="1" x14ac:dyDescent="0.25">
      <c r="A277" s="75">
        <v>241</v>
      </c>
      <c r="B277" s="170"/>
      <c r="C277" s="16">
        <v>20242445</v>
      </c>
      <c r="D277" s="76">
        <v>46.5</v>
      </c>
      <c r="E277" s="8">
        <v>15.946</v>
      </c>
      <c r="F277" s="8">
        <v>16.809000000000001</v>
      </c>
      <c r="G277" s="8">
        <f>F277-E277</f>
        <v>0.86300000000000132</v>
      </c>
      <c r="H277" s="77">
        <f t="shared" si="27"/>
        <v>0.74200740000000109</v>
      </c>
      <c r="I277" s="85"/>
      <c r="J277" s="85">
        <f t="shared" si="22"/>
        <v>9.3507299179891035E-2</v>
      </c>
      <c r="K277" s="85">
        <f t="shared" si="23"/>
        <v>0.83551469917989207</v>
      </c>
      <c r="L277" s="5"/>
      <c r="M277" s="25" t="s">
        <v>111</v>
      </c>
      <c r="N277" s="215"/>
      <c r="O277" s="132"/>
      <c r="P277" s="132"/>
      <c r="Q277" s="93"/>
      <c r="R277" s="5"/>
      <c r="S277" s="5"/>
      <c r="T277" s="5"/>
      <c r="U277" s="5"/>
      <c r="V277" s="5"/>
      <c r="W277" s="5"/>
      <c r="X277" s="5"/>
      <c r="Y277" s="5"/>
    </row>
    <row r="278" spans="1:28" s="1" customFormat="1" x14ac:dyDescent="0.25">
      <c r="A278" s="75">
        <v>242</v>
      </c>
      <c r="B278" s="170"/>
      <c r="C278" s="16">
        <v>43441219</v>
      </c>
      <c r="D278" s="76">
        <v>78.3</v>
      </c>
      <c r="E278" s="8">
        <v>47.750999999999998</v>
      </c>
      <c r="F278" s="8">
        <v>49.491</v>
      </c>
      <c r="G278" s="8">
        <f t="shared" si="24"/>
        <v>1.740000000000002</v>
      </c>
      <c r="H278" s="77">
        <f t="shared" si="27"/>
        <v>1.4960520000000017</v>
      </c>
      <c r="I278" s="85"/>
      <c r="J278" s="85">
        <f t="shared" si="22"/>
        <v>0.15745422636097778</v>
      </c>
      <c r="K278" s="85">
        <f t="shared" si="23"/>
        <v>1.6535062263609794</v>
      </c>
      <c r="L278" s="5"/>
      <c r="M278" s="25" t="s">
        <v>111</v>
      </c>
      <c r="N278" s="215"/>
      <c r="O278" s="132"/>
      <c r="P278" s="132"/>
      <c r="Q278" s="93"/>
      <c r="R278" s="5"/>
      <c r="S278" s="5"/>
      <c r="T278" s="5"/>
      <c r="U278" s="5"/>
      <c r="V278" s="5"/>
      <c r="W278" s="5"/>
      <c r="X278" s="5"/>
      <c r="Y278" s="5"/>
    </row>
    <row r="279" spans="1:28" s="1" customFormat="1" x14ac:dyDescent="0.25">
      <c r="A279" s="4">
        <v>243</v>
      </c>
      <c r="B279" s="170"/>
      <c r="C279" s="16">
        <v>20242421</v>
      </c>
      <c r="D279" s="76">
        <v>117.2</v>
      </c>
      <c r="E279" s="8">
        <v>32.225999999999999</v>
      </c>
      <c r="F279" s="8">
        <v>34.747</v>
      </c>
      <c r="G279" s="8">
        <f t="shared" si="24"/>
        <v>2.5210000000000008</v>
      </c>
      <c r="H279" s="77">
        <f t="shared" si="27"/>
        <v>2.1675558000000006</v>
      </c>
      <c r="I279" s="85"/>
      <c r="J279" s="85">
        <f t="shared" si="22"/>
        <v>0.23567861212652105</v>
      </c>
      <c r="K279" s="85">
        <f t="shared" si="23"/>
        <v>2.4032344121265217</v>
      </c>
      <c r="L279" s="5"/>
      <c r="M279" s="25" t="s">
        <v>111</v>
      </c>
      <c r="N279" s="215"/>
      <c r="O279" s="132"/>
      <c r="P279" s="132"/>
      <c r="Q279" s="93"/>
      <c r="R279" s="5"/>
      <c r="S279" s="5"/>
      <c r="T279" s="5"/>
      <c r="U279" s="5"/>
      <c r="V279" s="5"/>
      <c r="W279" s="5"/>
      <c r="X279" s="5"/>
      <c r="Y279" s="5"/>
    </row>
    <row r="280" spans="1:28" s="1" customFormat="1" x14ac:dyDescent="0.25">
      <c r="A280" s="75">
        <v>244</v>
      </c>
      <c r="B280" s="170"/>
      <c r="C280" s="16">
        <v>20242431</v>
      </c>
      <c r="D280" s="76">
        <v>57.8</v>
      </c>
      <c r="E280" s="8">
        <v>4.2030000000000003</v>
      </c>
      <c r="F280" s="8">
        <v>5.0999999999999996</v>
      </c>
      <c r="G280" s="8">
        <f t="shared" si="24"/>
        <v>0.89699999999999935</v>
      </c>
      <c r="H280" s="77">
        <f t="shared" si="27"/>
        <v>0.7712405999999995</v>
      </c>
      <c r="I280" s="85"/>
      <c r="J280" s="85">
        <f t="shared" si="22"/>
        <v>0.11623057833543443</v>
      </c>
      <c r="K280" s="85">
        <f t="shared" si="23"/>
        <v>0.88747117833543387</v>
      </c>
      <c r="L280" s="5"/>
      <c r="M280" s="25" t="s">
        <v>111</v>
      </c>
      <c r="N280" s="215"/>
      <c r="O280" s="132"/>
      <c r="P280" s="132"/>
      <c r="Q280" s="93"/>
      <c r="R280" s="5"/>
      <c r="S280" s="5"/>
      <c r="T280" s="5"/>
      <c r="U280" s="5"/>
      <c r="V280" s="5"/>
      <c r="W280" s="5"/>
      <c r="X280" s="5"/>
      <c r="Y280" s="5"/>
    </row>
    <row r="281" spans="1:28" s="1" customFormat="1" x14ac:dyDescent="0.25">
      <c r="A281" s="75">
        <v>245</v>
      </c>
      <c r="B281" s="170"/>
      <c r="C281" s="16">
        <v>20242432</v>
      </c>
      <c r="D281" s="76">
        <v>58.2</v>
      </c>
      <c r="E281" s="8">
        <v>9.1379999999999999</v>
      </c>
      <c r="F281" s="8">
        <v>9.516</v>
      </c>
      <c r="G281" s="8">
        <f t="shared" si="24"/>
        <v>0.37800000000000011</v>
      </c>
      <c r="H281" s="77">
        <f>G281*0.8598</f>
        <v>0.32500440000000008</v>
      </c>
      <c r="I281" s="85"/>
      <c r="J281" s="85">
        <f t="shared" si="22"/>
        <v>0.11703494219934749</v>
      </c>
      <c r="K281" s="85">
        <f t="shared" si="23"/>
        <v>0.4420393421993476</v>
      </c>
      <c r="L281" s="5"/>
      <c r="M281" s="25" t="s">
        <v>111</v>
      </c>
      <c r="N281" s="215"/>
      <c r="O281" s="132"/>
      <c r="P281" s="132"/>
      <c r="Q281" s="93"/>
      <c r="R281" s="5"/>
      <c r="S281" s="5"/>
      <c r="T281" s="5"/>
      <c r="U281" s="5"/>
      <c r="V281" s="5"/>
      <c r="W281" s="5"/>
      <c r="X281" s="5"/>
      <c r="Y281" s="5"/>
    </row>
    <row r="282" spans="1:28" s="1" customFormat="1" x14ac:dyDescent="0.25">
      <c r="A282" s="75">
        <v>246</v>
      </c>
      <c r="B282" s="170"/>
      <c r="C282" s="16">
        <v>20242451</v>
      </c>
      <c r="D282" s="76">
        <v>45.8</v>
      </c>
      <c r="E282" s="8">
        <v>14.396000000000001</v>
      </c>
      <c r="F282" s="8">
        <v>15.523</v>
      </c>
      <c r="G282" s="8">
        <f t="shared" si="24"/>
        <v>1.1269999999999989</v>
      </c>
      <c r="H282" s="77">
        <f t="shared" ref="H282" si="28">G282*0.8598</f>
        <v>0.96899459999999904</v>
      </c>
      <c r="I282" s="85"/>
      <c r="J282" s="85">
        <f t="shared" si="22"/>
        <v>9.209966241804321E-2</v>
      </c>
      <c r="K282" s="85">
        <f t="shared" si="23"/>
        <v>1.0610942624180422</v>
      </c>
      <c r="L282" s="5"/>
      <c r="M282" s="25" t="s">
        <v>111</v>
      </c>
      <c r="N282" s="215"/>
      <c r="O282" s="132"/>
      <c r="P282" s="132"/>
      <c r="Q282" s="93"/>
      <c r="R282" s="5"/>
      <c r="S282" s="5"/>
      <c r="T282" s="5"/>
      <c r="U282" s="5"/>
      <c r="V282" s="5"/>
      <c r="W282" s="5"/>
      <c r="X282" s="5"/>
      <c r="Y282" s="5"/>
    </row>
    <row r="283" spans="1:28" s="1" customFormat="1" ht="15.75" thickBot="1" x14ac:dyDescent="0.3">
      <c r="A283" s="281">
        <v>247</v>
      </c>
      <c r="B283" s="210"/>
      <c r="C283" s="18">
        <v>20242442</v>
      </c>
      <c r="D283" s="282">
        <v>77.599999999999994</v>
      </c>
      <c r="E283" s="122">
        <v>29.782</v>
      </c>
      <c r="F283" s="122">
        <v>30.143000000000001</v>
      </c>
      <c r="G283" s="122">
        <f t="shared" si="24"/>
        <v>0.36100000000000065</v>
      </c>
      <c r="H283" s="283">
        <f>G283*0.8598</f>
        <v>0.31038780000000055</v>
      </c>
      <c r="I283" s="284"/>
      <c r="J283" s="85">
        <f t="shared" si="22"/>
        <v>0.15604658959912995</v>
      </c>
      <c r="K283" s="85">
        <f t="shared" si="23"/>
        <v>0.46643438959913053</v>
      </c>
      <c r="L283" s="5"/>
      <c r="M283" s="25" t="s">
        <v>111</v>
      </c>
      <c r="N283" s="215"/>
      <c r="O283" s="132"/>
      <c r="P283" s="132"/>
      <c r="Q283" s="93"/>
      <c r="R283" s="5"/>
      <c r="S283" s="5"/>
      <c r="T283" s="5"/>
      <c r="U283" s="5"/>
      <c r="V283" s="5"/>
      <c r="W283" s="5"/>
      <c r="X283" s="5"/>
      <c r="Y283" s="5"/>
    </row>
    <row r="284" spans="1:28" s="1" customFormat="1" ht="15.75" thickBot="1" x14ac:dyDescent="0.3">
      <c r="A284" s="274" t="s">
        <v>124</v>
      </c>
      <c r="B284" s="275"/>
      <c r="C284" s="275"/>
      <c r="D284" s="276">
        <f>SUM(D219:D283)</f>
        <v>4660.1000000000022</v>
      </c>
      <c r="E284" s="277" t="s">
        <v>125</v>
      </c>
      <c r="F284" s="277"/>
      <c r="G284" s="277"/>
      <c r="H284" s="278">
        <f>SUM(H219:H283)</f>
        <v>52.134076800000017</v>
      </c>
      <c r="I284" s="278">
        <f t="shared" ref="I284:K284" si="29">SUM(I219:I283)</f>
        <v>11.924883094447079</v>
      </c>
      <c r="J284" s="278">
        <f t="shared" si="29"/>
        <v>9.3710401055529058</v>
      </c>
      <c r="K284" s="279">
        <f t="shared" si="29"/>
        <v>73.430000000000007</v>
      </c>
      <c r="L284" s="5"/>
      <c r="M284" s="25"/>
      <c r="N284" s="215"/>
      <c r="O284" s="132"/>
      <c r="P284" s="132"/>
      <c r="Q284" s="93"/>
      <c r="R284" s="5"/>
      <c r="S284" s="5"/>
      <c r="T284" s="5"/>
      <c r="U284" s="5"/>
      <c r="V284" s="5"/>
      <c r="W284" s="5"/>
      <c r="X284" s="5"/>
      <c r="Y284" s="5"/>
    </row>
    <row r="285" spans="1:28" s="2" customFormat="1" x14ac:dyDescent="0.25">
      <c r="A285" s="285" t="s">
        <v>3</v>
      </c>
      <c r="B285" s="285"/>
      <c r="C285" s="285"/>
      <c r="D285" s="286">
        <f>SUM(D108,D165,D218,D284)</f>
        <v>17590.400000000005</v>
      </c>
      <c r="E285" s="287">
        <f>SUM(E34:E283)</f>
        <v>5978.8121000000028</v>
      </c>
      <c r="F285" s="287">
        <f>SUM(F34:F283)</f>
        <v>6204.3708999999963</v>
      </c>
      <c r="G285" s="9">
        <f>F285-E285</f>
        <v>225.55879999999343</v>
      </c>
      <c r="H285" s="287">
        <f>SUM(H108,H165,H218,H284)</f>
        <v>194.81854800000002</v>
      </c>
      <c r="I285" s="287">
        <f>SUM(I108,I165,I218,I284)</f>
        <v>27.658415555693466</v>
      </c>
      <c r="J285" s="287">
        <f>SUM(J108,J165,J218,J284)</f>
        <v>57.155036444306525</v>
      </c>
      <c r="K285" s="287">
        <f>SUM(K108,K165,K218,K284)</f>
        <v>279.63200000000006</v>
      </c>
      <c r="L285" s="48"/>
      <c r="M285" s="49"/>
      <c r="N285" s="93"/>
      <c r="O285" s="132"/>
      <c r="P285" s="93"/>
      <c r="Q285" s="93"/>
      <c r="R285" s="5"/>
      <c r="S285" s="5"/>
      <c r="T285" s="5"/>
      <c r="U285" s="5"/>
      <c r="V285" s="5"/>
      <c r="W285" s="5"/>
      <c r="X285" s="5"/>
      <c r="Y285" s="5"/>
    </row>
    <row r="286" spans="1:28" x14ac:dyDescent="0.25">
      <c r="H286" s="41"/>
      <c r="I286" s="41"/>
      <c r="L286" s="91"/>
      <c r="M286" s="92"/>
      <c r="N286" s="93"/>
      <c r="O286" s="132"/>
      <c r="P286" s="93"/>
      <c r="Q286" s="93"/>
      <c r="R286" s="5"/>
      <c r="S286" s="5"/>
      <c r="T286" s="5"/>
      <c r="U286" s="5"/>
      <c r="V286" s="5"/>
      <c r="W286" s="5"/>
      <c r="X286" s="5"/>
    </row>
    <row r="287" spans="1:28" x14ac:dyDescent="0.25">
      <c r="H287"/>
      <c r="I287"/>
      <c r="J287"/>
      <c r="K287"/>
      <c r="L287" s="43"/>
      <c r="M287" s="42"/>
      <c r="N287" s="42"/>
      <c r="O287" s="70"/>
      <c r="R287" s="40"/>
      <c r="T287" s="5"/>
      <c r="U287" s="5"/>
      <c r="V287" s="5"/>
      <c r="W287" s="5"/>
      <c r="X287" s="5"/>
      <c r="Y287" s="5"/>
      <c r="Z287" s="5"/>
      <c r="AA287" s="5"/>
      <c r="AB287" s="37"/>
    </row>
    <row r="288" spans="1:28" ht="18.75" customHeight="1" x14ac:dyDescent="0.25">
      <c r="A288" s="252" t="s">
        <v>38</v>
      </c>
      <c r="B288" s="213" t="s">
        <v>92</v>
      </c>
      <c r="C288" s="254" t="s">
        <v>39</v>
      </c>
      <c r="D288" s="256" t="s">
        <v>2</v>
      </c>
      <c r="E288" s="35" t="s">
        <v>99</v>
      </c>
      <c r="F288" s="35" t="s">
        <v>126</v>
      </c>
      <c r="G288" s="98" t="s">
        <v>57</v>
      </c>
      <c r="H288" s="40"/>
      <c r="I288" s="40"/>
      <c r="J288" s="37"/>
      <c r="K288" s="5"/>
      <c r="L288" s="5"/>
      <c r="M288" s="5"/>
      <c r="N288" s="5"/>
      <c r="O288" s="5"/>
      <c r="P288" s="5"/>
      <c r="Q288" s="5"/>
      <c r="R288" s="5"/>
      <c r="T288"/>
      <c r="U288"/>
      <c r="V288"/>
      <c r="W288"/>
      <c r="X288"/>
      <c r="Y288"/>
    </row>
    <row r="289" spans="1:25" ht="18.75" customHeight="1" x14ac:dyDescent="0.25">
      <c r="A289" s="253"/>
      <c r="B289" s="177" t="s">
        <v>100</v>
      </c>
      <c r="C289" s="255"/>
      <c r="D289" s="257"/>
      <c r="E289" s="99" t="s">
        <v>40</v>
      </c>
      <c r="F289" s="99" t="s">
        <v>40</v>
      </c>
      <c r="G289" s="159" t="s">
        <v>58</v>
      </c>
      <c r="H289" s="37"/>
      <c r="I289" s="37"/>
      <c r="J289" s="37"/>
      <c r="K289" s="5"/>
      <c r="L289" s="5"/>
      <c r="M289" s="5"/>
      <c r="N289" s="5"/>
      <c r="O289" s="5"/>
      <c r="P289" s="5"/>
      <c r="Q289" s="5"/>
      <c r="S289"/>
      <c r="T289"/>
      <c r="U289"/>
      <c r="V289"/>
      <c r="W289"/>
      <c r="X289"/>
      <c r="Y289"/>
    </row>
    <row r="290" spans="1:25" x14ac:dyDescent="0.25">
      <c r="A290" s="46" t="s">
        <v>41</v>
      </c>
      <c r="B290" s="214">
        <v>43296</v>
      </c>
      <c r="C290" s="47">
        <v>43441481</v>
      </c>
      <c r="D290" s="47">
        <v>122.9</v>
      </c>
      <c r="E290" s="69">
        <v>45.768999999999998</v>
      </c>
      <c r="F290" s="69">
        <v>48.645000000000003</v>
      </c>
      <c r="G290" s="69">
        <f>(F290-E290)*0.8598</f>
        <v>2.4727848000000043</v>
      </c>
      <c r="H290" s="37"/>
      <c r="I290" s="37"/>
      <c r="J290" s="37"/>
      <c r="K290" s="37"/>
      <c r="L290" s="37"/>
      <c r="O290" s="37"/>
      <c r="S290"/>
      <c r="T290"/>
      <c r="U290"/>
      <c r="V290"/>
      <c r="W290"/>
      <c r="X290"/>
      <c r="Y290"/>
    </row>
    <row r="291" spans="1:25" x14ac:dyDescent="0.25">
      <c r="A291" s="129" t="s">
        <v>42</v>
      </c>
      <c r="B291" s="214">
        <v>43296</v>
      </c>
      <c r="C291" s="130">
        <v>43441178</v>
      </c>
      <c r="D291" s="130">
        <v>68.5</v>
      </c>
      <c r="E291" s="69">
        <v>76.594999999999999</v>
      </c>
      <c r="F291" s="69">
        <v>79.534000000000006</v>
      </c>
      <c r="G291" s="69">
        <f t="shared" ref="G291:G304" si="30">(F291-E291)*0.8598</f>
        <v>2.526952200000006</v>
      </c>
      <c r="H291" s="37"/>
      <c r="I291" s="37"/>
      <c r="J291" s="37"/>
      <c r="K291" s="37"/>
      <c r="L291" s="37"/>
      <c r="O291" s="37"/>
      <c r="S291"/>
      <c r="T291"/>
      <c r="U291"/>
      <c r="V291"/>
      <c r="W291"/>
      <c r="X291"/>
      <c r="Y291"/>
    </row>
    <row r="292" spans="1:25" x14ac:dyDescent="0.25">
      <c r="A292" s="129" t="s">
        <v>43</v>
      </c>
      <c r="B292" s="214">
        <v>43296</v>
      </c>
      <c r="C292" s="130">
        <v>43441179</v>
      </c>
      <c r="D292" s="130">
        <v>106.9</v>
      </c>
      <c r="E292" s="69">
        <v>25.192</v>
      </c>
      <c r="F292" s="69">
        <v>26.716999999999999</v>
      </c>
      <c r="G292" s="69">
        <f t="shared" si="30"/>
        <v>1.3111949999999988</v>
      </c>
      <c r="H292" s="37"/>
      <c r="I292" s="37"/>
      <c r="J292" s="37"/>
      <c r="K292" s="37"/>
      <c r="L292" s="37"/>
      <c r="O292" s="37"/>
      <c r="R292"/>
      <c r="S292"/>
      <c r="T292"/>
      <c r="U292"/>
      <c r="V292"/>
      <c r="W292"/>
      <c r="X292"/>
      <c r="Y292"/>
    </row>
    <row r="293" spans="1:25" x14ac:dyDescent="0.25">
      <c r="A293" s="46" t="s">
        <v>44</v>
      </c>
      <c r="B293" s="214">
        <v>43296</v>
      </c>
      <c r="C293" s="47">
        <v>43441177</v>
      </c>
      <c r="D293" s="47">
        <v>163.80000000000001</v>
      </c>
      <c r="E293" s="69">
        <v>125.13</v>
      </c>
      <c r="F293" s="69">
        <v>130.803</v>
      </c>
      <c r="G293" s="69">
        <f t="shared" si="30"/>
        <v>4.8776454000000014</v>
      </c>
      <c r="H293" s="37"/>
      <c r="I293" s="37"/>
      <c r="J293" s="37"/>
      <c r="K293" s="37"/>
      <c r="L293" s="37"/>
      <c r="O293"/>
      <c r="P293"/>
      <c r="Q293"/>
      <c r="R293"/>
      <c r="S293"/>
      <c r="T293"/>
      <c r="U293"/>
      <c r="V293"/>
      <c r="W293"/>
      <c r="X293"/>
      <c r="Y293"/>
    </row>
    <row r="294" spans="1:25" s="1" customFormat="1" x14ac:dyDescent="0.25">
      <c r="A294" s="46" t="s">
        <v>45</v>
      </c>
      <c r="B294" s="214">
        <v>43296</v>
      </c>
      <c r="C294" s="47">
        <v>43441482</v>
      </c>
      <c r="D294" s="47">
        <v>109.8</v>
      </c>
      <c r="E294" s="69">
        <v>117.17100000000001</v>
      </c>
      <c r="F294" s="69">
        <v>120.292</v>
      </c>
      <c r="G294" s="69">
        <f t="shared" si="30"/>
        <v>2.6834357999999958</v>
      </c>
      <c r="H294" s="2"/>
      <c r="I294" s="2"/>
      <c r="J294" s="58"/>
      <c r="K294" s="5"/>
      <c r="L294" s="5"/>
      <c r="M294" s="5"/>
      <c r="N294" s="5"/>
    </row>
    <row r="295" spans="1:25" s="1" customFormat="1" x14ac:dyDescent="0.25">
      <c r="A295" s="46" t="s">
        <v>46</v>
      </c>
      <c r="B295" s="214">
        <v>43296</v>
      </c>
      <c r="C295" s="47">
        <v>43441483</v>
      </c>
      <c r="D295" s="47">
        <v>58.7</v>
      </c>
      <c r="E295" s="69">
        <v>155.19800000000001</v>
      </c>
      <c r="F295" s="69">
        <v>159.143</v>
      </c>
      <c r="G295" s="69">
        <f t="shared" si="30"/>
        <v>3.3919109999999941</v>
      </c>
      <c r="H295" s="5"/>
      <c r="I295" s="5"/>
      <c r="J295" s="5"/>
      <c r="K295" s="5"/>
      <c r="L295" s="5"/>
      <c r="M295" s="5"/>
      <c r="N295" s="5"/>
    </row>
    <row r="296" spans="1:25" s="1" customFormat="1" x14ac:dyDescent="0.25">
      <c r="A296" s="46" t="s">
        <v>47</v>
      </c>
      <c r="B296" s="214">
        <v>43296</v>
      </c>
      <c r="C296" s="47">
        <v>41444210</v>
      </c>
      <c r="D296" s="47">
        <v>89.1</v>
      </c>
      <c r="E296" s="69">
        <v>127.16</v>
      </c>
      <c r="F296" s="69">
        <v>131.37200000000001</v>
      </c>
      <c r="G296" s="69">
        <f t="shared" si="30"/>
        <v>3.6214776000000151</v>
      </c>
      <c r="H296" s="5"/>
      <c r="I296" s="5"/>
      <c r="J296" s="5"/>
      <c r="K296" s="5"/>
      <c r="L296" s="5"/>
      <c r="M296" s="5"/>
      <c r="N296" s="5"/>
    </row>
    <row r="297" spans="1:25" x14ac:dyDescent="0.25">
      <c r="A297" s="46" t="s">
        <v>48</v>
      </c>
      <c r="B297" s="214">
        <v>43296</v>
      </c>
      <c r="C297" s="47">
        <v>20242453</v>
      </c>
      <c r="D297" s="47">
        <v>56.5</v>
      </c>
      <c r="E297" s="69">
        <v>130.327</v>
      </c>
      <c r="F297" s="69">
        <v>135.41499999999999</v>
      </c>
      <c r="G297" s="69">
        <f t="shared" si="30"/>
        <v>4.3746623999999947</v>
      </c>
      <c r="H297" s="37"/>
      <c r="I297" s="37"/>
      <c r="J297" s="37"/>
      <c r="K297" s="37"/>
      <c r="L297" s="37"/>
      <c r="O297"/>
      <c r="P297"/>
      <c r="Q297"/>
      <c r="R297"/>
      <c r="S297"/>
      <c r="T297"/>
      <c r="U297"/>
      <c r="V297"/>
      <c r="W297"/>
      <c r="X297"/>
      <c r="Y297"/>
    </row>
    <row r="298" spans="1:25" x14ac:dyDescent="0.25">
      <c r="A298" s="129" t="s">
        <v>49</v>
      </c>
      <c r="B298" s="214">
        <v>43296</v>
      </c>
      <c r="C298" s="130">
        <v>20242426</v>
      </c>
      <c r="D298" s="130">
        <v>96</v>
      </c>
      <c r="E298" s="69">
        <v>90.608000000000004</v>
      </c>
      <c r="F298" s="69">
        <v>95.016999999999996</v>
      </c>
      <c r="G298" s="69">
        <f t="shared" si="30"/>
        <v>3.7908581999999931</v>
      </c>
      <c r="H298" s="37"/>
      <c r="I298" s="37"/>
      <c r="J298" s="37"/>
      <c r="K298" s="37"/>
      <c r="L298" s="37"/>
      <c r="O298"/>
      <c r="P298"/>
      <c r="Q298"/>
      <c r="R298"/>
      <c r="S298"/>
      <c r="T298"/>
      <c r="U298"/>
      <c r="V298"/>
      <c r="W298"/>
      <c r="X298"/>
      <c r="Y298"/>
    </row>
    <row r="299" spans="1:25" x14ac:dyDescent="0.25">
      <c r="A299" s="129" t="s">
        <v>50</v>
      </c>
      <c r="B299" s="214">
        <v>43296</v>
      </c>
      <c r="C299" s="130">
        <v>20242457</v>
      </c>
      <c r="D299" s="130">
        <v>103.3</v>
      </c>
      <c r="E299" s="69">
        <v>97.468000000000004</v>
      </c>
      <c r="F299" s="69">
        <v>101.054</v>
      </c>
      <c r="G299" s="69">
        <f t="shared" si="30"/>
        <v>3.083242799999999</v>
      </c>
      <c r="H299" s="37"/>
      <c r="I299" s="37"/>
      <c r="J299" s="37"/>
      <c r="K299" s="37"/>
      <c r="L299" s="37"/>
      <c r="O299"/>
      <c r="P299"/>
      <c r="Q299"/>
      <c r="R299"/>
      <c r="S299"/>
      <c r="T299"/>
      <c r="U299"/>
      <c r="V299"/>
      <c r="W299"/>
      <c r="X299"/>
      <c r="Y299"/>
    </row>
    <row r="300" spans="1:25" x14ac:dyDescent="0.25">
      <c r="A300" s="129" t="s">
        <v>51</v>
      </c>
      <c r="B300" s="214">
        <v>43296</v>
      </c>
      <c r="C300" s="130">
        <v>20242455</v>
      </c>
      <c r="D300" s="130">
        <v>43.4</v>
      </c>
      <c r="E300" s="69">
        <v>75.897000000000006</v>
      </c>
      <c r="F300" s="69">
        <v>79.007000000000005</v>
      </c>
      <c r="G300" s="69">
        <f t="shared" si="30"/>
        <v>2.6739779999999995</v>
      </c>
      <c r="H300" s="37"/>
      <c r="I300" s="37"/>
      <c r="J300" s="37"/>
      <c r="K300" s="37"/>
      <c r="L300" s="37"/>
      <c r="O300"/>
      <c r="P300"/>
      <c r="Q300"/>
      <c r="R300"/>
      <c r="S300"/>
      <c r="T300"/>
      <c r="U300"/>
      <c r="V300"/>
      <c r="W300"/>
      <c r="X300"/>
      <c r="Y300"/>
    </row>
    <row r="301" spans="1:25" x14ac:dyDescent="0.25">
      <c r="A301" s="129" t="s">
        <v>52</v>
      </c>
      <c r="B301" s="214">
        <v>43296</v>
      </c>
      <c r="C301" s="130">
        <v>20442453</v>
      </c>
      <c r="D301" s="130">
        <v>79.900000000000006</v>
      </c>
      <c r="E301" s="69">
        <v>87.05</v>
      </c>
      <c r="F301" s="69">
        <v>89.617999999999995</v>
      </c>
      <c r="G301" s="69">
        <f t="shared" si="30"/>
        <v>2.2079663999999983</v>
      </c>
      <c r="H301" s="37"/>
      <c r="I301" s="37"/>
      <c r="J301" s="37"/>
      <c r="K301" s="37"/>
      <c r="L301" s="37"/>
      <c r="O301"/>
      <c r="P301"/>
      <c r="Q301"/>
      <c r="R301"/>
      <c r="S301"/>
      <c r="T301"/>
      <c r="U301"/>
      <c r="V301"/>
      <c r="W301"/>
      <c r="X301"/>
      <c r="Y301"/>
    </row>
    <row r="302" spans="1:25" s="1" customFormat="1" x14ac:dyDescent="0.25">
      <c r="A302" s="46" t="s">
        <v>53</v>
      </c>
      <c r="B302" s="214">
        <v>43296</v>
      </c>
      <c r="C302" s="47">
        <v>20242456</v>
      </c>
      <c r="D302" s="47">
        <v>106.1</v>
      </c>
      <c r="E302" s="69">
        <v>49.536000000000001</v>
      </c>
      <c r="F302" s="69">
        <v>49.536000000000001</v>
      </c>
      <c r="G302" s="69">
        <f t="shared" si="30"/>
        <v>0</v>
      </c>
      <c r="H302" s="5"/>
      <c r="I302" s="5"/>
      <c r="J302" s="5"/>
      <c r="K302" s="5"/>
      <c r="L302" s="5"/>
      <c r="M302" s="5"/>
      <c r="N302" s="5"/>
    </row>
    <row r="303" spans="1:25" s="1" customFormat="1" x14ac:dyDescent="0.25">
      <c r="A303" s="46" t="s">
        <v>54</v>
      </c>
      <c r="B303" s="214">
        <v>43296</v>
      </c>
      <c r="C303" s="47">
        <v>20242415</v>
      </c>
      <c r="D303" s="47">
        <v>137.9</v>
      </c>
      <c r="E303" s="69">
        <v>141.94900000000001</v>
      </c>
      <c r="F303" s="69">
        <v>147.983</v>
      </c>
      <c r="G303" s="69">
        <f t="shared" si="30"/>
        <v>5.1880331999999934</v>
      </c>
      <c r="H303" s="5"/>
      <c r="I303" s="5"/>
      <c r="J303" s="5"/>
      <c r="K303" s="5"/>
      <c r="L303" s="5"/>
      <c r="M303" s="5"/>
      <c r="N303" s="5"/>
    </row>
    <row r="304" spans="1:25" s="1" customFormat="1" x14ac:dyDescent="0.25">
      <c r="A304" s="46" t="s">
        <v>55</v>
      </c>
      <c r="B304" s="214">
        <v>43296</v>
      </c>
      <c r="C304" s="47">
        <v>20242418</v>
      </c>
      <c r="D304" s="47">
        <v>56.4</v>
      </c>
      <c r="E304" s="69">
        <v>153.14099999999999</v>
      </c>
      <c r="F304" s="69">
        <v>158.952</v>
      </c>
      <c r="G304" s="69">
        <f t="shared" si="30"/>
        <v>4.996297800000006</v>
      </c>
      <c r="H304" s="5"/>
      <c r="I304" s="5"/>
      <c r="J304" s="5"/>
      <c r="K304" s="5"/>
      <c r="L304" s="5"/>
      <c r="M304" s="5"/>
      <c r="N304" s="5"/>
    </row>
    <row r="305" spans="1:28" x14ac:dyDescent="0.25">
      <c r="C305" s="38"/>
      <c r="D305" s="100">
        <f>SUM(D290:D304)</f>
        <v>1399.2</v>
      </c>
      <c r="E305" s="71">
        <f>SUM(E290:E304)</f>
        <v>1498.1910000000003</v>
      </c>
      <c r="F305" s="71">
        <f>SUM(F290:F304)</f>
        <v>1553.0880000000002</v>
      </c>
      <c r="G305" s="71">
        <f>SUM(G290:G304)</f>
        <v>47.2004406</v>
      </c>
      <c r="H305" s="37"/>
      <c r="I305" s="37"/>
      <c r="J305" s="37"/>
      <c r="K305" s="37"/>
      <c r="L305" s="37"/>
      <c r="O305" s="37"/>
      <c r="S305"/>
      <c r="T305"/>
      <c r="U305"/>
      <c r="V305"/>
      <c r="W305"/>
      <c r="X305"/>
      <c r="Y305"/>
    </row>
    <row r="306" spans="1:28" x14ac:dyDescent="0.25">
      <c r="A306" s="44"/>
      <c r="B306" s="44"/>
      <c r="C306" s="44"/>
      <c r="D306" s="44"/>
      <c r="E306" s="44"/>
      <c r="F306" s="104"/>
      <c r="G306" s="104"/>
      <c r="H306"/>
      <c r="I306"/>
      <c r="J306"/>
      <c r="K306"/>
      <c r="L306" s="43"/>
      <c r="M306" s="42"/>
      <c r="N306" s="42"/>
      <c r="O306"/>
      <c r="R306" s="40"/>
      <c r="X306"/>
      <c r="Y306"/>
      <c r="AB306" s="37"/>
    </row>
    <row r="307" spans="1:28" x14ac:dyDescent="0.25">
      <c r="A307" s="45" t="s">
        <v>15</v>
      </c>
      <c r="G307" s="104"/>
      <c r="H307"/>
      <c r="I307"/>
      <c r="J307"/>
      <c r="K307"/>
      <c r="L307" s="43"/>
      <c r="M307" s="42"/>
      <c r="N307" s="42"/>
      <c r="O307"/>
      <c r="R307" s="40"/>
      <c r="X307"/>
      <c r="Y307"/>
      <c r="AB307" s="37"/>
    </row>
    <row r="308" spans="1:28" x14ac:dyDescent="0.25">
      <c r="A308" s="44"/>
      <c r="F308" s="104"/>
      <c r="H308"/>
      <c r="I308"/>
      <c r="J308"/>
      <c r="K308" s="43"/>
      <c r="L308" s="42"/>
      <c r="M308" s="42"/>
      <c r="N308"/>
      <c r="O308" s="37"/>
      <c r="Q308" s="40"/>
      <c r="W308"/>
      <c r="X308"/>
      <c r="Y308"/>
      <c r="AA308" s="37"/>
    </row>
    <row r="309" spans="1:28" x14ac:dyDescent="0.25">
      <c r="H309"/>
      <c r="I309"/>
      <c r="J309"/>
      <c r="K309" s="43"/>
      <c r="L309" s="42"/>
      <c r="M309" s="42"/>
      <c r="N309"/>
      <c r="O309" s="37"/>
      <c r="Q309" s="40"/>
      <c r="W309"/>
      <c r="X309"/>
      <c r="Y309"/>
      <c r="Z309" s="37"/>
      <c r="AA309" s="37"/>
    </row>
  </sheetData>
  <mergeCells count="64">
    <mergeCell ref="A285:C285"/>
    <mergeCell ref="A288:A289"/>
    <mergeCell ref="C288:C289"/>
    <mergeCell ref="D288:D289"/>
    <mergeCell ref="A165:C165"/>
    <mergeCell ref="E165:G165"/>
    <mergeCell ref="A218:C218"/>
    <mergeCell ref="E218:G218"/>
    <mergeCell ref="A284:C284"/>
    <mergeCell ref="E284:G284"/>
    <mergeCell ref="F28:H28"/>
    <mergeCell ref="J28:J29"/>
    <mergeCell ref="F29:H29"/>
    <mergeCell ref="F30:H30"/>
    <mergeCell ref="F31:H31"/>
    <mergeCell ref="A108:C108"/>
    <mergeCell ref="E108:G108"/>
    <mergeCell ref="A23:E23"/>
    <mergeCell ref="F23:H23"/>
    <mergeCell ref="A24:A27"/>
    <mergeCell ref="B24:E25"/>
    <mergeCell ref="F24:H24"/>
    <mergeCell ref="F25:H25"/>
    <mergeCell ref="B26:D26"/>
    <mergeCell ref="F26:H26"/>
    <mergeCell ref="B27:D27"/>
    <mergeCell ref="F27:H27"/>
    <mergeCell ref="A18:E18"/>
    <mergeCell ref="F18:H18"/>
    <mergeCell ref="A19:A22"/>
    <mergeCell ref="B19:E20"/>
    <mergeCell ref="F19:H19"/>
    <mergeCell ref="F20:H20"/>
    <mergeCell ref="B21:D21"/>
    <mergeCell ref="F21:H21"/>
    <mergeCell ref="B22:D22"/>
    <mergeCell ref="F22:H22"/>
    <mergeCell ref="A13:E13"/>
    <mergeCell ref="F13:H13"/>
    <mergeCell ref="A14:A17"/>
    <mergeCell ref="B14:E15"/>
    <mergeCell ref="F14:H14"/>
    <mergeCell ref="F15:H15"/>
    <mergeCell ref="B16:D16"/>
    <mergeCell ref="F16:H16"/>
    <mergeCell ref="B17:D17"/>
    <mergeCell ref="F17:H17"/>
    <mergeCell ref="B9:E10"/>
    <mergeCell ref="F9:H9"/>
    <mergeCell ref="F10:H10"/>
    <mergeCell ref="B11:D11"/>
    <mergeCell ref="F11:H11"/>
    <mergeCell ref="B12:D12"/>
    <mergeCell ref="F12:H12"/>
    <mergeCell ref="A1:N1"/>
    <mergeCell ref="A3:N3"/>
    <mergeCell ref="A4:N4"/>
    <mergeCell ref="A6:J6"/>
    <mergeCell ref="M6:N10"/>
    <mergeCell ref="A7:E7"/>
    <mergeCell ref="F7:H7"/>
    <mergeCell ref="A8:E8"/>
    <mergeCell ref="F8:H8"/>
    <mergeCell ref="A9:A12"/>
  </mergeCells>
  <pageMargins left="0.78740157480314965" right="0" top="0" bottom="0" header="0.31496062992125984" footer="0.31496062992125984"/>
  <pageSetup paperSize="9" scale="1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Январь20</vt:lpstr>
      <vt:lpstr>Февраль20</vt:lpstr>
      <vt:lpstr>Март20</vt:lpstr>
      <vt:lpstr>Апрель20</vt:lpstr>
      <vt:lpstr>Апрель20-2</vt:lpstr>
      <vt:lpstr>Октябрь20</vt:lpstr>
      <vt:lpstr>Ноябрь20</vt:lpstr>
      <vt:lpstr>Декабрь20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2020-12-28T11:29:25Z</dcterms:modified>
</cp:coreProperties>
</file>