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Январь 2020" sheetId="1" r:id="rId1"/>
    <sheet name="Февраль 2020" sheetId="2" r:id="rId2"/>
    <sheet name="Март 2020" sheetId="3" r:id="rId3"/>
    <sheet name="Апрель 2020" sheetId="4" r:id="rId4"/>
    <sheet name="Октябрь  2020" sheetId="5" r:id="rId5"/>
    <sheet name="Ноябрь 2020" sheetId="6" r:id="rId6"/>
    <sheet name="Декабрь 2020" sheetId="7" r:id="rId7"/>
  </sheets>
  <calcPr calcId="144525"/>
</workbook>
</file>

<file path=xl/calcChain.xml><?xml version="1.0" encoding="utf-8"?>
<calcChain xmlns="http://schemas.openxmlformats.org/spreadsheetml/2006/main">
  <c r="K112" i="7" l="1"/>
  <c r="J112" i="7"/>
  <c r="I112" i="7"/>
  <c r="H112" i="7"/>
  <c r="F112" i="7"/>
  <c r="G112" i="7" s="1"/>
  <c r="E112" i="7"/>
  <c r="D112" i="7"/>
  <c r="G51" i="5" l="1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J56" i="4" l="1"/>
  <c r="K116" i="4"/>
  <c r="L116" i="4" s="1"/>
  <c r="L9" i="4" s="1"/>
  <c r="J115" i="4"/>
  <c r="I115" i="4"/>
  <c r="K115" i="4" s="1"/>
  <c r="H115" i="4"/>
  <c r="K114" i="4"/>
  <c r="L114" i="4" s="1"/>
  <c r="K113" i="4"/>
  <c r="L113" i="4" s="1"/>
  <c r="O113" i="4" s="1"/>
  <c r="K112" i="4"/>
  <c r="L112" i="4" s="1"/>
  <c r="K111" i="4"/>
  <c r="L111" i="4" s="1"/>
  <c r="K110" i="4"/>
  <c r="L110" i="4" s="1"/>
  <c r="L109" i="4"/>
  <c r="K109" i="4"/>
  <c r="K108" i="4"/>
  <c r="L108" i="4" s="1"/>
  <c r="K107" i="4"/>
  <c r="K106" i="4"/>
  <c r="L106" i="4" s="1"/>
  <c r="K105" i="4"/>
  <c r="J103" i="4"/>
  <c r="I103" i="4"/>
  <c r="H103" i="4"/>
  <c r="H117" i="4" s="1"/>
  <c r="K102" i="4"/>
  <c r="L102" i="4" s="1"/>
  <c r="K101" i="4"/>
  <c r="L101" i="4" s="1"/>
  <c r="K100" i="4"/>
  <c r="L100" i="4" s="1"/>
  <c r="K99" i="4"/>
  <c r="L99" i="4" s="1"/>
  <c r="K98" i="4"/>
  <c r="L98" i="4" s="1"/>
  <c r="K97" i="4"/>
  <c r="L97" i="4" s="1"/>
  <c r="K96" i="4"/>
  <c r="L96" i="4" s="1"/>
  <c r="K95" i="4"/>
  <c r="L95" i="4" s="1"/>
  <c r="K94" i="4"/>
  <c r="L94" i="4" s="1"/>
  <c r="K93" i="4"/>
  <c r="L93" i="4" s="1"/>
  <c r="K92" i="4"/>
  <c r="L92" i="4" s="1"/>
  <c r="K91" i="4"/>
  <c r="L91" i="4" s="1"/>
  <c r="K90" i="4"/>
  <c r="L90" i="4" s="1"/>
  <c r="K89" i="4"/>
  <c r="L89" i="4" s="1"/>
  <c r="K88" i="4"/>
  <c r="L88" i="4" s="1"/>
  <c r="K87" i="4"/>
  <c r="K86" i="4"/>
  <c r="L86" i="4" s="1"/>
  <c r="K85" i="4"/>
  <c r="L85" i="4" s="1"/>
  <c r="K84" i="4"/>
  <c r="L84" i="4" s="1"/>
  <c r="K83" i="4"/>
  <c r="K82" i="4"/>
  <c r="L82" i="4" s="1"/>
  <c r="K81" i="4"/>
  <c r="L81" i="4" s="1"/>
  <c r="K80" i="4"/>
  <c r="L80" i="4" s="1"/>
  <c r="K79" i="4"/>
  <c r="L79" i="4" s="1"/>
  <c r="K78" i="4"/>
  <c r="L78" i="4" s="1"/>
  <c r="K77" i="4"/>
  <c r="L77" i="4" s="1"/>
  <c r="K76" i="4"/>
  <c r="L76" i="4" s="1"/>
  <c r="K75" i="4"/>
  <c r="L75" i="4" s="1"/>
  <c r="K74" i="4"/>
  <c r="L74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7" i="4"/>
  <c r="L67" i="4" s="1"/>
  <c r="J66" i="4"/>
  <c r="I66" i="4"/>
  <c r="N63" i="4"/>
  <c r="K63" i="4"/>
  <c r="L63" i="4" s="1"/>
  <c r="M62" i="4"/>
  <c r="J62" i="4"/>
  <c r="I62" i="4"/>
  <c r="H62" i="4"/>
  <c r="K61" i="4"/>
  <c r="L61" i="4" s="1"/>
  <c r="K60" i="4"/>
  <c r="L60" i="4" s="1"/>
  <c r="K59" i="4"/>
  <c r="L59" i="4" s="1"/>
  <c r="K58" i="4"/>
  <c r="L58" i="4" s="1"/>
  <c r="I56" i="4"/>
  <c r="I64" i="4" s="1"/>
  <c r="H56" i="4"/>
  <c r="H64" i="4" s="1"/>
  <c r="L55" i="4"/>
  <c r="K55" i="4"/>
  <c r="K54" i="4"/>
  <c r="L54" i="4" s="1"/>
  <c r="K53" i="4"/>
  <c r="L53" i="4" s="1"/>
  <c r="K52" i="4"/>
  <c r="L52" i="4" s="1"/>
  <c r="K51" i="4"/>
  <c r="L51" i="4" s="1"/>
  <c r="K50" i="4"/>
  <c r="L50" i="4" s="1"/>
  <c r="K49" i="4"/>
  <c r="L49" i="4" s="1"/>
  <c r="K48" i="4"/>
  <c r="L48" i="4" s="1"/>
  <c r="K47" i="4"/>
  <c r="L47" i="4" s="1"/>
  <c r="K46" i="4"/>
  <c r="L46" i="4" s="1"/>
  <c r="K45" i="4"/>
  <c r="L45" i="4" s="1"/>
  <c r="K44" i="4"/>
  <c r="K43" i="4"/>
  <c r="L43" i="4" s="1"/>
  <c r="K42" i="4"/>
  <c r="L42" i="4" s="1"/>
  <c r="K41" i="4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L34" i="4"/>
  <c r="K34" i="4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L23" i="4"/>
  <c r="K23" i="4"/>
  <c r="L22" i="4"/>
  <c r="K22" i="4"/>
  <c r="K21" i="4"/>
  <c r="L21" i="4" s="1"/>
  <c r="K20" i="4"/>
  <c r="L20" i="4" s="1"/>
  <c r="K19" i="4"/>
  <c r="L19" i="4" s="1"/>
  <c r="K18" i="4"/>
  <c r="L18" i="4" s="1"/>
  <c r="L17" i="4"/>
  <c r="K17" i="4"/>
  <c r="K16" i="4"/>
  <c r="L16" i="4" s="1"/>
  <c r="K15" i="4"/>
  <c r="L15" i="4" s="1"/>
  <c r="F9" i="4"/>
  <c r="J117" i="4" l="1"/>
  <c r="K103" i="4"/>
  <c r="L103" i="4"/>
  <c r="K62" i="4"/>
  <c r="N45" i="4"/>
  <c r="O45" i="4" s="1"/>
  <c r="N44" i="4"/>
  <c r="N43" i="4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N59" i="4"/>
  <c r="O59" i="4" s="1"/>
  <c r="N55" i="4"/>
  <c r="N52" i="4"/>
  <c r="O52" i="4" s="1"/>
  <c r="N48" i="4"/>
  <c r="O48" i="4" s="1"/>
  <c r="N41" i="4"/>
  <c r="N40" i="4"/>
  <c r="N39" i="4"/>
  <c r="O39" i="4" s="1"/>
  <c r="N23" i="4"/>
  <c r="O23" i="4" s="1"/>
  <c r="N22" i="4"/>
  <c r="N21" i="4"/>
  <c r="O21" i="4" s="1"/>
  <c r="N20" i="4"/>
  <c r="N58" i="4"/>
  <c r="O58" i="4" s="1"/>
  <c r="N47" i="4"/>
  <c r="O47" i="4" s="1"/>
  <c r="N42" i="4"/>
  <c r="N38" i="4"/>
  <c r="O38" i="4" s="1"/>
  <c r="N60" i="4"/>
  <c r="O60" i="4" s="1"/>
  <c r="N54" i="4"/>
  <c r="N53" i="4"/>
  <c r="O53" i="4" s="1"/>
  <c r="N49" i="4"/>
  <c r="O49" i="4" s="1"/>
  <c r="N36" i="4"/>
  <c r="N27" i="4"/>
  <c r="N24" i="4"/>
  <c r="O24" i="4" s="1"/>
  <c r="N19" i="4"/>
  <c r="O19" i="4" s="1"/>
  <c r="N18" i="4"/>
  <c r="O18" i="4" s="1"/>
  <c r="N17" i="4"/>
  <c r="O17" i="4" s="1"/>
  <c r="N16" i="4"/>
  <c r="N15" i="4"/>
  <c r="O15" i="4" s="1"/>
  <c r="L8" i="4"/>
  <c r="L10" i="4" s="1"/>
  <c r="N61" i="4"/>
  <c r="O61" i="4" s="1"/>
  <c r="N50" i="4"/>
  <c r="O50" i="4" s="1"/>
  <c r="N46" i="4"/>
  <c r="N37" i="4"/>
  <c r="O37" i="4" s="1"/>
  <c r="N26" i="4"/>
  <c r="N25" i="4"/>
  <c r="O25" i="4" s="1"/>
  <c r="N51" i="4"/>
  <c r="O51" i="4" s="1"/>
  <c r="L56" i="4"/>
  <c r="L11" i="4"/>
  <c r="N110" i="4"/>
  <c r="N93" i="4"/>
  <c r="O93" i="4" s="1"/>
  <c r="N92" i="4"/>
  <c r="O92" i="4" s="1"/>
  <c r="N91" i="4"/>
  <c r="O91" i="4" s="1"/>
  <c r="N90" i="4"/>
  <c r="N80" i="4"/>
  <c r="O80" i="4" s="1"/>
  <c r="N79" i="4"/>
  <c r="N74" i="4"/>
  <c r="N89" i="4"/>
  <c r="N78" i="4"/>
  <c r="O78" i="4" s="1"/>
  <c r="N77" i="4"/>
  <c r="N73" i="4"/>
  <c r="O73" i="4" s="1"/>
  <c r="N72" i="4"/>
  <c r="O72" i="4" s="1"/>
  <c r="N71" i="4"/>
  <c r="N111" i="4"/>
  <c r="N108" i="4"/>
  <c r="O108" i="4" s="1"/>
  <c r="N88" i="4"/>
  <c r="N84" i="4"/>
  <c r="O84" i="4" s="1"/>
  <c r="N75" i="4"/>
  <c r="N114" i="4"/>
  <c r="O114" i="4" s="1"/>
  <c r="N98" i="4"/>
  <c r="N68" i="4"/>
  <c r="N106" i="4"/>
  <c r="O106" i="4" s="1"/>
  <c r="N97" i="4"/>
  <c r="O97" i="4" s="1"/>
  <c r="N96" i="4"/>
  <c r="O96" i="4" s="1"/>
  <c r="N95" i="4"/>
  <c r="O95" i="4" s="1"/>
  <c r="N94" i="4"/>
  <c r="N86" i="4"/>
  <c r="N82" i="4"/>
  <c r="O82" i="4" s="1"/>
  <c r="N81" i="4"/>
  <c r="N76" i="4"/>
  <c r="N69" i="4"/>
  <c r="O69" i="4" s="1"/>
  <c r="N67" i="4"/>
  <c r="H118" i="4"/>
  <c r="N105" i="4" s="1"/>
  <c r="N112" i="4"/>
  <c r="N107" i="4"/>
  <c r="N87" i="4"/>
  <c r="N85" i="4"/>
  <c r="O85" i="4" s="1"/>
  <c r="N83" i="4"/>
  <c r="N70" i="4"/>
  <c r="O70" i="4" s="1"/>
  <c r="O16" i="4"/>
  <c r="F7" i="4"/>
  <c r="L62" i="4"/>
  <c r="H63" i="4"/>
  <c r="L115" i="4"/>
  <c r="I117" i="4"/>
  <c r="I118" i="4" s="1"/>
  <c r="K56" i="4"/>
  <c r="J64" i="4"/>
  <c r="O88" i="4"/>
  <c r="N109" i="4"/>
  <c r="N99" i="4"/>
  <c r="N100" i="4"/>
  <c r="O100" i="4" s="1"/>
  <c r="N101" i="4"/>
  <c r="O101" i="4" s="1"/>
  <c r="N102" i="4"/>
  <c r="O102" i="4" s="1"/>
  <c r="K116" i="3"/>
  <c r="L116" i="3" s="1"/>
  <c r="N106" i="3" s="1"/>
  <c r="J115" i="3"/>
  <c r="I115" i="3"/>
  <c r="K115" i="3" s="1"/>
  <c r="H115" i="3"/>
  <c r="L114" i="3"/>
  <c r="K114" i="3"/>
  <c r="O113" i="3"/>
  <c r="K113" i="3"/>
  <c r="L113" i="3" s="1"/>
  <c r="K112" i="3"/>
  <c r="L112" i="3" s="1"/>
  <c r="K111" i="3"/>
  <c r="L111" i="3" s="1"/>
  <c r="L110" i="3"/>
  <c r="K110" i="3"/>
  <c r="K109" i="3"/>
  <c r="L109" i="3" s="1"/>
  <c r="K108" i="3"/>
  <c r="L108" i="3" s="1"/>
  <c r="K107" i="3"/>
  <c r="K106" i="3"/>
  <c r="L106" i="3" s="1"/>
  <c r="K105" i="3"/>
  <c r="J103" i="3"/>
  <c r="I103" i="3"/>
  <c r="H103" i="3"/>
  <c r="H117" i="3" s="1"/>
  <c r="N97" i="3" s="1"/>
  <c r="K102" i="3"/>
  <c r="L102" i="3" s="1"/>
  <c r="K101" i="3"/>
  <c r="L101" i="3" s="1"/>
  <c r="K100" i="3"/>
  <c r="L100" i="3" s="1"/>
  <c r="K99" i="3"/>
  <c r="L99" i="3" s="1"/>
  <c r="K98" i="3"/>
  <c r="L98" i="3" s="1"/>
  <c r="K97" i="3"/>
  <c r="L97" i="3" s="1"/>
  <c r="K96" i="3"/>
  <c r="L96" i="3" s="1"/>
  <c r="K95" i="3"/>
  <c r="L95" i="3" s="1"/>
  <c r="K94" i="3"/>
  <c r="L94" i="3" s="1"/>
  <c r="K93" i="3"/>
  <c r="L93" i="3" s="1"/>
  <c r="K92" i="3"/>
  <c r="L92" i="3" s="1"/>
  <c r="K91" i="3"/>
  <c r="L91" i="3" s="1"/>
  <c r="K90" i="3"/>
  <c r="L90" i="3" s="1"/>
  <c r="K89" i="3"/>
  <c r="L89" i="3" s="1"/>
  <c r="K88" i="3"/>
  <c r="L88" i="3" s="1"/>
  <c r="K87" i="3"/>
  <c r="L86" i="3"/>
  <c r="K86" i="3"/>
  <c r="L85" i="3"/>
  <c r="K85" i="3"/>
  <c r="L84" i="3"/>
  <c r="K84" i="3"/>
  <c r="K83" i="3"/>
  <c r="K82" i="3"/>
  <c r="L82" i="3" s="1"/>
  <c r="K81" i="3"/>
  <c r="L81" i="3" s="1"/>
  <c r="K80" i="3"/>
  <c r="L80" i="3" s="1"/>
  <c r="L79" i="3"/>
  <c r="K79" i="3"/>
  <c r="L78" i="3"/>
  <c r="K78" i="3"/>
  <c r="K77" i="3"/>
  <c r="L77" i="3" s="1"/>
  <c r="K76" i="3"/>
  <c r="L76" i="3" s="1"/>
  <c r="K75" i="3"/>
  <c r="L75" i="3" s="1"/>
  <c r="K74" i="3"/>
  <c r="L74" i="3" s="1"/>
  <c r="K73" i="3"/>
  <c r="L73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J66" i="3"/>
  <c r="I66" i="3"/>
  <c r="N63" i="3"/>
  <c r="K63" i="3"/>
  <c r="L63" i="3" s="1"/>
  <c r="M62" i="3"/>
  <c r="J62" i="3"/>
  <c r="I62" i="3"/>
  <c r="H62" i="3"/>
  <c r="K61" i="3"/>
  <c r="L61" i="3" s="1"/>
  <c r="K60" i="3"/>
  <c r="L60" i="3" s="1"/>
  <c r="K59" i="3"/>
  <c r="L59" i="3" s="1"/>
  <c r="K58" i="3"/>
  <c r="L58" i="3" s="1"/>
  <c r="J56" i="3"/>
  <c r="I56" i="3"/>
  <c r="H56" i="3"/>
  <c r="L55" i="3"/>
  <c r="K55" i="3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K43" i="3"/>
  <c r="L43" i="3" s="1"/>
  <c r="K42" i="3"/>
  <c r="L42" i="3" s="1"/>
  <c r="K41" i="3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L34" i="3"/>
  <c r="K34" i="3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L24" i="3"/>
  <c r="K24" i="3"/>
  <c r="L23" i="3"/>
  <c r="K23" i="3"/>
  <c r="L22" i="3"/>
  <c r="K22" i="3"/>
  <c r="L21" i="3"/>
  <c r="K21" i="3"/>
  <c r="K20" i="3"/>
  <c r="L20" i="3" s="1"/>
  <c r="K19" i="3"/>
  <c r="L19" i="3" s="1"/>
  <c r="K18" i="3"/>
  <c r="L18" i="3" s="1"/>
  <c r="L17" i="3"/>
  <c r="K17" i="3"/>
  <c r="K16" i="3"/>
  <c r="L16" i="3" s="1"/>
  <c r="K15" i="3"/>
  <c r="L15" i="3" s="1"/>
  <c r="L9" i="3"/>
  <c r="F9" i="3"/>
  <c r="H117" i="2"/>
  <c r="N112" i="2" s="1"/>
  <c r="K116" i="2"/>
  <c r="L116" i="2" s="1"/>
  <c r="J115" i="2"/>
  <c r="I115" i="2"/>
  <c r="I117" i="2" s="1"/>
  <c r="H115" i="2"/>
  <c r="L114" i="2"/>
  <c r="K114" i="2"/>
  <c r="K113" i="2"/>
  <c r="L113" i="2" s="1"/>
  <c r="O113" i="2" s="1"/>
  <c r="K112" i="2"/>
  <c r="L112" i="2" s="1"/>
  <c r="K111" i="2"/>
  <c r="L111" i="2" s="1"/>
  <c r="L110" i="2"/>
  <c r="K110" i="2"/>
  <c r="K109" i="2"/>
  <c r="L109" i="2" s="1"/>
  <c r="K108" i="2"/>
  <c r="L108" i="2" s="1"/>
  <c r="K107" i="2"/>
  <c r="K106" i="2"/>
  <c r="L106" i="2" s="1"/>
  <c r="K105" i="2"/>
  <c r="J103" i="2"/>
  <c r="K103" i="2" s="1"/>
  <c r="I103" i="2"/>
  <c r="H103" i="2"/>
  <c r="K102" i="2"/>
  <c r="L102" i="2" s="1"/>
  <c r="L101" i="2"/>
  <c r="K101" i="2"/>
  <c r="K100" i="2"/>
  <c r="L100" i="2" s="1"/>
  <c r="L99" i="2"/>
  <c r="K99" i="2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L90" i="2"/>
  <c r="K90" i="2"/>
  <c r="K89" i="2"/>
  <c r="L89" i="2" s="1"/>
  <c r="K88" i="2"/>
  <c r="L88" i="2" s="1"/>
  <c r="K87" i="2"/>
  <c r="K86" i="2"/>
  <c r="L86" i="2" s="1"/>
  <c r="K85" i="2"/>
  <c r="L85" i="2" s="1"/>
  <c r="K84" i="2"/>
  <c r="L84" i="2" s="1"/>
  <c r="K83" i="2"/>
  <c r="L82" i="2"/>
  <c r="K82" i="2"/>
  <c r="K81" i="2"/>
  <c r="L81" i="2" s="1"/>
  <c r="K80" i="2"/>
  <c r="L80" i="2" s="1"/>
  <c r="L79" i="2"/>
  <c r="K79" i="2"/>
  <c r="L78" i="2"/>
  <c r="K78" i="2"/>
  <c r="K77" i="2"/>
  <c r="L77" i="2" s="1"/>
  <c r="K76" i="2"/>
  <c r="L76" i="2" s="1"/>
  <c r="K75" i="2"/>
  <c r="L75" i="2" s="1"/>
  <c r="L74" i="2"/>
  <c r="K74" i="2"/>
  <c r="L73" i="2"/>
  <c r="K73" i="2"/>
  <c r="L72" i="2"/>
  <c r="K72" i="2"/>
  <c r="K71" i="2"/>
  <c r="L71" i="2" s="1"/>
  <c r="K70" i="2"/>
  <c r="L70" i="2" s="1"/>
  <c r="K69" i="2"/>
  <c r="L69" i="2" s="1"/>
  <c r="K68" i="2"/>
  <c r="L68" i="2" s="1"/>
  <c r="K67" i="2"/>
  <c r="L67" i="2" s="1"/>
  <c r="J66" i="2"/>
  <c r="I66" i="2"/>
  <c r="N63" i="2"/>
  <c r="K63" i="2"/>
  <c r="L63" i="2" s="1"/>
  <c r="M62" i="2"/>
  <c r="J62" i="2"/>
  <c r="K62" i="2" s="1"/>
  <c r="I62" i="2"/>
  <c r="H62" i="2"/>
  <c r="K61" i="2"/>
  <c r="L61" i="2" s="1"/>
  <c r="K60" i="2"/>
  <c r="L60" i="2" s="1"/>
  <c r="K59" i="2"/>
  <c r="L59" i="2" s="1"/>
  <c r="K58" i="2"/>
  <c r="L58" i="2" s="1"/>
  <c r="J56" i="2"/>
  <c r="I56" i="2"/>
  <c r="I64" i="2" s="1"/>
  <c r="I118" i="2" s="1"/>
  <c r="H56" i="2"/>
  <c r="L55" i="2"/>
  <c r="K55" i="2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K46" i="2"/>
  <c r="L46" i="2" s="1"/>
  <c r="K45" i="2"/>
  <c r="L45" i="2" s="1"/>
  <c r="K44" i="2"/>
  <c r="K43" i="2"/>
  <c r="L43" i="2" s="1"/>
  <c r="K42" i="2"/>
  <c r="L42" i="2" s="1"/>
  <c r="L41" i="2"/>
  <c r="K41" i="2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L34" i="2"/>
  <c r="K34" i="2"/>
  <c r="K33" i="2"/>
  <c r="L33" i="2" s="1"/>
  <c r="L32" i="2"/>
  <c r="K32" i="2"/>
  <c r="L31" i="2"/>
  <c r="K31" i="2"/>
  <c r="L30" i="2"/>
  <c r="K30" i="2"/>
  <c r="K29" i="2"/>
  <c r="L29" i="2" s="1"/>
  <c r="K28" i="2"/>
  <c r="L28" i="2" s="1"/>
  <c r="K27" i="2"/>
  <c r="L27" i="2" s="1"/>
  <c r="L26" i="2"/>
  <c r="K26" i="2"/>
  <c r="L25" i="2"/>
  <c r="K25" i="2"/>
  <c r="L24" i="2"/>
  <c r="K24" i="2"/>
  <c r="L23" i="2"/>
  <c r="K23" i="2"/>
  <c r="L22" i="2"/>
  <c r="K22" i="2"/>
  <c r="L21" i="2"/>
  <c r="K21" i="2"/>
  <c r="K20" i="2"/>
  <c r="L20" i="2" s="1"/>
  <c r="K19" i="2"/>
  <c r="L19" i="2" s="1"/>
  <c r="K18" i="2"/>
  <c r="L18" i="2" s="1"/>
  <c r="L17" i="2"/>
  <c r="K17" i="2"/>
  <c r="K16" i="2"/>
  <c r="L16" i="2" s="1"/>
  <c r="K15" i="2"/>
  <c r="L15" i="2" s="1"/>
  <c r="F9" i="2"/>
  <c r="R7" i="2"/>
  <c r="R7" i="1"/>
  <c r="K116" i="1"/>
  <c r="L116" i="1" s="1"/>
  <c r="J115" i="1"/>
  <c r="I115" i="1"/>
  <c r="H115" i="1"/>
  <c r="K114" i="1"/>
  <c r="L114" i="1" s="1"/>
  <c r="K113" i="1"/>
  <c r="L113" i="1" s="1"/>
  <c r="O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K106" i="1"/>
  <c r="L106" i="1" s="1"/>
  <c r="K105" i="1"/>
  <c r="J103" i="1"/>
  <c r="I103" i="1"/>
  <c r="H103" i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K86" i="1"/>
  <c r="L86" i="1" s="1"/>
  <c r="K85" i="1"/>
  <c r="L85" i="1" s="1"/>
  <c r="K84" i="1"/>
  <c r="L84" i="1" s="1"/>
  <c r="K83" i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J66" i="1"/>
  <c r="I66" i="1"/>
  <c r="N63" i="1"/>
  <c r="K63" i="1"/>
  <c r="L63" i="1" s="1"/>
  <c r="M62" i="1"/>
  <c r="J62" i="1"/>
  <c r="I62" i="1"/>
  <c r="H62" i="1"/>
  <c r="K61" i="1"/>
  <c r="L61" i="1" s="1"/>
  <c r="K60" i="1"/>
  <c r="L60" i="1" s="1"/>
  <c r="K59" i="1"/>
  <c r="L59" i="1" s="1"/>
  <c r="K58" i="1"/>
  <c r="L58" i="1" s="1"/>
  <c r="J56" i="1"/>
  <c r="I56" i="1"/>
  <c r="H56" i="1"/>
  <c r="L55" i="1"/>
  <c r="K55" i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K46" i="1"/>
  <c r="L46" i="1" s="1"/>
  <c r="K45" i="1"/>
  <c r="L45" i="1" s="1"/>
  <c r="K44" i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L23" i="1"/>
  <c r="K23" i="1"/>
  <c r="L22" i="1"/>
  <c r="K22" i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F9" i="1"/>
  <c r="J118" i="4" l="1"/>
  <c r="K118" i="4" s="1"/>
  <c r="L117" i="4"/>
  <c r="K64" i="4"/>
  <c r="L64" i="4"/>
  <c r="N56" i="4"/>
  <c r="O62" i="4"/>
  <c r="O105" i="4"/>
  <c r="N115" i="4"/>
  <c r="K117" i="4"/>
  <c r="N103" i="4"/>
  <c r="L12" i="4"/>
  <c r="N62" i="4"/>
  <c r="I64" i="3"/>
  <c r="K62" i="3"/>
  <c r="N88" i="3"/>
  <c r="H64" i="3"/>
  <c r="N52" i="3" s="1"/>
  <c r="O52" i="3" s="1"/>
  <c r="N95" i="3"/>
  <c r="O95" i="3" s="1"/>
  <c r="N100" i="3"/>
  <c r="N112" i="3"/>
  <c r="K56" i="3"/>
  <c r="N108" i="3"/>
  <c r="N76" i="3"/>
  <c r="I117" i="3"/>
  <c r="I118" i="3" s="1"/>
  <c r="L103" i="3"/>
  <c r="N79" i="3"/>
  <c r="N86" i="3"/>
  <c r="N91" i="3"/>
  <c r="K103" i="3"/>
  <c r="J117" i="3"/>
  <c r="N47" i="3"/>
  <c r="O47" i="3" s="1"/>
  <c r="N32" i="3"/>
  <c r="O32" i="3" s="1"/>
  <c r="N48" i="3"/>
  <c r="O48" i="3" s="1"/>
  <c r="L56" i="3"/>
  <c r="L11" i="3"/>
  <c r="N35" i="3"/>
  <c r="O35" i="3" s="1"/>
  <c r="N24" i="3"/>
  <c r="O24" i="3" s="1"/>
  <c r="L8" i="3"/>
  <c r="L10" i="3" s="1"/>
  <c r="N15" i="3"/>
  <c r="O15" i="3" s="1"/>
  <c r="N19" i="3"/>
  <c r="O19" i="3" s="1"/>
  <c r="N43" i="3"/>
  <c r="H63" i="3"/>
  <c r="N80" i="3"/>
  <c r="N87" i="3"/>
  <c r="N90" i="3"/>
  <c r="N94" i="3"/>
  <c r="N96" i="3"/>
  <c r="O96" i="3" s="1"/>
  <c r="N99" i="3"/>
  <c r="N102" i="3"/>
  <c r="O102" i="3" s="1"/>
  <c r="N107" i="3"/>
  <c r="N110" i="3"/>
  <c r="K117" i="3"/>
  <c r="N29" i="3"/>
  <c r="O29" i="3" s="1"/>
  <c r="N61" i="3"/>
  <c r="O61" i="3" s="1"/>
  <c r="L62" i="3"/>
  <c r="J64" i="3"/>
  <c r="N69" i="3"/>
  <c r="O69" i="3" s="1"/>
  <c r="O88" i="3"/>
  <c r="O91" i="3"/>
  <c r="O97" i="3"/>
  <c r="O100" i="3"/>
  <c r="L115" i="3"/>
  <c r="O106" i="3"/>
  <c r="O108" i="3"/>
  <c r="N109" i="3"/>
  <c r="N98" i="3"/>
  <c r="N89" i="3"/>
  <c r="N78" i="3"/>
  <c r="O78" i="3" s="1"/>
  <c r="N77" i="3"/>
  <c r="N73" i="3"/>
  <c r="O73" i="3" s="1"/>
  <c r="N72" i="3"/>
  <c r="O72" i="3" s="1"/>
  <c r="N71" i="3"/>
  <c r="N114" i="3"/>
  <c r="O114" i="3" s="1"/>
  <c r="N111" i="3"/>
  <c r="N101" i="3"/>
  <c r="O101" i="3" s="1"/>
  <c r="N93" i="3"/>
  <c r="O93" i="3" s="1"/>
  <c r="N92" i="3"/>
  <c r="O92" i="3" s="1"/>
  <c r="N85" i="3"/>
  <c r="O85" i="3" s="1"/>
  <c r="N84" i="3"/>
  <c r="O84" i="3" s="1"/>
  <c r="N83" i="3"/>
  <c r="N82" i="3"/>
  <c r="O82" i="3" s="1"/>
  <c r="N81" i="3"/>
  <c r="N75" i="3"/>
  <c r="N67" i="3"/>
  <c r="N31" i="3"/>
  <c r="O31" i="3" s="1"/>
  <c r="K64" i="3"/>
  <c r="N68" i="3"/>
  <c r="N70" i="3"/>
  <c r="O70" i="3" s="1"/>
  <c r="N74" i="3"/>
  <c r="O80" i="3"/>
  <c r="O49" i="2"/>
  <c r="O53" i="2"/>
  <c r="O17" i="2"/>
  <c r="O60" i="2"/>
  <c r="N100" i="2"/>
  <c r="O100" i="2" s="1"/>
  <c r="K115" i="2"/>
  <c r="N95" i="2"/>
  <c r="O95" i="2" s="1"/>
  <c r="N106" i="2"/>
  <c r="O106" i="2" s="1"/>
  <c r="K56" i="2"/>
  <c r="K64" i="2" s="1"/>
  <c r="N108" i="2"/>
  <c r="O108" i="2" s="1"/>
  <c r="N79" i="2"/>
  <c r="N97" i="2"/>
  <c r="O97" i="2" s="1"/>
  <c r="L11" i="2"/>
  <c r="L56" i="2"/>
  <c r="L62" i="2"/>
  <c r="H64" i="2"/>
  <c r="H63" i="2"/>
  <c r="N114" i="2"/>
  <c r="O114" i="2" s="1"/>
  <c r="N111" i="2"/>
  <c r="N101" i="2"/>
  <c r="O101" i="2" s="1"/>
  <c r="N93" i="2"/>
  <c r="O93" i="2" s="1"/>
  <c r="N92" i="2"/>
  <c r="O92" i="2" s="1"/>
  <c r="N85" i="2"/>
  <c r="O85" i="2" s="1"/>
  <c r="N84" i="2"/>
  <c r="O84" i="2" s="1"/>
  <c r="N83" i="2"/>
  <c r="N82" i="2"/>
  <c r="O82" i="2" s="1"/>
  <c r="N81" i="2"/>
  <c r="N75" i="2"/>
  <c r="N67" i="2"/>
  <c r="N109" i="2"/>
  <c r="N98" i="2"/>
  <c r="N89" i="2"/>
  <c r="N78" i="2"/>
  <c r="O78" i="2" s="1"/>
  <c r="N77" i="2"/>
  <c r="N73" i="2"/>
  <c r="O73" i="2" s="1"/>
  <c r="N72" i="2"/>
  <c r="O72" i="2" s="1"/>
  <c r="N71" i="2"/>
  <c r="N74" i="2"/>
  <c r="N70" i="2"/>
  <c r="O70" i="2" s="1"/>
  <c r="N68" i="2"/>
  <c r="N76" i="2"/>
  <c r="N69" i="2"/>
  <c r="O69" i="2" s="1"/>
  <c r="N110" i="2"/>
  <c r="N107" i="2"/>
  <c r="N102" i="2"/>
  <c r="O102" i="2" s="1"/>
  <c r="N99" i="2"/>
  <c r="N96" i="2"/>
  <c r="O96" i="2" s="1"/>
  <c r="N94" i="2"/>
  <c r="N90" i="2"/>
  <c r="N87" i="2"/>
  <c r="N80" i="2"/>
  <c r="O80" i="2" s="1"/>
  <c r="L9" i="2"/>
  <c r="N42" i="2"/>
  <c r="N38" i="2"/>
  <c r="O38" i="2" s="1"/>
  <c r="N36" i="2"/>
  <c r="N53" i="2"/>
  <c r="N51" i="2"/>
  <c r="O51" i="2" s="1"/>
  <c r="N49" i="2"/>
  <c r="N47" i="2"/>
  <c r="N40" i="2"/>
  <c r="N31" i="2"/>
  <c r="O31" i="2" s="1"/>
  <c r="N29" i="2"/>
  <c r="N24" i="2"/>
  <c r="O24" i="2" s="1"/>
  <c r="N60" i="2"/>
  <c r="N61" i="2"/>
  <c r="O61" i="2" s="1"/>
  <c r="N45" i="2"/>
  <c r="O45" i="2" s="1"/>
  <c r="N19" i="2"/>
  <c r="O19" i="2" s="1"/>
  <c r="N17" i="2"/>
  <c r="N15" i="2"/>
  <c r="O15" i="2" s="1"/>
  <c r="L8" i="2"/>
  <c r="N55" i="2"/>
  <c r="N88" i="2"/>
  <c r="O88" i="2" s="1"/>
  <c r="N21" i="2"/>
  <c r="O21" i="2" s="1"/>
  <c r="L103" i="2"/>
  <c r="N86" i="2"/>
  <c r="N91" i="2"/>
  <c r="O91" i="2" s="1"/>
  <c r="J117" i="2"/>
  <c r="J64" i="2"/>
  <c r="L115" i="2"/>
  <c r="H118" i="2"/>
  <c r="N105" i="2" s="1"/>
  <c r="O105" i="2" s="1"/>
  <c r="I64" i="1"/>
  <c r="K62" i="1"/>
  <c r="H117" i="1"/>
  <c r="N80" i="1" s="1"/>
  <c r="O80" i="1" s="1"/>
  <c r="K103" i="1"/>
  <c r="L115" i="1"/>
  <c r="J64" i="1"/>
  <c r="H63" i="1"/>
  <c r="K56" i="1"/>
  <c r="L103" i="1"/>
  <c r="L9" i="1"/>
  <c r="H64" i="1"/>
  <c r="N55" i="1" s="1"/>
  <c r="L62" i="1"/>
  <c r="N88" i="1"/>
  <c r="O88" i="1" s="1"/>
  <c r="N93" i="1"/>
  <c r="O93" i="1" s="1"/>
  <c r="L11" i="1"/>
  <c r="L56" i="1"/>
  <c r="I117" i="1"/>
  <c r="K115" i="1"/>
  <c r="J117" i="1"/>
  <c r="L8" i="1"/>
  <c r="L118" i="4" l="1"/>
  <c r="M111" i="4"/>
  <c r="O111" i="4" s="1"/>
  <c r="M94" i="4"/>
  <c r="O94" i="4" s="1"/>
  <c r="M83" i="4"/>
  <c r="O83" i="4" s="1"/>
  <c r="M81" i="4"/>
  <c r="O81" i="4" s="1"/>
  <c r="M75" i="4"/>
  <c r="O75" i="4" s="1"/>
  <c r="M67" i="4"/>
  <c r="M110" i="4"/>
  <c r="O110" i="4" s="1"/>
  <c r="M90" i="4"/>
  <c r="O90" i="4" s="1"/>
  <c r="M79" i="4"/>
  <c r="O79" i="4" s="1"/>
  <c r="M74" i="4"/>
  <c r="O74" i="4" s="1"/>
  <c r="M46" i="4"/>
  <c r="O46" i="4" s="1"/>
  <c r="M36" i="4"/>
  <c r="O36" i="4" s="1"/>
  <c r="M22" i="4"/>
  <c r="O22" i="4" s="1"/>
  <c r="M112" i="4"/>
  <c r="O112" i="4" s="1"/>
  <c r="M107" i="4"/>
  <c r="M87" i="4"/>
  <c r="O87" i="4" s="1"/>
  <c r="M71" i="4"/>
  <c r="O71" i="4" s="1"/>
  <c r="M43" i="4"/>
  <c r="O43" i="4" s="1"/>
  <c r="M42" i="4"/>
  <c r="O42" i="4" s="1"/>
  <c r="M86" i="4"/>
  <c r="O86" i="4" s="1"/>
  <c r="M26" i="4"/>
  <c r="O26" i="4" s="1"/>
  <c r="M109" i="4"/>
  <c r="O109" i="4" s="1"/>
  <c r="M89" i="4"/>
  <c r="O89" i="4" s="1"/>
  <c r="M55" i="4"/>
  <c r="O55" i="4" s="1"/>
  <c r="M44" i="4"/>
  <c r="O44" i="4" s="1"/>
  <c r="M41" i="4"/>
  <c r="O41" i="4" s="1"/>
  <c r="M40" i="4"/>
  <c r="O40" i="4" s="1"/>
  <c r="M20" i="4"/>
  <c r="M99" i="4"/>
  <c r="O99" i="4" s="1"/>
  <c r="M98" i="4"/>
  <c r="O98" i="4" s="1"/>
  <c r="M68" i="4"/>
  <c r="O68" i="4" s="1"/>
  <c r="M54" i="4"/>
  <c r="O54" i="4" s="1"/>
  <c r="M28" i="4"/>
  <c r="O28" i="4" s="1"/>
  <c r="M27" i="4"/>
  <c r="O27" i="4" s="1"/>
  <c r="M77" i="4"/>
  <c r="O77" i="4" s="1"/>
  <c r="M76" i="4"/>
  <c r="O76" i="4" s="1"/>
  <c r="N117" i="4"/>
  <c r="N64" i="4"/>
  <c r="N111" i="1"/>
  <c r="N78" i="1"/>
  <c r="O78" i="1" s="1"/>
  <c r="N110" i="1"/>
  <c r="N101" i="1"/>
  <c r="O101" i="1" s="1"/>
  <c r="N108" i="1"/>
  <c r="O108" i="1" s="1"/>
  <c r="N77" i="1"/>
  <c r="N97" i="1"/>
  <c r="O97" i="1" s="1"/>
  <c r="N84" i="1"/>
  <c r="O84" i="1" s="1"/>
  <c r="N70" i="1"/>
  <c r="O70" i="1" s="1"/>
  <c r="H118" i="3"/>
  <c r="N105" i="3" s="1"/>
  <c r="O105" i="3" s="1"/>
  <c r="N55" i="3"/>
  <c r="N59" i="3"/>
  <c r="O59" i="3" s="1"/>
  <c r="O62" i="3" s="1"/>
  <c r="N60" i="3"/>
  <c r="O60" i="3" s="1"/>
  <c r="N44" i="3"/>
  <c r="J118" i="3"/>
  <c r="K118" i="3" s="1"/>
  <c r="N41" i="3"/>
  <c r="N26" i="3"/>
  <c r="N30" i="3"/>
  <c r="O30" i="3" s="1"/>
  <c r="N17" i="3"/>
  <c r="O17" i="3" s="1"/>
  <c r="N22" i="3"/>
  <c r="N33" i="3"/>
  <c r="O33" i="3" s="1"/>
  <c r="N54" i="3"/>
  <c r="F7" i="3"/>
  <c r="N53" i="3"/>
  <c r="O53" i="3" s="1"/>
  <c r="N40" i="3"/>
  <c r="N50" i="3"/>
  <c r="O50" i="3" s="1"/>
  <c r="N27" i="3"/>
  <c r="N39" i="3"/>
  <c r="O39" i="3" s="1"/>
  <c r="N18" i="3"/>
  <c r="O18" i="3" s="1"/>
  <c r="N25" i="3"/>
  <c r="O25" i="3" s="1"/>
  <c r="N42" i="3"/>
  <c r="N51" i="3"/>
  <c r="O51" i="3" s="1"/>
  <c r="N37" i="3"/>
  <c r="O37" i="3" s="1"/>
  <c r="N49" i="3"/>
  <c r="O49" i="3" s="1"/>
  <c r="N58" i="3"/>
  <c r="O58" i="3" s="1"/>
  <c r="N36" i="3"/>
  <c r="N38" i="3"/>
  <c r="O38" i="3" s="1"/>
  <c r="N21" i="3"/>
  <c r="O21" i="3" s="1"/>
  <c r="N20" i="3"/>
  <c r="N16" i="3"/>
  <c r="O16" i="3" s="1"/>
  <c r="N23" i="3"/>
  <c r="O23" i="3" s="1"/>
  <c r="N34" i="3"/>
  <c r="O34" i="3" s="1"/>
  <c r="N46" i="3"/>
  <c r="N28" i="3"/>
  <c r="N45" i="3"/>
  <c r="O45" i="3" s="1"/>
  <c r="L117" i="3"/>
  <c r="L64" i="3"/>
  <c r="L12" i="3"/>
  <c r="N103" i="3"/>
  <c r="N115" i="3"/>
  <c r="L64" i="2"/>
  <c r="N115" i="2"/>
  <c r="L117" i="2"/>
  <c r="N35" i="2"/>
  <c r="O35" i="2" s="1"/>
  <c r="N26" i="2"/>
  <c r="F7" i="2"/>
  <c r="N34" i="2"/>
  <c r="O34" i="2" s="1"/>
  <c r="N20" i="2"/>
  <c r="N41" i="2"/>
  <c r="N28" i="2"/>
  <c r="N22" i="2"/>
  <c r="N33" i="2"/>
  <c r="O33" i="2" s="1"/>
  <c r="N16" i="2"/>
  <c r="O16" i="2" s="1"/>
  <c r="N43" i="2"/>
  <c r="N58" i="2"/>
  <c r="O58" i="2" s="1"/>
  <c r="N25" i="2"/>
  <c r="O25" i="2" s="1"/>
  <c r="N32" i="2"/>
  <c r="O32" i="2" s="1"/>
  <c r="N48" i="2"/>
  <c r="O48" i="2" s="1"/>
  <c r="N52" i="2"/>
  <c r="O52" i="2" s="1"/>
  <c r="N37" i="2"/>
  <c r="O37" i="2" s="1"/>
  <c r="N54" i="2"/>
  <c r="N103" i="2"/>
  <c r="J118" i="2"/>
  <c r="K118" i="2" s="1"/>
  <c r="K117" i="2"/>
  <c r="N44" i="2"/>
  <c r="L10" i="2"/>
  <c r="L12" i="2" s="1"/>
  <c r="N18" i="2"/>
  <c r="O18" i="2" s="1"/>
  <c r="N59" i="2"/>
  <c r="O59" i="2" s="1"/>
  <c r="O62" i="2" s="1"/>
  <c r="N23" i="2"/>
  <c r="N30" i="2"/>
  <c r="O30" i="2" s="1"/>
  <c r="N46" i="2"/>
  <c r="N50" i="2"/>
  <c r="O50" i="2" s="1"/>
  <c r="N27" i="2"/>
  <c r="N39" i="2"/>
  <c r="O39" i="2" s="1"/>
  <c r="N85" i="1"/>
  <c r="O85" i="1" s="1"/>
  <c r="N90" i="1"/>
  <c r="N83" i="1"/>
  <c r="N86" i="1"/>
  <c r="N106" i="1"/>
  <c r="O106" i="1" s="1"/>
  <c r="I118" i="1"/>
  <c r="N73" i="1"/>
  <c r="O73" i="1" s="1"/>
  <c r="N72" i="1"/>
  <c r="O72" i="1" s="1"/>
  <c r="N99" i="1"/>
  <c r="N68" i="1"/>
  <c r="N95" i="1"/>
  <c r="O95" i="1" s="1"/>
  <c r="K64" i="1"/>
  <c r="N82" i="1"/>
  <c r="O82" i="1" s="1"/>
  <c r="N81" i="1"/>
  <c r="N67" i="1"/>
  <c r="N89" i="1"/>
  <c r="N98" i="1"/>
  <c r="N71" i="1"/>
  <c r="N114" i="1"/>
  <c r="O114" i="1" s="1"/>
  <c r="N76" i="1"/>
  <c r="N94" i="1"/>
  <c r="N102" i="1"/>
  <c r="O102" i="1" s="1"/>
  <c r="N112" i="1"/>
  <c r="N74" i="1"/>
  <c r="N109" i="1"/>
  <c r="N75" i="1"/>
  <c r="N91" i="1"/>
  <c r="O91" i="1" s="1"/>
  <c r="N100" i="1"/>
  <c r="O100" i="1" s="1"/>
  <c r="N92" i="1"/>
  <c r="O92" i="1" s="1"/>
  <c r="N69" i="1"/>
  <c r="O69" i="1" s="1"/>
  <c r="N87" i="1"/>
  <c r="N96" i="1"/>
  <c r="O96" i="1" s="1"/>
  <c r="N107" i="1"/>
  <c r="N79" i="1"/>
  <c r="N44" i="1"/>
  <c r="N35" i="1"/>
  <c r="O35" i="1" s="1"/>
  <c r="N16" i="1"/>
  <c r="O16" i="1" s="1"/>
  <c r="N46" i="1"/>
  <c r="N37" i="1"/>
  <c r="O37" i="1" s="1"/>
  <c r="N59" i="1"/>
  <c r="O59" i="1" s="1"/>
  <c r="N49" i="1"/>
  <c r="O49" i="1" s="1"/>
  <c r="L10" i="1"/>
  <c r="L12" i="1" s="1"/>
  <c r="M77" i="1" s="1"/>
  <c r="O77" i="1" s="1"/>
  <c r="N27" i="1"/>
  <c r="N39" i="1"/>
  <c r="O39" i="1" s="1"/>
  <c r="N61" i="1"/>
  <c r="O61" i="1" s="1"/>
  <c r="L64" i="1"/>
  <c r="N28" i="1"/>
  <c r="N32" i="1"/>
  <c r="O32" i="1" s="1"/>
  <c r="N41" i="1"/>
  <c r="O41" i="1" s="1"/>
  <c r="N40" i="1"/>
  <c r="N23" i="1"/>
  <c r="N18" i="1"/>
  <c r="O18" i="1" s="1"/>
  <c r="N51" i="1"/>
  <c r="O51" i="1" s="1"/>
  <c r="N47" i="1"/>
  <c r="N34" i="1"/>
  <c r="N24" i="1"/>
  <c r="O24" i="1" s="1"/>
  <c r="N20" i="1"/>
  <c r="N19" i="1"/>
  <c r="O19" i="1" s="1"/>
  <c r="F7" i="1"/>
  <c r="N17" i="1"/>
  <c r="N29" i="1"/>
  <c r="N26" i="1"/>
  <c r="N25" i="1"/>
  <c r="O25" i="1" s="1"/>
  <c r="N54" i="1"/>
  <c r="N52" i="1"/>
  <c r="O52" i="1" s="1"/>
  <c r="N48" i="1"/>
  <c r="O48" i="1" s="1"/>
  <c r="N42" i="1"/>
  <c r="N30" i="1"/>
  <c r="O30" i="1" s="1"/>
  <c r="L117" i="1"/>
  <c r="N22" i="1"/>
  <c r="K117" i="1"/>
  <c r="J118" i="1"/>
  <c r="N31" i="1"/>
  <c r="O31" i="1" s="1"/>
  <c r="N38" i="1"/>
  <c r="O38" i="1" s="1"/>
  <c r="N45" i="1"/>
  <c r="O45" i="1" s="1"/>
  <c r="N60" i="1"/>
  <c r="O60" i="1" s="1"/>
  <c r="H118" i="1"/>
  <c r="N105" i="1" s="1"/>
  <c r="N53" i="1"/>
  <c r="O53" i="1" s="1"/>
  <c r="N33" i="1"/>
  <c r="N15" i="1"/>
  <c r="N50" i="1"/>
  <c r="O50" i="1" s="1"/>
  <c r="N21" i="1"/>
  <c r="O21" i="1" s="1"/>
  <c r="N36" i="1"/>
  <c r="N43" i="1"/>
  <c r="N58" i="1"/>
  <c r="M56" i="4" l="1"/>
  <c r="M64" i="4" s="1"/>
  <c r="O20" i="4"/>
  <c r="O56" i="4" s="1"/>
  <c r="O64" i="4" s="1"/>
  <c r="M115" i="4"/>
  <c r="O107" i="4"/>
  <c r="O115" i="4" s="1"/>
  <c r="N118" i="4"/>
  <c r="M103" i="4"/>
  <c r="O67" i="4"/>
  <c r="O103" i="4" s="1"/>
  <c r="K118" i="1"/>
  <c r="N56" i="3"/>
  <c r="N64" i="3" s="1"/>
  <c r="N62" i="3"/>
  <c r="M110" i="3"/>
  <c r="O110" i="3" s="1"/>
  <c r="M99" i="3"/>
  <c r="O99" i="3" s="1"/>
  <c r="M90" i="3"/>
  <c r="O90" i="3" s="1"/>
  <c r="M79" i="3"/>
  <c r="O79" i="3" s="1"/>
  <c r="M74" i="3"/>
  <c r="O74" i="3" s="1"/>
  <c r="M112" i="3"/>
  <c r="O112" i="3" s="1"/>
  <c r="M107" i="3"/>
  <c r="M94" i="3"/>
  <c r="O94" i="3" s="1"/>
  <c r="M87" i="3"/>
  <c r="O87" i="3" s="1"/>
  <c r="M86" i="3"/>
  <c r="O86" i="3" s="1"/>
  <c r="M76" i="3"/>
  <c r="O76" i="3" s="1"/>
  <c r="M68" i="3"/>
  <c r="O68" i="3" s="1"/>
  <c r="M55" i="3"/>
  <c r="O55" i="3" s="1"/>
  <c r="M44" i="3"/>
  <c r="O44" i="3" s="1"/>
  <c r="M43" i="3"/>
  <c r="O43" i="3" s="1"/>
  <c r="M36" i="3"/>
  <c r="O36" i="3" s="1"/>
  <c r="M26" i="3"/>
  <c r="O26" i="3" s="1"/>
  <c r="M77" i="3"/>
  <c r="O77" i="3" s="1"/>
  <c r="M67" i="3"/>
  <c r="M54" i="3"/>
  <c r="O54" i="3" s="1"/>
  <c r="M20" i="3"/>
  <c r="M111" i="3"/>
  <c r="O111" i="3" s="1"/>
  <c r="M81" i="3"/>
  <c r="O81" i="3" s="1"/>
  <c r="M75" i="3"/>
  <c r="O75" i="3" s="1"/>
  <c r="M71" i="3"/>
  <c r="O71" i="3" s="1"/>
  <c r="M46" i="3"/>
  <c r="O46" i="3" s="1"/>
  <c r="M40" i="3"/>
  <c r="O40" i="3" s="1"/>
  <c r="M28" i="3"/>
  <c r="O28" i="3" s="1"/>
  <c r="M109" i="3"/>
  <c r="O109" i="3" s="1"/>
  <c r="M98" i="3"/>
  <c r="O98" i="3" s="1"/>
  <c r="M89" i="3"/>
  <c r="O89" i="3" s="1"/>
  <c r="M83" i="3"/>
  <c r="O83" i="3" s="1"/>
  <c r="M42" i="3"/>
  <c r="O42" i="3" s="1"/>
  <c r="M41" i="3"/>
  <c r="O41" i="3" s="1"/>
  <c r="M27" i="3"/>
  <c r="O27" i="3" s="1"/>
  <c r="M22" i="3"/>
  <c r="O22" i="3" s="1"/>
  <c r="L118" i="3"/>
  <c r="N117" i="3"/>
  <c r="N118" i="3" s="1"/>
  <c r="L118" i="2"/>
  <c r="M112" i="2"/>
  <c r="O112" i="2" s="1"/>
  <c r="M107" i="2"/>
  <c r="O107" i="2" s="1"/>
  <c r="M94" i="2"/>
  <c r="O94" i="2" s="1"/>
  <c r="M87" i="2"/>
  <c r="O87" i="2" s="1"/>
  <c r="M86" i="2"/>
  <c r="O86" i="2" s="1"/>
  <c r="M76" i="2"/>
  <c r="O76" i="2" s="1"/>
  <c r="M68" i="2"/>
  <c r="O68" i="2" s="1"/>
  <c r="M55" i="2"/>
  <c r="O55" i="2" s="1"/>
  <c r="M44" i="2"/>
  <c r="O44" i="2" s="1"/>
  <c r="M43" i="2"/>
  <c r="O43" i="2" s="1"/>
  <c r="M28" i="2"/>
  <c r="O28" i="2" s="1"/>
  <c r="M110" i="2"/>
  <c r="O110" i="2" s="1"/>
  <c r="M99" i="2"/>
  <c r="O99" i="2" s="1"/>
  <c r="M90" i="2"/>
  <c r="O90" i="2" s="1"/>
  <c r="M79" i="2"/>
  <c r="O79" i="2" s="1"/>
  <c r="M74" i="2"/>
  <c r="O74" i="2" s="1"/>
  <c r="M41" i="2"/>
  <c r="O41" i="2" s="1"/>
  <c r="M26" i="2"/>
  <c r="O26" i="2" s="1"/>
  <c r="M77" i="2"/>
  <c r="O77" i="2" s="1"/>
  <c r="M67" i="2"/>
  <c r="O67" i="2" s="1"/>
  <c r="M46" i="2"/>
  <c r="O46" i="2" s="1"/>
  <c r="M75" i="2"/>
  <c r="O75" i="2" s="1"/>
  <c r="M71" i="2"/>
  <c r="O71" i="2" s="1"/>
  <c r="M42" i="2"/>
  <c r="O42" i="2" s="1"/>
  <c r="M20" i="2"/>
  <c r="O20" i="2" s="1"/>
  <c r="M109" i="2"/>
  <c r="O109" i="2" s="1"/>
  <c r="M98" i="2"/>
  <c r="O98" i="2" s="1"/>
  <c r="M89" i="2"/>
  <c r="O89" i="2" s="1"/>
  <c r="M83" i="2"/>
  <c r="O83" i="2" s="1"/>
  <c r="M54" i="2"/>
  <c r="O54" i="2" s="1"/>
  <c r="M81" i="2"/>
  <c r="O81" i="2" s="1"/>
  <c r="M47" i="2"/>
  <c r="O47" i="2" s="1"/>
  <c r="M29" i="2"/>
  <c r="O29" i="2" s="1"/>
  <c r="M23" i="2"/>
  <c r="O23" i="2" s="1"/>
  <c r="M22" i="2"/>
  <c r="O22" i="2" s="1"/>
  <c r="M40" i="2"/>
  <c r="O40" i="2" s="1"/>
  <c r="M36" i="2"/>
  <c r="O36" i="2" s="1"/>
  <c r="M27" i="2"/>
  <c r="O27" i="2" s="1"/>
  <c r="M111" i="2"/>
  <c r="O111" i="2" s="1"/>
  <c r="N117" i="2"/>
  <c r="N62" i="2"/>
  <c r="N56" i="2"/>
  <c r="M67" i="1"/>
  <c r="O67" i="1" s="1"/>
  <c r="M112" i="1"/>
  <c r="O112" i="1" s="1"/>
  <c r="M23" i="1"/>
  <c r="N103" i="1"/>
  <c r="M27" i="1"/>
  <c r="O27" i="1" s="1"/>
  <c r="M47" i="1"/>
  <c r="O47" i="1" s="1"/>
  <c r="M55" i="1"/>
  <c r="O55" i="1" s="1"/>
  <c r="M90" i="1"/>
  <c r="O90" i="1" s="1"/>
  <c r="M36" i="1"/>
  <c r="O36" i="1" s="1"/>
  <c r="M44" i="1"/>
  <c r="O44" i="1" s="1"/>
  <c r="M110" i="1"/>
  <c r="O110" i="1" s="1"/>
  <c r="M86" i="1"/>
  <c r="O86" i="1" s="1"/>
  <c r="M111" i="1"/>
  <c r="O111" i="1" s="1"/>
  <c r="M17" i="1"/>
  <c r="O17" i="1" s="1"/>
  <c r="M46" i="1"/>
  <c r="O46" i="1" s="1"/>
  <c r="M54" i="1"/>
  <c r="O54" i="1" s="1"/>
  <c r="M76" i="1"/>
  <c r="O76" i="1" s="1"/>
  <c r="M33" i="1"/>
  <c r="O33" i="1" s="1"/>
  <c r="M40" i="1"/>
  <c r="O40" i="1" s="1"/>
  <c r="M89" i="1"/>
  <c r="O89" i="1" s="1"/>
  <c r="M98" i="1"/>
  <c r="O98" i="1" s="1"/>
  <c r="M26" i="1"/>
  <c r="O26" i="1" s="1"/>
  <c r="M43" i="1"/>
  <c r="O43" i="1" s="1"/>
  <c r="M74" i="1"/>
  <c r="O74" i="1" s="1"/>
  <c r="M68" i="1"/>
  <c r="O68" i="1" s="1"/>
  <c r="M94" i="1"/>
  <c r="O94" i="1" s="1"/>
  <c r="M22" i="1"/>
  <c r="O22" i="1" s="1"/>
  <c r="M83" i="1"/>
  <c r="O83" i="1" s="1"/>
  <c r="M29" i="1"/>
  <c r="O29" i="1" s="1"/>
  <c r="M79" i="1"/>
  <c r="O79" i="1" s="1"/>
  <c r="M71" i="1"/>
  <c r="O71" i="1" s="1"/>
  <c r="M109" i="1"/>
  <c r="O109" i="1" s="1"/>
  <c r="M20" i="1"/>
  <c r="O20" i="1" s="1"/>
  <c r="M42" i="1"/>
  <c r="O42" i="1" s="1"/>
  <c r="M81" i="1"/>
  <c r="O81" i="1" s="1"/>
  <c r="M75" i="1"/>
  <c r="O75" i="1" s="1"/>
  <c r="M99" i="1"/>
  <c r="O99" i="1" s="1"/>
  <c r="M28" i="1"/>
  <c r="O28" i="1" s="1"/>
  <c r="M107" i="1"/>
  <c r="O107" i="1" s="1"/>
  <c r="M34" i="1"/>
  <c r="O34" i="1" s="1"/>
  <c r="M87" i="1"/>
  <c r="O87" i="1" s="1"/>
  <c r="N62" i="1"/>
  <c r="O58" i="1"/>
  <c r="O62" i="1" s="1"/>
  <c r="N115" i="1"/>
  <c r="O105" i="1"/>
  <c r="L118" i="1"/>
  <c r="O23" i="1"/>
  <c r="N56" i="1"/>
  <c r="O15" i="1"/>
  <c r="O117" i="4" l="1"/>
  <c r="O118" i="4" s="1"/>
  <c r="M117" i="4"/>
  <c r="M118" i="4" s="1"/>
  <c r="M56" i="3"/>
  <c r="M64" i="3" s="1"/>
  <c r="O20" i="3"/>
  <c r="O56" i="3" s="1"/>
  <c r="O64" i="3" s="1"/>
  <c r="M103" i="3"/>
  <c r="O67" i="3"/>
  <c r="O103" i="3" s="1"/>
  <c r="O107" i="3"/>
  <c r="O115" i="3" s="1"/>
  <c r="M115" i="3"/>
  <c r="O103" i="2"/>
  <c r="O115" i="2"/>
  <c r="O56" i="2"/>
  <c r="O64" i="2" s="1"/>
  <c r="M115" i="2"/>
  <c r="M56" i="2"/>
  <c r="M64" i="2" s="1"/>
  <c r="N118" i="2"/>
  <c r="M103" i="2"/>
  <c r="N64" i="2"/>
  <c r="N117" i="1"/>
  <c r="O103" i="1"/>
  <c r="M56" i="1"/>
  <c r="M64" i="1" s="1"/>
  <c r="M103" i="1"/>
  <c r="M115" i="1"/>
  <c r="O56" i="1"/>
  <c r="O64" i="1" s="1"/>
  <c r="O115" i="1"/>
  <c r="N64" i="1"/>
  <c r="O117" i="3" l="1"/>
  <c r="O118" i="3" s="1"/>
  <c r="M117" i="3"/>
  <c r="O117" i="2"/>
  <c r="O118" i="2" s="1"/>
  <c r="M117" i="2"/>
  <c r="N118" i="1"/>
  <c r="O117" i="1"/>
  <c r="O118" i="1" s="1"/>
  <c r="M117" i="1"/>
  <c r="M118" i="3" l="1"/>
  <c r="M118" i="2"/>
  <c r="M118" i="1"/>
</calcChain>
</file>

<file path=xl/comments1.xml><?xml version="1.0" encoding="utf-8"?>
<comments xmlns="http://schemas.openxmlformats.org/spreadsheetml/2006/main">
  <authors>
    <author>Автор</author>
  </authors>
  <commentList>
    <comment ref="A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Ткачев Связьтелеком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Ткачев Связьтелеком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Ткачев Связьтелеком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Ткачев Связьтелеком</t>
        </r>
      </text>
    </comment>
  </commentList>
</comments>
</file>

<file path=xl/sharedStrings.xml><?xml version="1.0" encoding="utf-8"?>
<sst xmlns="http://schemas.openxmlformats.org/spreadsheetml/2006/main" count="1101" uniqueCount="90">
  <si>
    <t>Расчет показателей отопления в жилом доме по адресу :  пр-т Гражданский д.25 за период с 20.12.2019 г. по 27.01.2020 г.</t>
  </si>
  <si>
    <t>1МВт=</t>
  </si>
  <si>
    <t>справочно</t>
  </si>
  <si>
    <t>Гкал/час</t>
  </si>
  <si>
    <t xml:space="preserve">  1 подъезд</t>
  </si>
  <si>
    <t>1 кВт=</t>
  </si>
  <si>
    <t>Тариф коммунального ресурса на отопление за Январь 2020</t>
  </si>
  <si>
    <t>руб/Гкал</t>
  </si>
  <si>
    <t>Справочно:</t>
  </si>
  <si>
    <t>Площадь Квартир и офисов(общая)</t>
  </si>
  <si>
    <t>Общедомовой счетчик</t>
  </si>
  <si>
    <t>Площадь МОП (общая)</t>
  </si>
  <si>
    <t xml:space="preserve"> счетчик МОП1 подъезда </t>
  </si>
  <si>
    <t>Площадь пом. не поверенные и с актами неисправности</t>
  </si>
  <si>
    <t xml:space="preserve"> счетчик МОП2 подъезда </t>
  </si>
  <si>
    <t>6ZRI8810024734</t>
  </si>
  <si>
    <t>К распределению</t>
  </si>
  <si>
    <t>квартиры со счетчиками</t>
  </si>
  <si>
    <t>квартиры с актами и неповеренными счетчиками</t>
  </si>
  <si>
    <t>№ кв</t>
  </si>
  <si>
    <t>№ счетчика  6ZRI881002</t>
  </si>
  <si>
    <t>Межповерочный интервал</t>
  </si>
  <si>
    <t>Наличие акта неисправности</t>
  </si>
  <si>
    <t xml:space="preserve">Дата поверки счетчика </t>
  </si>
  <si>
    <t>Дата следующей поверки</t>
  </si>
  <si>
    <t>Единица измерения</t>
  </si>
  <si>
    <t>Площадь помещения,м2</t>
  </si>
  <si>
    <t>Показания на 20.12.2019</t>
  </si>
  <si>
    <t>Показания на 27.01.2020</t>
  </si>
  <si>
    <t>Разница, Мвт/кВт</t>
  </si>
  <si>
    <t>Разница для мвт*0,8598 Гкал/для квт*0,00086</t>
  </si>
  <si>
    <t>Распределенное начисление, Гкал</t>
  </si>
  <si>
    <t>Отопление МОП, Гкал</t>
  </si>
  <si>
    <t>Всего к оплате, Гкал</t>
  </si>
  <si>
    <t xml:space="preserve"> </t>
  </si>
  <si>
    <t>Мвт</t>
  </si>
  <si>
    <t>Гкал</t>
  </si>
  <si>
    <t>Итого: 1-41 кв:</t>
  </si>
  <si>
    <t>ОФИСЫ</t>
  </si>
  <si>
    <t>Итого: 1-4 оф.</t>
  </si>
  <si>
    <r>
      <rPr>
        <b/>
        <sz val="10"/>
        <rFont val="Times New Roman"/>
        <family val="1"/>
        <charset val="204"/>
      </rPr>
      <t xml:space="preserve">№17232553  </t>
    </r>
    <r>
      <rPr>
        <sz val="10"/>
        <rFont val="Times New Roman"/>
        <family val="1"/>
        <charset val="204"/>
      </rPr>
      <t xml:space="preserve">МОП </t>
    </r>
  </si>
  <si>
    <t>кВт</t>
  </si>
  <si>
    <t>Итого по 1 подъезду</t>
  </si>
  <si>
    <t xml:space="preserve"> 2 подъезд</t>
  </si>
  <si>
    <t>Разница для мвт*0,8598 Гкал/ для квт*0,00086</t>
  </si>
  <si>
    <t>Начисление по нормативу, Гкал</t>
  </si>
  <si>
    <t>берил 08</t>
  </si>
  <si>
    <t>Квт</t>
  </si>
  <si>
    <t>80,81,82</t>
  </si>
  <si>
    <t xml:space="preserve"> Гкал</t>
  </si>
  <si>
    <t>Итого</t>
  </si>
  <si>
    <r>
      <rPr>
        <b/>
        <sz val="10"/>
        <rFont val="Times New Roman"/>
        <family val="1"/>
        <charset val="204"/>
      </rPr>
      <t>4734</t>
    </r>
    <r>
      <rPr>
        <sz val="10"/>
        <rFont val="Times New Roman"/>
        <family val="1"/>
        <charset val="204"/>
      </rPr>
      <t xml:space="preserve"> МОП</t>
    </r>
  </si>
  <si>
    <t>Всего по 2 подъезду</t>
  </si>
  <si>
    <t>Всего по дому</t>
  </si>
  <si>
    <t>Расчет показателей отопления в жилом доме по адресу :  пр-т Гражданский д.25 за период с  27.01.2020 г по 21.02.2020 г.</t>
  </si>
  <si>
    <t>Тариф коммунального ресурса на отопление за Февраль 2020 г.</t>
  </si>
  <si>
    <t>Квартиры со счетчиками</t>
  </si>
  <si>
    <t>Квартиры с актами и неповеренными счетчиками</t>
  </si>
  <si>
    <t>Показания на 21.02.2020 г.</t>
  </si>
  <si>
    <t>Расчет показателей отопления в жилом доме по адресу :  пр-т Гражданский д.25 за период с  21.02.2020 г по 21.03.2020 г.</t>
  </si>
  <si>
    <t>Показания на 20.03.2020 г.</t>
  </si>
  <si>
    <t>Тариф коммунального ресурса на отопление за Март  2020 г.</t>
  </si>
  <si>
    <t>Показания на 28.04.2020 г.</t>
  </si>
  <si>
    <t>Расчет показателей отопления в жилом доме по адресу :  пр-т Гражданский д.25 за период с  21.03.2020 г. по 28.04.2020 г.</t>
  </si>
  <si>
    <t>Расчет показателей отопления в жилом доме по адресу :  пр-т Гражданский д.25 за период с   26.10.2020 г. по 23.11.2020</t>
  </si>
  <si>
    <t>Тариф коммунального ресурса на отопление за Ноябрь    2020 г.</t>
  </si>
  <si>
    <t>К распределению МОП</t>
  </si>
  <si>
    <t>Квартиры и офисы со счетчиками</t>
  </si>
  <si>
    <t>Показания на 26.10.2020 г.</t>
  </si>
  <si>
    <t>Показания на 23.11.2020 г.</t>
  </si>
  <si>
    <t>Начисление по среднему, Гкал</t>
  </si>
  <si>
    <t xml:space="preserve">  </t>
  </si>
  <si>
    <t>Тариф коммунального ресурса на отопление за Октябрь    2020 г.</t>
  </si>
  <si>
    <t>Расчет показателей отопления в жилом доме по адресу :  пр-т Гражданский д.25 за период с   28.04.2020  по 26.10.2020 г.</t>
  </si>
  <si>
    <t>Расчет показателей отопления в жилом доме по адресу :  пр-т Гражданский д.25 за период с  23.11.2020 по 26.12.2020</t>
  </si>
  <si>
    <t>Тариф коммунального ресурса на отопление за Декабрь    2020 г.</t>
  </si>
  <si>
    <t>ДОМ (Квартиры+офисы+МОП)</t>
  </si>
  <si>
    <t>МОП</t>
  </si>
  <si>
    <t xml:space="preserve">Квартиры со счетчиками </t>
  </si>
  <si>
    <t>Квартиры и офисы с актами и неповеренными счетчиками, отсутствием показаний</t>
  </si>
  <si>
    <t xml:space="preserve">Офисы со счетчиками </t>
  </si>
  <si>
    <t>Площадь Квартир и офисов (общая)</t>
  </si>
  <si>
    <t>м2</t>
  </si>
  <si>
    <t>Площадь квартир с неисправными счетчиками и отсутствием показанй</t>
  </si>
  <si>
    <t>Площадь офисов с неисправными счетчиками и отсутствием показанй</t>
  </si>
  <si>
    <t>Показания на 26.12.2020 г.</t>
  </si>
  <si>
    <t>Итого: 42-80 кв:</t>
  </si>
  <si>
    <t>Итого:</t>
  </si>
  <si>
    <t>Всего по 2 подъезду:</t>
  </si>
  <si>
    <t>Всего по дому: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</si>
</sst>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#,##0.000"/>
    <numFmt numFmtId="165" formatCode="#,##0.00000"/>
    <numFmt numFmtId="166" formatCode="0.000"/>
    <numFmt numFmtId="167" formatCode="0.0"/>
    <numFmt numFmtId="168" formatCode="dd/mm/yy;@"/>
    <numFmt numFmtId="169" formatCode="#,##0.000000"/>
    <numFmt numFmtId="170" formatCode="#,##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5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left"/>
    </xf>
    <xf numFmtId="165" fontId="7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3" fillId="2" borderId="0" xfId="0" applyFont="1" applyFill="1"/>
    <xf numFmtId="166" fontId="3" fillId="2" borderId="0" xfId="0" applyNumberFormat="1" applyFont="1" applyFill="1"/>
    <xf numFmtId="166" fontId="3" fillId="2" borderId="1" xfId="0" applyNumberFormat="1" applyFont="1" applyFill="1" applyBorder="1"/>
    <xf numFmtId="16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168" fontId="12" fillId="2" borderId="11" xfId="0" applyNumberFormat="1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vertical="center" wrapText="1"/>
    </xf>
    <xf numFmtId="166" fontId="12" fillId="2" borderId="11" xfId="0" applyNumberFormat="1" applyFont="1" applyFill="1" applyBorder="1" applyAlignment="1">
      <alignment horizontal="center" wrapText="1"/>
    </xf>
    <xf numFmtId="166" fontId="12" fillId="2" borderId="11" xfId="2" applyNumberFormat="1" applyFont="1" applyFill="1" applyBorder="1" applyAlignment="1">
      <alignment horizontal="center" wrapText="1"/>
    </xf>
    <xf numFmtId="164" fontId="12" fillId="2" borderId="12" xfId="2" applyNumberFormat="1" applyFont="1" applyFill="1" applyBorder="1" applyAlignment="1">
      <alignment horizontal="center" wrapText="1"/>
    </xf>
    <xf numFmtId="164" fontId="12" fillId="2" borderId="11" xfId="2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166" fontId="3" fillId="2" borderId="6" xfId="0" applyNumberFormat="1" applyFont="1" applyFill="1" applyBorder="1"/>
    <xf numFmtId="166" fontId="3" fillId="2" borderId="5" xfId="0" applyNumberFormat="1" applyFont="1" applyFill="1" applyBorder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0" fontId="3" fillId="2" borderId="1" xfId="0" applyFont="1" applyFill="1" applyBorder="1" applyAlignment="1">
      <alignment horizontal="center"/>
    </xf>
    <xf numFmtId="166" fontId="3" fillId="2" borderId="4" xfId="0" applyNumberFormat="1" applyFont="1" applyFill="1" applyBorder="1"/>
    <xf numFmtId="164" fontId="3" fillId="2" borderId="4" xfId="0" applyNumberFormat="1" applyFont="1" applyFill="1" applyBorder="1"/>
    <xf numFmtId="164" fontId="3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20" fillId="2" borderId="1" xfId="0" applyFont="1" applyFill="1" applyBorder="1"/>
    <xf numFmtId="166" fontId="7" fillId="2" borderId="1" xfId="0" applyNumberFormat="1" applyFont="1" applyFill="1" applyBorder="1"/>
    <xf numFmtId="166" fontId="20" fillId="2" borderId="1" xfId="0" applyNumberFormat="1" applyFont="1" applyFill="1" applyBorder="1"/>
    <xf numFmtId="164" fontId="20" fillId="2" borderId="4" xfId="0" applyNumberFormat="1" applyFont="1" applyFill="1" applyBorder="1"/>
    <xf numFmtId="164" fontId="20" fillId="2" borderId="1" xfId="0" applyNumberFormat="1" applyFont="1" applyFill="1" applyBorder="1"/>
    <xf numFmtId="0" fontId="3" fillId="2" borderId="5" xfId="0" applyFont="1" applyFill="1" applyBorder="1"/>
    <xf numFmtId="165" fontId="16" fillId="2" borderId="0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Border="1"/>
    <xf numFmtId="0" fontId="22" fillId="2" borderId="1" xfId="0" applyFont="1" applyFill="1" applyBorder="1"/>
    <xf numFmtId="166" fontId="22" fillId="2" borderId="1" xfId="0" applyNumberFormat="1" applyFont="1" applyFill="1" applyBorder="1"/>
    <xf numFmtId="164" fontId="22" fillId="2" borderId="1" xfId="0" applyNumberFormat="1" applyFont="1" applyFill="1" applyBorder="1"/>
    <xf numFmtId="165" fontId="23" fillId="2" borderId="0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168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wrapText="1"/>
    </xf>
    <xf numFmtId="166" fontId="12" fillId="2" borderId="1" xfId="0" applyNumberFormat="1" applyFont="1" applyFill="1" applyBorder="1" applyAlignment="1">
      <alignment horizont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wrapText="1"/>
    </xf>
    <xf numFmtId="164" fontId="12" fillId="2" borderId="4" xfId="2" applyNumberFormat="1" applyFont="1" applyFill="1" applyBorder="1" applyAlignment="1">
      <alignment horizontal="center" wrapText="1"/>
    </xf>
    <xf numFmtId="165" fontId="12" fillId="2" borderId="0" xfId="2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/>
    </xf>
    <xf numFmtId="0" fontId="20" fillId="2" borderId="13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9" fillId="2" borderId="1" xfId="0" applyFont="1" applyFill="1" applyBorder="1"/>
    <xf numFmtId="165" fontId="12" fillId="2" borderId="0" xfId="2" applyNumberFormat="1" applyFont="1" applyFill="1" applyBorder="1" applyAlignment="1">
      <alignment horizontal="center" wrapText="1"/>
    </xf>
    <xf numFmtId="165" fontId="16" fillId="2" borderId="0" xfId="0" applyNumberFormat="1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15" fillId="2" borderId="0" xfId="0" applyFont="1" applyFill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0" fillId="2" borderId="0" xfId="0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9" fillId="2" borderId="0" xfId="0" applyFont="1" applyFill="1" applyBorder="1"/>
    <xf numFmtId="169" fontId="16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vertical="center"/>
    </xf>
    <xf numFmtId="166" fontId="16" fillId="2" borderId="0" xfId="0" applyNumberFormat="1" applyFont="1" applyFill="1" applyBorder="1"/>
    <xf numFmtId="0" fontId="26" fillId="2" borderId="0" xfId="0" applyFont="1" applyFill="1" applyBorder="1"/>
    <xf numFmtId="164" fontId="8" fillId="2" borderId="0" xfId="0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left" vertical="top"/>
    </xf>
    <xf numFmtId="165" fontId="7" fillId="2" borderId="0" xfId="0" applyNumberFormat="1" applyFont="1" applyFill="1" applyAlignment="1">
      <alignment horizontal="left" vertical="top"/>
    </xf>
    <xf numFmtId="164" fontId="6" fillId="2" borderId="0" xfId="0" applyNumberFormat="1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166" fontId="10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166" fontId="10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6" fontId="11" fillId="2" borderId="9" xfId="0" applyNumberFormat="1" applyFont="1" applyFill="1" applyBorder="1" applyAlignment="1">
      <alignment horizontal="center" vertical="center"/>
    </xf>
    <xf numFmtId="166" fontId="7" fillId="2" borderId="9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26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vertical="center"/>
    </xf>
    <xf numFmtId="164" fontId="7" fillId="2" borderId="17" xfId="0" applyNumberFormat="1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2" borderId="16" xfId="0" applyNumberFormat="1" applyFont="1" applyFill="1" applyBorder="1"/>
    <xf numFmtId="164" fontId="7" fillId="2" borderId="16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6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7" fillId="2" borderId="0" xfId="0" applyFont="1" applyFill="1" applyAlignment="1">
      <alignment horizontal="center" wrapText="1"/>
    </xf>
    <xf numFmtId="170" fontId="7" fillId="2" borderId="0" xfId="0" applyNumberFormat="1" applyFont="1" applyFill="1" applyAlignment="1">
      <alignment horizontal="left"/>
    </xf>
    <xf numFmtId="170" fontId="7" fillId="2" borderId="0" xfId="0" applyNumberFormat="1" applyFont="1" applyFill="1"/>
    <xf numFmtId="0" fontId="12" fillId="2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168" fontId="12" fillId="2" borderId="20" xfId="0" applyNumberFormat="1" applyFont="1" applyFill="1" applyBorder="1" applyAlignment="1">
      <alignment horizontal="center" wrapText="1"/>
    </xf>
    <xf numFmtId="166" fontId="12" fillId="2" borderId="20" xfId="0" applyNumberFormat="1" applyFont="1" applyFill="1" applyBorder="1" applyAlignment="1">
      <alignment horizontal="center" wrapText="1"/>
    </xf>
    <xf numFmtId="166" fontId="12" fillId="2" borderId="20" xfId="2" applyNumberFormat="1" applyFont="1" applyFill="1" applyBorder="1" applyAlignment="1">
      <alignment horizontal="center" wrapText="1"/>
    </xf>
    <xf numFmtId="166" fontId="3" fillId="2" borderId="0" xfId="0" applyNumberFormat="1" applyFont="1" applyFill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horizontal="right" vertical="center"/>
    </xf>
    <xf numFmtId="166" fontId="12" fillId="2" borderId="21" xfId="2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168" fontId="12" fillId="2" borderId="25" xfId="0" applyNumberFormat="1" applyFont="1" applyFill="1" applyBorder="1" applyAlignment="1">
      <alignment horizontal="center" wrapText="1"/>
    </xf>
    <xf numFmtId="166" fontId="12" fillId="2" borderId="25" xfId="0" applyNumberFormat="1" applyFont="1" applyFill="1" applyBorder="1" applyAlignment="1">
      <alignment horizontal="center" wrapText="1"/>
    </xf>
    <xf numFmtId="166" fontId="12" fillId="2" borderId="25" xfId="2" applyNumberFormat="1" applyFont="1" applyFill="1" applyBorder="1" applyAlignment="1">
      <alignment horizontal="center" wrapText="1"/>
    </xf>
    <xf numFmtId="166" fontId="12" fillId="2" borderId="26" xfId="2" applyNumberFormat="1" applyFont="1" applyFill="1" applyBorder="1" applyAlignment="1">
      <alignment horizontal="center" wrapText="1"/>
    </xf>
    <xf numFmtId="166" fontId="20" fillId="0" borderId="1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29" fillId="0" borderId="1" xfId="0" applyFont="1" applyBorder="1" applyAlignment="1">
      <alignment wrapText="1"/>
    </xf>
    <xf numFmtId="166" fontId="30" fillId="2" borderId="25" xfId="2" applyNumberFormat="1" applyFont="1" applyFill="1" applyBorder="1" applyAlignment="1">
      <alignment horizontal="center" wrapText="1"/>
    </xf>
    <xf numFmtId="0" fontId="31" fillId="0" borderId="0" xfId="0" applyFont="1"/>
    <xf numFmtId="164" fontId="7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vertical="top"/>
    </xf>
    <xf numFmtId="0" fontId="31" fillId="2" borderId="0" xfId="0" applyFont="1" applyFill="1"/>
    <xf numFmtId="166" fontId="31" fillId="0" borderId="1" xfId="0" applyNumberFormat="1" applyFont="1" applyBorder="1"/>
    <xf numFmtId="166" fontId="29" fillId="0" borderId="1" xfId="0" applyNumberFormat="1" applyFont="1" applyBorder="1" applyAlignment="1">
      <alignment horizontal="right"/>
    </xf>
    <xf numFmtId="0" fontId="31" fillId="0" borderId="1" xfId="0" applyFont="1" applyBorder="1"/>
    <xf numFmtId="0" fontId="29" fillId="0" borderId="13" xfId="0" applyFont="1" applyBorder="1"/>
    <xf numFmtId="166" fontId="29" fillId="0" borderId="13" xfId="0" applyNumberFormat="1" applyFont="1" applyBorder="1"/>
    <xf numFmtId="0" fontId="31" fillId="0" borderId="0" xfId="0" applyFont="1" applyAlignment="1">
      <alignment wrapText="1"/>
    </xf>
    <xf numFmtId="0" fontId="29" fillId="0" borderId="1" xfId="0" applyFont="1" applyBorder="1"/>
    <xf numFmtId="166" fontId="29" fillId="0" borderId="1" xfId="0" applyNumberFormat="1" applyFont="1" applyBorder="1"/>
    <xf numFmtId="0" fontId="29" fillId="0" borderId="0" xfId="0" applyFont="1"/>
    <xf numFmtId="0" fontId="9" fillId="0" borderId="1" xfId="0" applyFont="1" applyBorder="1"/>
    <xf numFmtId="166" fontId="9" fillId="0" borderId="1" xfId="0" applyNumberFormat="1" applyFont="1" applyBorder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31" fillId="2" borderId="1" xfId="0" applyFont="1" applyFill="1" applyBorder="1"/>
    <xf numFmtId="166" fontId="31" fillId="2" borderId="1" xfId="0" applyNumberFormat="1" applyFont="1" applyFill="1" applyBorder="1"/>
    <xf numFmtId="0" fontId="29" fillId="2" borderId="1" xfId="0" applyFont="1" applyFill="1" applyBorder="1"/>
    <xf numFmtId="166" fontId="29" fillId="2" borderId="1" xfId="0" applyNumberFormat="1" applyFont="1" applyFill="1" applyBorder="1"/>
    <xf numFmtId="0" fontId="29" fillId="2" borderId="0" xfId="0" applyFont="1" applyFill="1"/>
    <xf numFmtId="0" fontId="29" fillId="2" borderId="0" xfId="0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166" fontId="29" fillId="2" borderId="1" xfId="0" applyNumberFormat="1" applyFont="1" applyFill="1" applyBorder="1" applyAlignment="1">
      <alignment wrapText="1"/>
    </xf>
    <xf numFmtId="0" fontId="29" fillId="2" borderId="0" xfId="0" applyFont="1" applyFill="1" applyAlignment="1">
      <alignment wrapText="1"/>
    </xf>
    <xf numFmtId="166" fontId="31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/>
    <xf numFmtId="0" fontId="6" fillId="2" borderId="6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3" fillId="2" borderId="2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8" fillId="0" borderId="4" xfId="0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9" fillId="0" borderId="18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29" fillId="0" borderId="15" xfId="0" applyFont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166" fontId="7" fillId="2" borderId="4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166" fontId="7" fillId="2" borderId="14" xfId="0" applyNumberFormat="1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horizontal="right" vertical="center" wrapText="1"/>
    </xf>
    <xf numFmtId="0" fontId="28" fillId="2" borderId="14" xfId="0" applyFont="1" applyFill="1" applyBorder="1" applyAlignment="1">
      <alignment horizontal="right" vertical="center" wrapText="1"/>
    </xf>
    <xf numFmtId="0" fontId="28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7" fillId="2" borderId="0" xfId="0" applyFont="1" applyFill="1" applyBorder="1" applyAlignment="1"/>
    <xf numFmtId="0" fontId="29" fillId="2" borderId="4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right" vertical="center" wrapText="1"/>
    </xf>
    <xf numFmtId="0" fontId="31" fillId="0" borderId="14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/>
    </xf>
    <xf numFmtId="166" fontId="31" fillId="0" borderId="1" xfId="0" applyNumberFormat="1" applyFont="1" applyBorder="1" applyAlignment="1">
      <alignment horizontal="center"/>
    </xf>
    <xf numFmtId="0" fontId="29" fillId="0" borderId="4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0" fontId="29" fillId="0" borderId="1" xfId="0" applyFont="1" applyBorder="1" applyAlignment="1">
      <alignment horizontal="center"/>
    </xf>
    <xf numFmtId="166" fontId="29" fillId="0" borderId="1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164" fontId="30" fillId="0" borderId="0" xfId="0" applyNumberFormat="1" applyFont="1" applyFill="1" applyAlignment="1">
      <alignment horizontal="right"/>
    </xf>
    <xf numFmtId="170" fontId="30" fillId="0" borderId="0" xfId="0" applyNumberFormat="1" applyFont="1" applyFill="1" applyAlignment="1">
      <alignment horizontal="left"/>
    </xf>
    <xf numFmtId="170" fontId="30" fillId="0" borderId="0" xfId="0" applyNumberFormat="1" applyFont="1" applyFill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16" fillId="0" borderId="0" xfId="0" applyFont="1" applyFill="1" applyAlignment="1">
      <alignment wrapText="1"/>
    </xf>
    <xf numFmtId="166" fontId="16" fillId="0" borderId="0" xfId="0" applyNumberFormat="1" applyFont="1" applyFill="1"/>
    <xf numFmtId="164" fontId="30" fillId="0" borderId="0" xfId="0" applyNumberFormat="1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left" vertical="top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2" fontId="16" fillId="0" borderId="1" xfId="0" applyNumberFormat="1" applyFont="1" applyFill="1" applyBorder="1" applyAlignment="1">
      <alignment horizontal="right"/>
    </xf>
    <xf numFmtId="166" fontId="16" fillId="0" borderId="1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vertical="top"/>
    </xf>
    <xf numFmtId="164" fontId="30" fillId="0" borderId="0" xfId="0" applyNumberFormat="1" applyFont="1" applyFill="1" applyAlignment="1">
      <alignment vertical="top"/>
    </xf>
    <xf numFmtId="0" fontId="31" fillId="0" borderId="1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166" fontId="16" fillId="0" borderId="14" xfId="0" applyNumberFormat="1" applyFont="1" applyFill="1" applyBorder="1" applyAlignment="1">
      <alignment horizontal="right" vertical="center"/>
    </xf>
    <xf numFmtId="164" fontId="32" fillId="0" borderId="4" xfId="0" applyNumberFormat="1" applyFont="1" applyFill="1" applyBorder="1" applyAlignment="1">
      <alignment horizontal="right" vertical="center" wrapText="1"/>
    </xf>
    <xf numFmtId="164" fontId="32" fillId="0" borderId="2" xfId="0" applyNumberFormat="1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right" vertical="center"/>
    </xf>
    <xf numFmtId="0" fontId="30" fillId="0" borderId="14" xfId="0" applyFont="1" applyFill="1" applyBorder="1" applyAlignment="1">
      <alignment horizontal="right" vertical="center"/>
    </xf>
    <xf numFmtId="166" fontId="30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wrapText="1"/>
    </xf>
    <xf numFmtId="166" fontId="30" fillId="0" borderId="1" xfId="0" applyNumberFormat="1" applyFont="1" applyFill="1" applyBorder="1"/>
    <xf numFmtId="0" fontId="30" fillId="0" borderId="4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168" fontId="7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166" fontId="7" fillId="0" borderId="1" xfId="2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168" fontId="7" fillId="0" borderId="11" xfId="0" applyNumberFormat="1" applyFont="1" applyFill="1" applyBorder="1" applyAlignment="1">
      <alignment horizontal="center" wrapText="1"/>
    </xf>
    <xf numFmtId="168" fontId="7" fillId="0" borderId="20" xfId="0" applyNumberFormat="1" applyFont="1" applyFill="1" applyBorder="1" applyAlignment="1">
      <alignment horizontal="center" wrapText="1"/>
    </xf>
    <xf numFmtId="166" fontId="7" fillId="0" borderId="20" xfId="0" applyNumberFormat="1" applyFont="1" applyFill="1" applyBorder="1" applyAlignment="1">
      <alignment horizontal="center" wrapText="1"/>
    </xf>
    <xf numFmtId="166" fontId="7" fillId="0" borderId="20" xfId="2" applyNumberFormat="1" applyFont="1" applyFill="1" applyBorder="1" applyAlignment="1">
      <alignment horizontal="center" wrapText="1"/>
    </xf>
    <xf numFmtId="164" fontId="7" fillId="0" borderId="21" xfId="2" applyNumberFormat="1" applyFont="1" applyFill="1" applyBorder="1" applyAlignment="1">
      <alignment horizontal="center" wrapText="1"/>
    </xf>
    <xf numFmtId="164" fontId="7" fillId="0" borderId="20" xfId="2" applyNumberFormat="1" applyFont="1" applyFill="1" applyBorder="1" applyAlignment="1">
      <alignment horizont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9"/>
  <sheetViews>
    <sheetView workbookViewId="0">
      <selection activeCell="A6" sqref="A6:K6"/>
    </sheetView>
  </sheetViews>
  <sheetFormatPr defaultRowHeight="15.75" x14ac:dyDescent="0.25"/>
  <cols>
    <col min="1" max="1" width="6.5703125" style="1" customWidth="1"/>
    <col min="2" max="2" width="11.85546875" style="1" customWidth="1"/>
    <col min="3" max="6" width="10.140625" style="9" hidden="1" customWidth="1"/>
    <col min="7" max="7" width="8.140625" style="9" customWidth="1"/>
    <col min="8" max="8" width="7.7109375" style="9" customWidth="1"/>
    <col min="9" max="9" width="10.85546875" style="9" customWidth="1"/>
    <col min="10" max="10" width="9.85546875" style="9" customWidth="1"/>
    <col min="11" max="11" width="14" style="10" customWidth="1"/>
    <col min="12" max="12" width="11.5703125" style="10" customWidth="1"/>
    <col min="13" max="13" width="10.42578125" style="10" customWidth="1"/>
    <col min="14" max="14" width="8.85546875" style="2" customWidth="1"/>
    <col min="15" max="15" width="11.5703125" style="2" customWidth="1"/>
    <col min="16" max="16" width="13" style="3" customWidth="1"/>
    <col min="17" max="17" width="11.5703125" style="90" hidden="1" customWidth="1"/>
    <col min="18" max="20" width="0" style="90" hidden="1" customWidth="1"/>
    <col min="21" max="21" width="9.140625" style="90"/>
    <col min="22" max="29" width="9.140625" style="91"/>
    <col min="30" max="256" width="9.140625" style="92"/>
    <col min="257" max="257" width="6.5703125" style="92" customWidth="1"/>
    <col min="258" max="258" width="11.85546875" style="92" customWidth="1"/>
    <col min="259" max="262" width="0" style="92" hidden="1" customWidth="1"/>
    <col min="263" max="263" width="8.140625" style="92" customWidth="1"/>
    <col min="264" max="264" width="7.7109375" style="92" customWidth="1"/>
    <col min="265" max="265" width="10.85546875" style="92" customWidth="1"/>
    <col min="266" max="266" width="9.85546875" style="92" customWidth="1"/>
    <col min="267" max="267" width="14" style="92" customWidth="1"/>
    <col min="268" max="268" width="11.5703125" style="92" customWidth="1"/>
    <col min="269" max="269" width="10.42578125" style="92" customWidth="1"/>
    <col min="270" max="270" width="8.85546875" style="92" customWidth="1"/>
    <col min="271" max="271" width="11.5703125" style="92" customWidth="1"/>
    <col min="272" max="272" width="13" style="92" customWidth="1"/>
    <col min="273" max="273" width="11.5703125" style="92" customWidth="1"/>
    <col min="274" max="512" width="9.140625" style="92"/>
    <col min="513" max="513" width="6.5703125" style="92" customWidth="1"/>
    <col min="514" max="514" width="11.85546875" style="92" customWidth="1"/>
    <col min="515" max="518" width="0" style="92" hidden="1" customWidth="1"/>
    <col min="519" max="519" width="8.140625" style="92" customWidth="1"/>
    <col min="520" max="520" width="7.7109375" style="92" customWidth="1"/>
    <col min="521" max="521" width="10.85546875" style="92" customWidth="1"/>
    <col min="522" max="522" width="9.85546875" style="92" customWidth="1"/>
    <col min="523" max="523" width="14" style="92" customWidth="1"/>
    <col min="524" max="524" width="11.5703125" style="92" customWidth="1"/>
    <col min="525" max="525" width="10.42578125" style="92" customWidth="1"/>
    <col min="526" max="526" width="8.85546875" style="92" customWidth="1"/>
    <col min="527" max="527" width="11.5703125" style="92" customWidth="1"/>
    <col min="528" max="528" width="13" style="92" customWidth="1"/>
    <col min="529" max="529" width="11.5703125" style="92" customWidth="1"/>
    <col min="530" max="768" width="9.140625" style="92"/>
    <col min="769" max="769" width="6.5703125" style="92" customWidth="1"/>
    <col min="770" max="770" width="11.85546875" style="92" customWidth="1"/>
    <col min="771" max="774" width="0" style="92" hidden="1" customWidth="1"/>
    <col min="775" max="775" width="8.140625" style="92" customWidth="1"/>
    <col min="776" max="776" width="7.7109375" style="92" customWidth="1"/>
    <col min="777" max="777" width="10.85546875" style="92" customWidth="1"/>
    <col min="778" max="778" width="9.85546875" style="92" customWidth="1"/>
    <col min="779" max="779" width="14" style="92" customWidth="1"/>
    <col min="780" max="780" width="11.5703125" style="92" customWidth="1"/>
    <col min="781" max="781" width="10.42578125" style="92" customWidth="1"/>
    <col min="782" max="782" width="8.85546875" style="92" customWidth="1"/>
    <col min="783" max="783" width="11.5703125" style="92" customWidth="1"/>
    <col min="784" max="784" width="13" style="92" customWidth="1"/>
    <col min="785" max="785" width="11.5703125" style="92" customWidth="1"/>
    <col min="786" max="1024" width="9.140625" style="92"/>
    <col min="1025" max="1025" width="6.5703125" style="92" customWidth="1"/>
    <col min="1026" max="1026" width="11.85546875" style="92" customWidth="1"/>
    <col min="1027" max="1030" width="0" style="92" hidden="1" customWidth="1"/>
    <col min="1031" max="1031" width="8.140625" style="92" customWidth="1"/>
    <col min="1032" max="1032" width="7.7109375" style="92" customWidth="1"/>
    <col min="1033" max="1033" width="10.85546875" style="92" customWidth="1"/>
    <col min="1034" max="1034" width="9.85546875" style="92" customWidth="1"/>
    <col min="1035" max="1035" width="14" style="92" customWidth="1"/>
    <col min="1036" max="1036" width="11.5703125" style="92" customWidth="1"/>
    <col min="1037" max="1037" width="10.42578125" style="92" customWidth="1"/>
    <col min="1038" max="1038" width="8.85546875" style="92" customWidth="1"/>
    <col min="1039" max="1039" width="11.5703125" style="92" customWidth="1"/>
    <col min="1040" max="1040" width="13" style="92" customWidth="1"/>
    <col min="1041" max="1041" width="11.5703125" style="92" customWidth="1"/>
    <col min="1042" max="1280" width="9.140625" style="92"/>
    <col min="1281" max="1281" width="6.5703125" style="92" customWidth="1"/>
    <col min="1282" max="1282" width="11.85546875" style="92" customWidth="1"/>
    <col min="1283" max="1286" width="0" style="92" hidden="1" customWidth="1"/>
    <col min="1287" max="1287" width="8.140625" style="92" customWidth="1"/>
    <col min="1288" max="1288" width="7.7109375" style="92" customWidth="1"/>
    <col min="1289" max="1289" width="10.85546875" style="92" customWidth="1"/>
    <col min="1290" max="1290" width="9.85546875" style="92" customWidth="1"/>
    <col min="1291" max="1291" width="14" style="92" customWidth="1"/>
    <col min="1292" max="1292" width="11.5703125" style="92" customWidth="1"/>
    <col min="1293" max="1293" width="10.42578125" style="92" customWidth="1"/>
    <col min="1294" max="1294" width="8.85546875" style="92" customWidth="1"/>
    <col min="1295" max="1295" width="11.5703125" style="92" customWidth="1"/>
    <col min="1296" max="1296" width="13" style="92" customWidth="1"/>
    <col min="1297" max="1297" width="11.5703125" style="92" customWidth="1"/>
    <col min="1298" max="1536" width="9.140625" style="92"/>
    <col min="1537" max="1537" width="6.5703125" style="92" customWidth="1"/>
    <col min="1538" max="1538" width="11.85546875" style="92" customWidth="1"/>
    <col min="1539" max="1542" width="0" style="92" hidden="1" customWidth="1"/>
    <col min="1543" max="1543" width="8.140625" style="92" customWidth="1"/>
    <col min="1544" max="1544" width="7.7109375" style="92" customWidth="1"/>
    <col min="1545" max="1545" width="10.85546875" style="92" customWidth="1"/>
    <col min="1546" max="1546" width="9.85546875" style="92" customWidth="1"/>
    <col min="1547" max="1547" width="14" style="92" customWidth="1"/>
    <col min="1548" max="1548" width="11.5703125" style="92" customWidth="1"/>
    <col min="1549" max="1549" width="10.42578125" style="92" customWidth="1"/>
    <col min="1550" max="1550" width="8.85546875" style="92" customWidth="1"/>
    <col min="1551" max="1551" width="11.5703125" style="92" customWidth="1"/>
    <col min="1552" max="1552" width="13" style="92" customWidth="1"/>
    <col min="1553" max="1553" width="11.5703125" style="92" customWidth="1"/>
    <col min="1554" max="1792" width="9.140625" style="92"/>
    <col min="1793" max="1793" width="6.5703125" style="92" customWidth="1"/>
    <col min="1794" max="1794" width="11.85546875" style="92" customWidth="1"/>
    <col min="1795" max="1798" width="0" style="92" hidden="1" customWidth="1"/>
    <col min="1799" max="1799" width="8.140625" style="92" customWidth="1"/>
    <col min="1800" max="1800" width="7.7109375" style="92" customWidth="1"/>
    <col min="1801" max="1801" width="10.85546875" style="92" customWidth="1"/>
    <col min="1802" max="1802" width="9.85546875" style="92" customWidth="1"/>
    <col min="1803" max="1803" width="14" style="92" customWidth="1"/>
    <col min="1804" max="1804" width="11.5703125" style="92" customWidth="1"/>
    <col min="1805" max="1805" width="10.42578125" style="92" customWidth="1"/>
    <col min="1806" max="1806" width="8.85546875" style="92" customWidth="1"/>
    <col min="1807" max="1807" width="11.5703125" style="92" customWidth="1"/>
    <col min="1808" max="1808" width="13" style="92" customWidth="1"/>
    <col min="1809" max="1809" width="11.5703125" style="92" customWidth="1"/>
    <col min="1810" max="2048" width="9.140625" style="92"/>
    <col min="2049" max="2049" width="6.5703125" style="92" customWidth="1"/>
    <col min="2050" max="2050" width="11.85546875" style="92" customWidth="1"/>
    <col min="2051" max="2054" width="0" style="92" hidden="1" customWidth="1"/>
    <col min="2055" max="2055" width="8.140625" style="92" customWidth="1"/>
    <col min="2056" max="2056" width="7.7109375" style="92" customWidth="1"/>
    <col min="2057" max="2057" width="10.85546875" style="92" customWidth="1"/>
    <col min="2058" max="2058" width="9.85546875" style="92" customWidth="1"/>
    <col min="2059" max="2059" width="14" style="92" customWidth="1"/>
    <col min="2060" max="2060" width="11.5703125" style="92" customWidth="1"/>
    <col min="2061" max="2061" width="10.42578125" style="92" customWidth="1"/>
    <col min="2062" max="2062" width="8.85546875" style="92" customWidth="1"/>
    <col min="2063" max="2063" width="11.5703125" style="92" customWidth="1"/>
    <col min="2064" max="2064" width="13" style="92" customWidth="1"/>
    <col min="2065" max="2065" width="11.5703125" style="92" customWidth="1"/>
    <col min="2066" max="2304" width="9.140625" style="92"/>
    <col min="2305" max="2305" width="6.5703125" style="92" customWidth="1"/>
    <col min="2306" max="2306" width="11.85546875" style="92" customWidth="1"/>
    <col min="2307" max="2310" width="0" style="92" hidden="1" customWidth="1"/>
    <col min="2311" max="2311" width="8.140625" style="92" customWidth="1"/>
    <col min="2312" max="2312" width="7.7109375" style="92" customWidth="1"/>
    <col min="2313" max="2313" width="10.85546875" style="92" customWidth="1"/>
    <col min="2314" max="2314" width="9.85546875" style="92" customWidth="1"/>
    <col min="2315" max="2315" width="14" style="92" customWidth="1"/>
    <col min="2316" max="2316" width="11.5703125" style="92" customWidth="1"/>
    <col min="2317" max="2317" width="10.42578125" style="92" customWidth="1"/>
    <col min="2318" max="2318" width="8.85546875" style="92" customWidth="1"/>
    <col min="2319" max="2319" width="11.5703125" style="92" customWidth="1"/>
    <col min="2320" max="2320" width="13" style="92" customWidth="1"/>
    <col min="2321" max="2321" width="11.5703125" style="92" customWidth="1"/>
    <col min="2322" max="2560" width="9.140625" style="92"/>
    <col min="2561" max="2561" width="6.5703125" style="92" customWidth="1"/>
    <col min="2562" max="2562" width="11.85546875" style="92" customWidth="1"/>
    <col min="2563" max="2566" width="0" style="92" hidden="1" customWidth="1"/>
    <col min="2567" max="2567" width="8.140625" style="92" customWidth="1"/>
    <col min="2568" max="2568" width="7.7109375" style="92" customWidth="1"/>
    <col min="2569" max="2569" width="10.85546875" style="92" customWidth="1"/>
    <col min="2570" max="2570" width="9.85546875" style="92" customWidth="1"/>
    <col min="2571" max="2571" width="14" style="92" customWidth="1"/>
    <col min="2572" max="2572" width="11.5703125" style="92" customWidth="1"/>
    <col min="2573" max="2573" width="10.42578125" style="92" customWidth="1"/>
    <col min="2574" max="2574" width="8.85546875" style="92" customWidth="1"/>
    <col min="2575" max="2575" width="11.5703125" style="92" customWidth="1"/>
    <col min="2576" max="2576" width="13" style="92" customWidth="1"/>
    <col min="2577" max="2577" width="11.5703125" style="92" customWidth="1"/>
    <col min="2578" max="2816" width="9.140625" style="92"/>
    <col min="2817" max="2817" width="6.5703125" style="92" customWidth="1"/>
    <col min="2818" max="2818" width="11.85546875" style="92" customWidth="1"/>
    <col min="2819" max="2822" width="0" style="92" hidden="1" customWidth="1"/>
    <col min="2823" max="2823" width="8.140625" style="92" customWidth="1"/>
    <col min="2824" max="2824" width="7.7109375" style="92" customWidth="1"/>
    <col min="2825" max="2825" width="10.85546875" style="92" customWidth="1"/>
    <col min="2826" max="2826" width="9.85546875" style="92" customWidth="1"/>
    <col min="2827" max="2827" width="14" style="92" customWidth="1"/>
    <col min="2828" max="2828" width="11.5703125" style="92" customWidth="1"/>
    <col min="2829" max="2829" width="10.42578125" style="92" customWidth="1"/>
    <col min="2830" max="2830" width="8.85546875" style="92" customWidth="1"/>
    <col min="2831" max="2831" width="11.5703125" style="92" customWidth="1"/>
    <col min="2832" max="2832" width="13" style="92" customWidth="1"/>
    <col min="2833" max="2833" width="11.5703125" style="92" customWidth="1"/>
    <col min="2834" max="3072" width="9.140625" style="92"/>
    <col min="3073" max="3073" width="6.5703125" style="92" customWidth="1"/>
    <col min="3074" max="3074" width="11.85546875" style="92" customWidth="1"/>
    <col min="3075" max="3078" width="0" style="92" hidden="1" customWidth="1"/>
    <col min="3079" max="3079" width="8.140625" style="92" customWidth="1"/>
    <col min="3080" max="3080" width="7.7109375" style="92" customWidth="1"/>
    <col min="3081" max="3081" width="10.85546875" style="92" customWidth="1"/>
    <col min="3082" max="3082" width="9.85546875" style="92" customWidth="1"/>
    <col min="3083" max="3083" width="14" style="92" customWidth="1"/>
    <col min="3084" max="3084" width="11.5703125" style="92" customWidth="1"/>
    <col min="3085" max="3085" width="10.42578125" style="92" customWidth="1"/>
    <col min="3086" max="3086" width="8.85546875" style="92" customWidth="1"/>
    <col min="3087" max="3087" width="11.5703125" style="92" customWidth="1"/>
    <col min="3088" max="3088" width="13" style="92" customWidth="1"/>
    <col min="3089" max="3089" width="11.5703125" style="92" customWidth="1"/>
    <col min="3090" max="3328" width="9.140625" style="92"/>
    <col min="3329" max="3329" width="6.5703125" style="92" customWidth="1"/>
    <col min="3330" max="3330" width="11.85546875" style="92" customWidth="1"/>
    <col min="3331" max="3334" width="0" style="92" hidden="1" customWidth="1"/>
    <col min="3335" max="3335" width="8.140625" style="92" customWidth="1"/>
    <col min="3336" max="3336" width="7.7109375" style="92" customWidth="1"/>
    <col min="3337" max="3337" width="10.85546875" style="92" customWidth="1"/>
    <col min="3338" max="3338" width="9.85546875" style="92" customWidth="1"/>
    <col min="3339" max="3339" width="14" style="92" customWidth="1"/>
    <col min="3340" max="3340" width="11.5703125" style="92" customWidth="1"/>
    <col min="3341" max="3341" width="10.42578125" style="92" customWidth="1"/>
    <col min="3342" max="3342" width="8.85546875" style="92" customWidth="1"/>
    <col min="3343" max="3343" width="11.5703125" style="92" customWidth="1"/>
    <col min="3344" max="3344" width="13" style="92" customWidth="1"/>
    <col min="3345" max="3345" width="11.5703125" style="92" customWidth="1"/>
    <col min="3346" max="3584" width="9.140625" style="92"/>
    <col min="3585" max="3585" width="6.5703125" style="92" customWidth="1"/>
    <col min="3586" max="3586" width="11.85546875" style="92" customWidth="1"/>
    <col min="3587" max="3590" width="0" style="92" hidden="1" customWidth="1"/>
    <col min="3591" max="3591" width="8.140625" style="92" customWidth="1"/>
    <col min="3592" max="3592" width="7.7109375" style="92" customWidth="1"/>
    <col min="3593" max="3593" width="10.85546875" style="92" customWidth="1"/>
    <col min="3594" max="3594" width="9.85546875" style="92" customWidth="1"/>
    <col min="3595" max="3595" width="14" style="92" customWidth="1"/>
    <col min="3596" max="3596" width="11.5703125" style="92" customWidth="1"/>
    <col min="3597" max="3597" width="10.42578125" style="92" customWidth="1"/>
    <col min="3598" max="3598" width="8.85546875" style="92" customWidth="1"/>
    <col min="3599" max="3599" width="11.5703125" style="92" customWidth="1"/>
    <col min="3600" max="3600" width="13" style="92" customWidth="1"/>
    <col min="3601" max="3601" width="11.5703125" style="92" customWidth="1"/>
    <col min="3602" max="3840" width="9.140625" style="92"/>
    <col min="3841" max="3841" width="6.5703125" style="92" customWidth="1"/>
    <col min="3842" max="3842" width="11.85546875" style="92" customWidth="1"/>
    <col min="3843" max="3846" width="0" style="92" hidden="1" customWidth="1"/>
    <col min="3847" max="3847" width="8.140625" style="92" customWidth="1"/>
    <col min="3848" max="3848" width="7.7109375" style="92" customWidth="1"/>
    <col min="3849" max="3849" width="10.85546875" style="92" customWidth="1"/>
    <col min="3850" max="3850" width="9.85546875" style="92" customWidth="1"/>
    <col min="3851" max="3851" width="14" style="92" customWidth="1"/>
    <col min="3852" max="3852" width="11.5703125" style="92" customWidth="1"/>
    <col min="3853" max="3853" width="10.42578125" style="92" customWidth="1"/>
    <col min="3854" max="3854" width="8.85546875" style="92" customWidth="1"/>
    <col min="3855" max="3855" width="11.5703125" style="92" customWidth="1"/>
    <col min="3856" max="3856" width="13" style="92" customWidth="1"/>
    <col min="3857" max="3857" width="11.5703125" style="92" customWidth="1"/>
    <col min="3858" max="4096" width="9.140625" style="92"/>
    <col min="4097" max="4097" width="6.5703125" style="92" customWidth="1"/>
    <col min="4098" max="4098" width="11.85546875" style="92" customWidth="1"/>
    <col min="4099" max="4102" width="0" style="92" hidden="1" customWidth="1"/>
    <col min="4103" max="4103" width="8.140625" style="92" customWidth="1"/>
    <col min="4104" max="4104" width="7.7109375" style="92" customWidth="1"/>
    <col min="4105" max="4105" width="10.85546875" style="92" customWidth="1"/>
    <col min="4106" max="4106" width="9.85546875" style="92" customWidth="1"/>
    <col min="4107" max="4107" width="14" style="92" customWidth="1"/>
    <col min="4108" max="4108" width="11.5703125" style="92" customWidth="1"/>
    <col min="4109" max="4109" width="10.42578125" style="92" customWidth="1"/>
    <col min="4110" max="4110" width="8.85546875" style="92" customWidth="1"/>
    <col min="4111" max="4111" width="11.5703125" style="92" customWidth="1"/>
    <col min="4112" max="4112" width="13" style="92" customWidth="1"/>
    <col min="4113" max="4113" width="11.5703125" style="92" customWidth="1"/>
    <col min="4114" max="4352" width="9.140625" style="92"/>
    <col min="4353" max="4353" width="6.5703125" style="92" customWidth="1"/>
    <col min="4354" max="4354" width="11.85546875" style="92" customWidth="1"/>
    <col min="4355" max="4358" width="0" style="92" hidden="1" customWidth="1"/>
    <col min="4359" max="4359" width="8.140625" style="92" customWidth="1"/>
    <col min="4360" max="4360" width="7.7109375" style="92" customWidth="1"/>
    <col min="4361" max="4361" width="10.85546875" style="92" customWidth="1"/>
    <col min="4362" max="4362" width="9.85546875" style="92" customWidth="1"/>
    <col min="4363" max="4363" width="14" style="92" customWidth="1"/>
    <col min="4364" max="4364" width="11.5703125" style="92" customWidth="1"/>
    <col min="4365" max="4365" width="10.42578125" style="92" customWidth="1"/>
    <col min="4366" max="4366" width="8.85546875" style="92" customWidth="1"/>
    <col min="4367" max="4367" width="11.5703125" style="92" customWidth="1"/>
    <col min="4368" max="4368" width="13" style="92" customWidth="1"/>
    <col min="4369" max="4369" width="11.5703125" style="92" customWidth="1"/>
    <col min="4370" max="4608" width="9.140625" style="92"/>
    <col min="4609" max="4609" width="6.5703125" style="92" customWidth="1"/>
    <col min="4610" max="4610" width="11.85546875" style="92" customWidth="1"/>
    <col min="4611" max="4614" width="0" style="92" hidden="1" customWidth="1"/>
    <col min="4615" max="4615" width="8.140625" style="92" customWidth="1"/>
    <col min="4616" max="4616" width="7.7109375" style="92" customWidth="1"/>
    <col min="4617" max="4617" width="10.85546875" style="92" customWidth="1"/>
    <col min="4618" max="4618" width="9.85546875" style="92" customWidth="1"/>
    <col min="4619" max="4619" width="14" style="92" customWidth="1"/>
    <col min="4620" max="4620" width="11.5703125" style="92" customWidth="1"/>
    <col min="4621" max="4621" width="10.42578125" style="92" customWidth="1"/>
    <col min="4622" max="4622" width="8.85546875" style="92" customWidth="1"/>
    <col min="4623" max="4623" width="11.5703125" style="92" customWidth="1"/>
    <col min="4624" max="4624" width="13" style="92" customWidth="1"/>
    <col min="4625" max="4625" width="11.5703125" style="92" customWidth="1"/>
    <col min="4626" max="4864" width="9.140625" style="92"/>
    <col min="4865" max="4865" width="6.5703125" style="92" customWidth="1"/>
    <col min="4866" max="4866" width="11.85546875" style="92" customWidth="1"/>
    <col min="4867" max="4870" width="0" style="92" hidden="1" customWidth="1"/>
    <col min="4871" max="4871" width="8.140625" style="92" customWidth="1"/>
    <col min="4872" max="4872" width="7.7109375" style="92" customWidth="1"/>
    <col min="4873" max="4873" width="10.85546875" style="92" customWidth="1"/>
    <col min="4874" max="4874" width="9.85546875" style="92" customWidth="1"/>
    <col min="4875" max="4875" width="14" style="92" customWidth="1"/>
    <col min="4876" max="4876" width="11.5703125" style="92" customWidth="1"/>
    <col min="4877" max="4877" width="10.42578125" style="92" customWidth="1"/>
    <col min="4878" max="4878" width="8.85546875" style="92" customWidth="1"/>
    <col min="4879" max="4879" width="11.5703125" style="92" customWidth="1"/>
    <col min="4880" max="4880" width="13" style="92" customWidth="1"/>
    <col min="4881" max="4881" width="11.5703125" style="92" customWidth="1"/>
    <col min="4882" max="5120" width="9.140625" style="92"/>
    <col min="5121" max="5121" width="6.5703125" style="92" customWidth="1"/>
    <col min="5122" max="5122" width="11.85546875" style="92" customWidth="1"/>
    <col min="5123" max="5126" width="0" style="92" hidden="1" customWidth="1"/>
    <col min="5127" max="5127" width="8.140625" style="92" customWidth="1"/>
    <col min="5128" max="5128" width="7.7109375" style="92" customWidth="1"/>
    <col min="5129" max="5129" width="10.85546875" style="92" customWidth="1"/>
    <col min="5130" max="5130" width="9.85546875" style="92" customWidth="1"/>
    <col min="5131" max="5131" width="14" style="92" customWidth="1"/>
    <col min="5132" max="5132" width="11.5703125" style="92" customWidth="1"/>
    <col min="5133" max="5133" width="10.42578125" style="92" customWidth="1"/>
    <col min="5134" max="5134" width="8.85546875" style="92" customWidth="1"/>
    <col min="5135" max="5135" width="11.5703125" style="92" customWidth="1"/>
    <col min="5136" max="5136" width="13" style="92" customWidth="1"/>
    <col min="5137" max="5137" width="11.5703125" style="92" customWidth="1"/>
    <col min="5138" max="5376" width="9.140625" style="92"/>
    <col min="5377" max="5377" width="6.5703125" style="92" customWidth="1"/>
    <col min="5378" max="5378" width="11.85546875" style="92" customWidth="1"/>
    <col min="5379" max="5382" width="0" style="92" hidden="1" customWidth="1"/>
    <col min="5383" max="5383" width="8.140625" style="92" customWidth="1"/>
    <col min="5384" max="5384" width="7.7109375" style="92" customWidth="1"/>
    <col min="5385" max="5385" width="10.85546875" style="92" customWidth="1"/>
    <col min="5386" max="5386" width="9.85546875" style="92" customWidth="1"/>
    <col min="5387" max="5387" width="14" style="92" customWidth="1"/>
    <col min="5388" max="5388" width="11.5703125" style="92" customWidth="1"/>
    <col min="5389" max="5389" width="10.42578125" style="92" customWidth="1"/>
    <col min="5390" max="5390" width="8.85546875" style="92" customWidth="1"/>
    <col min="5391" max="5391" width="11.5703125" style="92" customWidth="1"/>
    <col min="5392" max="5392" width="13" style="92" customWidth="1"/>
    <col min="5393" max="5393" width="11.5703125" style="92" customWidth="1"/>
    <col min="5394" max="5632" width="9.140625" style="92"/>
    <col min="5633" max="5633" width="6.5703125" style="92" customWidth="1"/>
    <col min="5634" max="5634" width="11.85546875" style="92" customWidth="1"/>
    <col min="5635" max="5638" width="0" style="92" hidden="1" customWidth="1"/>
    <col min="5639" max="5639" width="8.140625" style="92" customWidth="1"/>
    <col min="5640" max="5640" width="7.7109375" style="92" customWidth="1"/>
    <col min="5641" max="5641" width="10.85546875" style="92" customWidth="1"/>
    <col min="5642" max="5642" width="9.85546875" style="92" customWidth="1"/>
    <col min="5643" max="5643" width="14" style="92" customWidth="1"/>
    <col min="5644" max="5644" width="11.5703125" style="92" customWidth="1"/>
    <col min="5645" max="5645" width="10.42578125" style="92" customWidth="1"/>
    <col min="5646" max="5646" width="8.85546875" style="92" customWidth="1"/>
    <col min="5647" max="5647" width="11.5703125" style="92" customWidth="1"/>
    <col min="5648" max="5648" width="13" style="92" customWidth="1"/>
    <col min="5649" max="5649" width="11.5703125" style="92" customWidth="1"/>
    <col min="5650" max="5888" width="9.140625" style="92"/>
    <col min="5889" max="5889" width="6.5703125" style="92" customWidth="1"/>
    <col min="5890" max="5890" width="11.85546875" style="92" customWidth="1"/>
    <col min="5891" max="5894" width="0" style="92" hidden="1" customWidth="1"/>
    <col min="5895" max="5895" width="8.140625" style="92" customWidth="1"/>
    <col min="5896" max="5896" width="7.7109375" style="92" customWidth="1"/>
    <col min="5897" max="5897" width="10.85546875" style="92" customWidth="1"/>
    <col min="5898" max="5898" width="9.85546875" style="92" customWidth="1"/>
    <col min="5899" max="5899" width="14" style="92" customWidth="1"/>
    <col min="5900" max="5900" width="11.5703125" style="92" customWidth="1"/>
    <col min="5901" max="5901" width="10.42578125" style="92" customWidth="1"/>
    <col min="5902" max="5902" width="8.85546875" style="92" customWidth="1"/>
    <col min="5903" max="5903" width="11.5703125" style="92" customWidth="1"/>
    <col min="5904" max="5904" width="13" style="92" customWidth="1"/>
    <col min="5905" max="5905" width="11.5703125" style="92" customWidth="1"/>
    <col min="5906" max="6144" width="9.140625" style="92"/>
    <col min="6145" max="6145" width="6.5703125" style="92" customWidth="1"/>
    <col min="6146" max="6146" width="11.85546875" style="92" customWidth="1"/>
    <col min="6147" max="6150" width="0" style="92" hidden="1" customWidth="1"/>
    <col min="6151" max="6151" width="8.140625" style="92" customWidth="1"/>
    <col min="6152" max="6152" width="7.7109375" style="92" customWidth="1"/>
    <col min="6153" max="6153" width="10.85546875" style="92" customWidth="1"/>
    <col min="6154" max="6154" width="9.85546875" style="92" customWidth="1"/>
    <col min="6155" max="6155" width="14" style="92" customWidth="1"/>
    <col min="6156" max="6156" width="11.5703125" style="92" customWidth="1"/>
    <col min="6157" max="6157" width="10.42578125" style="92" customWidth="1"/>
    <col min="6158" max="6158" width="8.85546875" style="92" customWidth="1"/>
    <col min="6159" max="6159" width="11.5703125" style="92" customWidth="1"/>
    <col min="6160" max="6160" width="13" style="92" customWidth="1"/>
    <col min="6161" max="6161" width="11.5703125" style="92" customWidth="1"/>
    <col min="6162" max="6400" width="9.140625" style="92"/>
    <col min="6401" max="6401" width="6.5703125" style="92" customWidth="1"/>
    <col min="6402" max="6402" width="11.85546875" style="92" customWidth="1"/>
    <col min="6403" max="6406" width="0" style="92" hidden="1" customWidth="1"/>
    <col min="6407" max="6407" width="8.140625" style="92" customWidth="1"/>
    <col min="6408" max="6408" width="7.7109375" style="92" customWidth="1"/>
    <col min="6409" max="6409" width="10.85546875" style="92" customWidth="1"/>
    <col min="6410" max="6410" width="9.85546875" style="92" customWidth="1"/>
    <col min="6411" max="6411" width="14" style="92" customWidth="1"/>
    <col min="6412" max="6412" width="11.5703125" style="92" customWidth="1"/>
    <col min="6413" max="6413" width="10.42578125" style="92" customWidth="1"/>
    <col min="6414" max="6414" width="8.85546875" style="92" customWidth="1"/>
    <col min="6415" max="6415" width="11.5703125" style="92" customWidth="1"/>
    <col min="6416" max="6416" width="13" style="92" customWidth="1"/>
    <col min="6417" max="6417" width="11.5703125" style="92" customWidth="1"/>
    <col min="6418" max="6656" width="9.140625" style="92"/>
    <col min="6657" max="6657" width="6.5703125" style="92" customWidth="1"/>
    <col min="6658" max="6658" width="11.85546875" style="92" customWidth="1"/>
    <col min="6659" max="6662" width="0" style="92" hidden="1" customWidth="1"/>
    <col min="6663" max="6663" width="8.140625" style="92" customWidth="1"/>
    <col min="6664" max="6664" width="7.7109375" style="92" customWidth="1"/>
    <col min="6665" max="6665" width="10.85546875" style="92" customWidth="1"/>
    <col min="6666" max="6666" width="9.85546875" style="92" customWidth="1"/>
    <col min="6667" max="6667" width="14" style="92" customWidth="1"/>
    <col min="6668" max="6668" width="11.5703125" style="92" customWidth="1"/>
    <col min="6669" max="6669" width="10.42578125" style="92" customWidth="1"/>
    <col min="6670" max="6670" width="8.85546875" style="92" customWidth="1"/>
    <col min="6671" max="6671" width="11.5703125" style="92" customWidth="1"/>
    <col min="6672" max="6672" width="13" style="92" customWidth="1"/>
    <col min="6673" max="6673" width="11.5703125" style="92" customWidth="1"/>
    <col min="6674" max="6912" width="9.140625" style="92"/>
    <col min="6913" max="6913" width="6.5703125" style="92" customWidth="1"/>
    <col min="6914" max="6914" width="11.85546875" style="92" customWidth="1"/>
    <col min="6915" max="6918" width="0" style="92" hidden="1" customWidth="1"/>
    <col min="6919" max="6919" width="8.140625" style="92" customWidth="1"/>
    <col min="6920" max="6920" width="7.7109375" style="92" customWidth="1"/>
    <col min="6921" max="6921" width="10.85546875" style="92" customWidth="1"/>
    <col min="6922" max="6922" width="9.85546875" style="92" customWidth="1"/>
    <col min="6923" max="6923" width="14" style="92" customWidth="1"/>
    <col min="6924" max="6924" width="11.5703125" style="92" customWidth="1"/>
    <col min="6925" max="6925" width="10.42578125" style="92" customWidth="1"/>
    <col min="6926" max="6926" width="8.85546875" style="92" customWidth="1"/>
    <col min="6927" max="6927" width="11.5703125" style="92" customWidth="1"/>
    <col min="6928" max="6928" width="13" style="92" customWidth="1"/>
    <col min="6929" max="6929" width="11.5703125" style="92" customWidth="1"/>
    <col min="6930" max="7168" width="9.140625" style="92"/>
    <col min="7169" max="7169" width="6.5703125" style="92" customWidth="1"/>
    <col min="7170" max="7170" width="11.85546875" style="92" customWidth="1"/>
    <col min="7171" max="7174" width="0" style="92" hidden="1" customWidth="1"/>
    <col min="7175" max="7175" width="8.140625" style="92" customWidth="1"/>
    <col min="7176" max="7176" width="7.7109375" style="92" customWidth="1"/>
    <col min="7177" max="7177" width="10.85546875" style="92" customWidth="1"/>
    <col min="7178" max="7178" width="9.85546875" style="92" customWidth="1"/>
    <col min="7179" max="7179" width="14" style="92" customWidth="1"/>
    <col min="7180" max="7180" width="11.5703125" style="92" customWidth="1"/>
    <col min="7181" max="7181" width="10.42578125" style="92" customWidth="1"/>
    <col min="7182" max="7182" width="8.85546875" style="92" customWidth="1"/>
    <col min="7183" max="7183" width="11.5703125" style="92" customWidth="1"/>
    <col min="7184" max="7184" width="13" style="92" customWidth="1"/>
    <col min="7185" max="7185" width="11.5703125" style="92" customWidth="1"/>
    <col min="7186" max="7424" width="9.140625" style="92"/>
    <col min="7425" max="7425" width="6.5703125" style="92" customWidth="1"/>
    <col min="7426" max="7426" width="11.85546875" style="92" customWidth="1"/>
    <col min="7427" max="7430" width="0" style="92" hidden="1" customWidth="1"/>
    <col min="7431" max="7431" width="8.140625" style="92" customWidth="1"/>
    <col min="7432" max="7432" width="7.7109375" style="92" customWidth="1"/>
    <col min="7433" max="7433" width="10.85546875" style="92" customWidth="1"/>
    <col min="7434" max="7434" width="9.85546875" style="92" customWidth="1"/>
    <col min="7435" max="7435" width="14" style="92" customWidth="1"/>
    <col min="7436" max="7436" width="11.5703125" style="92" customWidth="1"/>
    <col min="7437" max="7437" width="10.42578125" style="92" customWidth="1"/>
    <col min="7438" max="7438" width="8.85546875" style="92" customWidth="1"/>
    <col min="7439" max="7439" width="11.5703125" style="92" customWidth="1"/>
    <col min="7440" max="7440" width="13" style="92" customWidth="1"/>
    <col min="7441" max="7441" width="11.5703125" style="92" customWidth="1"/>
    <col min="7442" max="7680" width="9.140625" style="92"/>
    <col min="7681" max="7681" width="6.5703125" style="92" customWidth="1"/>
    <col min="7682" max="7682" width="11.85546875" style="92" customWidth="1"/>
    <col min="7683" max="7686" width="0" style="92" hidden="1" customWidth="1"/>
    <col min="7687" max="7687" width="8.140625" style="92" customWidth="1"/>
    <col min="7688" max="7688" width="7.7109375" style="92" customWidth="1"/>
    <col min="7689" max="7689" width="10.85546875" style="92" customWidth="1"/>
    <col min="7690" max="7690" width="9.85546875" style="92" customWidth="1"/>
    <col min="7691" max="7691" width="14" style="92" customWidth="1"/>
    <col min="7692" max="7692" width="11.5703125" style="92" customWidth="1"/>
    <col min="7693" max="7693" width="10.42578125" style="92" customWidth="1"/>
    <col min="7694" max="7694" width="8.85546875" style="92" customWidth="1"/>
    <col min="7695" max="7695" width="11.5703125" style="92" customWidth="1"/>
    <col min="7696" max="7696" width="13" style="92" customWidth="1"/>
    <col min="7697" max="7697" width="11.5703125" style="92" customWidth="1"/>
    <col min="7698" max="7936" width="9.140625" style="92"/>
    <col min="7937" max="7937" width="6.5703125" style="92" customWidth="1"/>
    <col min="7938" max="7938" width="11.85546875" style="92" customWidth="1"/>
    <col min="7939" max="7942" width="0" style="92" hidden="1" customWidth="1"/>
    <col min="7943" max="7943" width="8.140625" style="92" customWidth="1"/>
    <col min="7944" max="7944" width="7.7109375" style="92" customWidth="1"/>
    <col min="7945" max="7945" width="10.85546875" style="92" customWidth="1"/>
    <col min="7946" max="7946" width="9.85546875" style="92" customWidth="1"/>
    <col min="7947" max="7947" width="14" style="92" customWidth="1"/>
    <col min="7948" max="7948" width="11.5703125" style="92" customWidth="1"/>
    <col min="7949" max="7949" width="10.42578125" style="92" customWidth="1"/>
    <col min="7950" max="7950" width="8.85546875" style="92" customWidth="1"/>
    <col min="7951" max="7951" width="11.5703125" style="92" customWidth="1"/>
    <col min="7952" max="7952" width="13" style="92" customWidth="1"/>
    <col min="7953" max="7953" width="11.5703125" style="92" customWidth="1"/>
    <col min="7954" max="8192" width="9.140625" style="92"/>
    <col min="8193" max="8193" width="6.5703125" style="92" customWidth="1"/>
    <col min="8194" max="8194" width="11.85546875" style="92" customWidth="1"/>
    <col min="8195" max="8198" width="0" style="92" hidden="1" customWidth="1"/>
    <col min="8199" max="8199" width="8.140625" style="92" customWidth="1"/>
    <col min="8200" max="8200" width="7.7109375" style="92" customWidth="1"/>
    <col min="8201" max="8201" width="10.85546875" style="92" customWidth="1"/>
    <col min="8202" max="8202" width="9.85546875" style="92" customWidth="1"/>
    <col min="8203" max="8203" width="14" style="92" customWidth="1"/>
    <col min="8204" max="8204" width="11.5703125" style="92" customWidth="1"/>
    <col min="8205" max="8205" width="10.42578125" style="92" customWidth="1"/>
    <col min="8206" max="8206" width="8.85546875" style="92" customWidth="1"/>
    <col min="8207" max="8207" width="11.5703125" style="92" customWidth="1"/>
    <col min="8208" max="8208" width="13" style="92" customWidth="1"/>
    <col min="8209" max="8209" width="11.5703125" style="92" customWidth="1"/>
    <col min="8210" max="8448" width="9.140625" style="92"/>
    <col min="8449" max="8449" width="6.5703125" style="92" customWidth="1"/>
    <col min="8450" max="8450" width="11.85546875" style="92" customWidth="1"/>
    <col min="8451" max="8454" width="0" style="92" hidden="1" customWidth="1"/>
    <col min="8455" max="8455" width="8.140625" style="92" customWidth="1"/>
    <col min="8456" max="8456" width="7.7109375" style="92" customWidth="1"/>
    <col min="8457" max="8457" width="10.85546875" style="92" customWidth="1"/>
    <col min="8458" max="8458" width="9.85546875" style="92" customWidth="1"/>
    <col min="8459" max="8459" width="14" style="92" customWidth="1"/>
    <col min="8460" max="8460" width="11.5703125" style="92" customWidth="1"/>
    <col min="8461" max="8461" width="10.42578125" style="92" customWidth="1"/>
    <col min="8462" max="8462" width="8.85546875" style="92" customWidth="1"/>
    <col min="8463" max="8463" width="11.5703125" style="92" customWidth="1"/>
    <col min="8464" max="8464" width="13" style="92" customWidth="1"/>
    <col min="8465" max="8465" width="11.5703125" style="92" customWidth="1"/>
    <col min="8466" max="8704" width="9.140625" style="92"/>
    <col min="8705" max="8705" width="6.5703125" style="92" customWidth="1"/>
    <col min="8706" max="8706" width="11.85546875" style="92" customWidth="1"/>
    <col min="8707" max="8710" width="0" style="92" hidden="1" customWidth="1"/>
    <col min="8711" max="8711" width="8.140625" style="92" customWidth="1"/>
    <col min="8712" max="8712" width="7.7109375" style="92" customWidth="1"/>
    <col min="8713" max="8713" width="10.85546875" style="92" customWidth="1"/>
    <col min="8714" max="8714" width="9.85546875" style="92" customWidth="1"/>
    <col min="8715" max="8715" width="14" style="92" customWidth="1"/>
    <col min="8716" max="8716" width="11.5703125" style="92" customWidth="1"/>
    <col min="8717" max="8717" width="10.42578125" style="92" customWidth="1"/>
    <col min="8718" max="8718" width="8.85546875" style="92" customWidth="1"/>
    <col min="8719" max="8719" width="11.5703125" style="92" customWidth="1"/>
    <col min="8720" max="8720" width="13" style="92" customWidth="1"/>
    <col min="8721" max="8721" width="11.5703125" style="92" customWidth="1"/>
    <col min="8722" max="8960" width="9.140625" style="92"/>
    <col min="8961" max="8961" width="6.5703125" style="92" customWidth="1"/>
    <col min="8962" max="8962" width="11.85546875" style="92" customWidth="1"/>
    <col min="8963" max="8966" width="0" style="92" hidden="1" customWidth="1"/>
    <col min="8967" max="8967" width="8.140625" style="92" customWidth="1"/>
    <col min="8968" max="8968" width="7.7109375" style="92" customWidth="1"/>
    <col min="8969" max="8969" width="10.85546875" style="92" customWidth="1"/>
    <col min="8970" max="8970" width="9.85546875" style="92" customWidth="1"/>
    <col min="8971" max="8971" width="14" style="92" customWidth="1"/>
    <col min="8972" max="8972" width="11.5703125" style="92" customWidth="1"/>
    <col min="8973" max="8973" width="10.42578125" style="92" customWidth="1"/>
    <col min="8974" max="8974" width="8.85546875" style="92" customWidth="1"/>
    <col min="8975" max="8975" width="11.5703125" style="92" customWidth="1"/>
    <col min="8976" max="8976" width="13" style="92" customWidth="1"/>
    <col min="8977" max="8977" width="11.5703125" style="92" customWidth="1"/>
    <col min="8978" max="9216" width="9.140625" style="92"/>
    <col min="9217" max="9217" width="6.5703125" style="92" customWidth="1"/>
    <col min="9218" max="9218" width="11.85546875" style="92" customWidth="1"/>
    <col min="9219" max="9222" width="0" style="92" hidden="1" customWidth="1"/>
    <col min="9223" max="9223" width="8.140625" style="92" customWidth="1"/>
    <col min="9224" max="9224" width="7.7109375" style="92" customWidth="1"/>
    <col min="9225" max="9225" width="10.85546875" style="92" customWidth="1"/>
    <col min="9226" max="9226" width="9.85546875" style="92" customWidth="1"/>
    <col min="9227" max="9227" width="14" style="92" customWidth="1"/>
    <col min="9228" max="9228" width="11.5703125" style="92" customWidth="1"/>
    <col min="9229" max="9229" width="10.42578125" style="92" customWidth="1"/>
    <col min="9230" max="9230" width="8.85546875" style="92" customWidth="1"/>
    <col min="9231" max="9231" width="11.5703125" style="92" customWidth="1"/>
    <col min="9232" max="9232" width="13" style="92" customWidth="1"/>
    <col min="9233" max="9233" width="11.5703125" style="92" customWidth="1"/>
    <col min="9234" max="9472" width="9.140625" style="92"/>
    <col min="9473" max="9473" width="6.5703125" style="92" customWidth="1"/>
    <col min="9474" max="9474" width="11.85546875" style="92" customWidth="1"/>
    <col min="9475" max="9478" width="0" style="92" hidden="1" customWidth="1"/>
    <col min="9479" max="9479" width="8.140625" style="92" customWidth="1"/>
    <col min="9480" max="9480" width="7.7109375" style="92" customWidth="1"/>
    <col min="9481" max="9481" width="10.85546875" style="92" customWidth="1"/>
    <col min="9482" max="9482" width="9.85546875" style="92" customWidth="1"/>
    <col min="9483" max="9483" width="14" style="92" customWidth="1"/>
    <col min="9484" max="9484" width="11.5703125" style="92" customWidth="1"/>
    <col min="9485" max="9485" width="10.42578125" style="92" customWidth="1"/>
    <col min="9486" max="9486" width="8.85546875" style="92" customWidth="1"/>
    <col min="9487" max="9487" width="11.5703125" style="92" customWidth="1"/>
    <col min="9488" max="9488" width="13" style="92" customWidth="1"/>
    <col min="9489" max="9489" width="11.5703125" style="92" customWidth="1"/>
    <col min="9490" max="9728" width="9.140625" style="92"/>
    <col min="9729" max="9729" width="6.5703125" style="92" customWidth="1"/>
    <col min="9730" max="9730" width="11.85546875" style="92" customWidth="1"/>
    <col min="9731" max="9734" width="0" style="92" hidden="1" customWidth="1"/>
    <col min="9735" max="9735" width="8.140625" style="92" customWidth="1"/>
    <col min="9736" max="9736" width="7.7109375" style="92" customWidth="1"/>
    <col min="9737" max="9737" width="10.85546875" style="92" customWidth="1"/>
    <col min="9738" max="9738" width="9.85546875" style="92" customWidth="1"/>
    <col min="9739" max="9739" width="14" style="92" customWidth="1"/>
    <col min="9740" max="9740" width="11.5703125" style="92" customWidth="1"/>
    <col min="9741" max="9741" width="10.42578125" style="92" customWidth="1"/>
    <col min="9742" max="9742" width="8.85546875" style="92" customWidth="1"/>
    <col min="9743" max="9743" width="11.5703125" style="92" customWidth="1"/>
    <col min="9744" max="9744" width="13" style="92" customWidth="1"/>
    <col min="9745" max="9745" width="11.5703125" style="92" customWidth="1"/>
    <col min="9746" max="9984" width="9.140625" style="92"/>
    <col min="9985" max="9985" width="6.5703125" style="92" customWidth="1"/>
    <col min="9986" max="9986" width="11.85546875" style="92" customWidth="1"/>
    <col min="9987" max="9990" width="0" style="92" hidden="1" customWidth="1"/>
    <col min="9991" max="9991" width="8.140625" style="92" customWidth="1"/>
    <col min="9992" max="9992" width="7.7109375" style="92" customWidth="1"/>
    <col min="9993" max="9993" width="10.85546875" style="92" customWidth="1"/>
    <col min="9994" max="9994" width="9.85546875" style="92" customWidth="1"/>
    <col min="9995" max="9995" width="14" style="92" customWidth="1"/>
    <col min="9996" max="9996" width="11.5703125" style="92" customWidth="1"/>
    <col min="9997" max="9997" width="10.42578125" style="92" customWidth="1"/>
    <col min="9998" max="9998" width="8.85546875" style="92" customWidth="1"/>
    <col min="9999" max="9999" width="11.5703125" style="92" customWidth="1"/>
    <col min="10000" max="10000" width="13" style="92" customWidth="1"/>
    <col min="10001" max="10001" width="11.5703125" style="92" customWidth="1"/>
    <col min="10002" max="10240" width="9.140625" style="92"/>
    <col min="10241" max="10241" width="6.5703125" style="92" customWidth="1"/>
    <col min="10242" max="10242" width="11.85546875" style="92" customWidth="1"/>
    <col min="10243" max="10246" width="0" style="92" hidden="1" customWidth="1"/>
    <col min="10247" max="10247" width="8.140625" style="92" customWidth="1"/>
    <col min="10248" max="10248" width="7.7109375" style="92" customWidth="1"/>
    <col min="10249" max="10249" width="10.85546875" style="92" customWidth="1"/>
    <col min="10250" max="10250" width="9.85546875" style="92" customWidth="1"/>
    <col min="10251" max="10251" width="14" style="92" customWidth="1"/>
    <col min="10252" max="10252" width="11.5703125" style="92" customWidth="1"/>
    <col min="10253" max="10253" width="10.42578125" style="92" customWidth="1"/>
    <col min="10254" max="10254" width="8.85546875" style="92" customWidth="1"/>
    <col min="10255" max="10255" width="11.5703125" style="92" customWidth="1"/>
    <col min="10256" max="10256" width="13" style="92" customWidth="1"/>
    <col min="10257" max="10257" width="11.5703125" style="92" customWidth="1"/>
    <col min="10258" max="10496" width="9.140625" style="92"/>
    <col min="10497" max="10497" width="6.5703125" style="92" customWidth="1"/>
    <col min="10498" max="10498" width="11.85546875" style="92" customWidth="1"/>
    <col min="10499" max="10502" width="0" style="92" hidden="1" customWidth="1"/>
    <col min="10503" max="10503" width="8.140625" style="92" customWidth="1"/>
    <col min="10504" max="10504" width="7.7109375" style="92" customWidth="1"/>
    <col min="10505" max="10505" width="10.85546875" style="92" customWidth="1"/>
    <col min="10506" max="10506" width="9.85546875" style="92" customWidth="1"/>
    <col min="10507" max="10507" width="14" style="92" customWidth="1"/>
    <col min="10508" max="10508" width="11.5703125" style="92" customWidth="1"/>
    <col min="10509" max="10509" width="10.42578125" style="92" customWidth="1"/>
    <col min="10510" max="10510" width="8.85546875" style="92" customWidth="1"/>
    <col min="10511" max="10511" width="11.5703125" style="92" customWidth="1"/>
    <col min="10512" max="10512" width="13" style="92" customWidth="1"/>
    <col min="10513" max="10513" width="11.5703125" style="92" customWidth="1"/>
    <col min="10514" max="10752" width="9.140625" style="92"/>
    <col min="10753" max="10753" width="6.5703125" style="92" customWidth="1"/>
    <col min="10754" max="10754" width="11.85546875" style="92" customWidth="1"/>
    <col min="10755" max="10758" width="0" style="92" hidden="1" customWidth="1"/>
    <col min="10759" max="10759" width="8.140625" style="92" customWidth="1"/>
    <col min="10760" max="10760" width="7.7109375" style="92" customWidth="1"/>
    <col min="10761" max="10761" width="10.85546875" style="92" customWidth="1"/>
    <col min="10762" max="10762" width="9.85546875" style="92" customWidth="1"/>
    <col min="10763" max="10763" width="14" style="92" customWidth="1"/>
    <col min="10764" max="10764" width="11.5703125" style="92" customWidth="1"/>
    <col min="10765" max="10765" width="10.42578125" style="92" customWidth="1"/>
    <col min="10766" max="10766" width="8.85546875" style="92" customWidth="1"/>
    <col min="10767" max="10767" width="11.5703125" style="92" customWidth="1"/>
    <col min="10768" max="10768" width="13" style="92" customWidth="1"/>
    <col min="10769" max="10769" width="11.5703125" style="92" customWidth="1"/>
    <col min="10770" max="11008" width="9.140625" style="92"/>
    <col min="11009" max="11009" width="6.5703125" style="92" customWidth="1"/>
    <col min="11010" max="11010" width="11.85546875" style="92" customWidth="1"/>
    <col min="11011" max="11014" width="0" style="92" hidden="1" customWidth="1"/>
    <col min="11015" max="11015" width="8.140625" style="92" customWidth="1"/>
    <col min="11016" max="11016" width="7.7109375" style="92" customWidth="1"/>
    <col min="11017" max="11017" width="10.85546875" style="92" customWidth="1"/>
    <col min="11018" max="11018" width="9.85546875" style="92" customWidth="1"/>
    <col min="11019" max="11019" width="14" style="92" customWidth="1"/>
    <col min="11020" max="11020" width="11.5703125" style="92" customWidth="1"/>
    <col min="11021" max="11021" width="10.42578125" style="92" customWidth="1"/>
    <col min="11022" max="11022" width="8.85546875" style="92" customWidth="1"/>
    <col min="11023" max="11023" width="11.5703125" style="92" customWidth="1"/>
    <col min="11024" max="11024" width="13" style="92" customWidth="1"/>
    <col min="11025" max="11025" width="11.5703125" style="92" customWidth="1"/>
    <col min="11026" max="11264" width="9.140625" style="92"/>
    <col min="11265" max="11265" width="6.5703125" style="92" customWidth="1"/>
    <col min="11266" max="11266" width="11.85546875" style="92" customWidth="1"/>
    <col min="11267" max="11270" width="0" style="92" hidden="1" customWidth="1"/>
    <col min="11271" max="11271" width="8.140625" style="92" customWidth="1"/>
    <col min="11272" max="11272" width="7.7109375" style="92" customWidth="1"/>
    <col min="11273" max="11273" width="10.85546875" style="92" customWidth="1"/>
    <col min="11274" max="11274" width="9.85546875" style="92" customWidth="1"/>
    <col min="11275" max="11275" width="14" style="92" customWidth="1"/>
    <col min="11276" max="11276" width="11.5703125" style="92" customWidth="1"/>
    <col min="11277" max="11277" width="10.42578125" style="92" customWidth="1"/>
    <col min="11278" max="11278" width="8.85546875" style="92" customWidth="1"/>
    <col min="11279" max="11279" width="11.5703125" style="92" customWidth="1"/>
    <col min="11280" max="11280" width="13" style="92" customWidth="1"/>
    <col min="11281" max="11281" width="11.5703125" style="92" customWidth="1"/>
    <col min="11282" max="11520" width="9.140625" style="92"/>
    <col min="11521" max="11521" width="6.5703125" style="92" customWidth="1"/>
    <col min="11522" max="11522" width="11.85546875" style="92" customWidth="1"/>
    <col min="11523" max="11526" width="0" style="92" hidden="1" customWidth="1"/>
    <col min="11527" max="11527" width="8.140625" style="92" customWidth="1"/>
    <col min="11528" max="11528" width="7.7109375" style="92" customWidth="1"/>
    <col min="11529" max="11529" width="10.85546875" style="92" customWidth="1"/>
    <col min="11530" max="11530" width="9.85546875" style="92" customWidth="1"/>
    <col min="11531" max="11531" width="14" style="92" customWidth="1"/>
    <col min="11532" max="11532" width="11.5703125" style="92" customWidth="1"/>
    <col min="11533" max="11533" width="10.42578125" style="92" customWidth="1"/>
    <col min="11534" max="11534" width="8.85546875" style="92" customWidth="1"/>
    <col min="11535" max="11535" width="11.5703125" style="92" customWidth="1"/>
    <col min="11536" max="11536" width="13" style="92" customWidth="1"/>
    <col min="11537" max="11537" width="11.5703125" style="92" customWidth="1"/>
    <col min="11538" max="11776" width="9.140625" style="92"/>
    <col min="11777" max="11777" width="6.5703125" style="92" customWidth="1"/>
    <col min="11778" max="11778" width="11.85546875" style="92" customWidth="1"/>
    <col min="11779" max="11782" width="0" style="92" hidden="1" customWidth="1"/>
    <col min="11783" max="11783" width="8.140625" style="92" customWidth="1"/>
    <col min="11784" max="11784" width="7.7109375" style="92" customWidth="1"/>
    <col min="11785" max="11785" width="10.85546875" style="92" customWidth="1"/>
    <col min="11786" max="11786" width="9.85546875" style="92" customWidth="1"/>
    <col min="11787" max="11787" width="14" style="92" customWidth="1"/>
    <col min="11788" max="11788" width="11.5703125" style="92" customWidth="1"/>
    <col min="11789" max="11789" width="10.42578125" style="92" customWidth="1"/>
    <col min="11790" max="11790" width="8.85546875" style="92" customWidth="1"/>
    <col min="11791" max="11791" width="11.5703125" style="92" customWidth="1"/>
    <col min="11792" max="11792" width="13" style="92" customWidth="1"/>
    <col min="11793" max="11793" width="11.5703125" style="92" customWidth="1"/>
    <col min="11794" max="12032" width="9.140625" style="92"/>
    <col min="12033" max="12033" width="6.5703125" style="92" customWidth="1"/>
    <col min="12034" max="12034" width="11.85546875" style="92" customWidth="1"/>
    <col min="12035" max="12038" width="0" style="92" hidden="1" customWidth="1"/>
    <col min="12039" max="12039" width="8.140625" style="92" customWidth="1"/>
    <col min="12040" max="12040" width="7.7109375" style="92" customWidth="1"/>
    <col min="12041" max="12041" width="10.85546875" style="92" customWidth="1"/>
    <col min="12042" max="12042" width="9.85546875" style="92" customWidth="1"/>
    <col min="12043" max="12043" width="14" style="92" customWidth="1"/>
    <col min="12044" max="12044" width="11.5703125" style="92" customWidth="1"/>
    <col min="12045" max="12045" width="10.42578125" style="92" customWidth="1"/>
    <col min="12046" max="12046" width="8.85546875" style="92" customWidth="1"/>
    <col min="12047" max="12047" width="11.5703125" style="92" customWidth="1"/>
    <col min="12048" max="12048" width="13" style="92" customWidth="1"/>
    <col min="12049" max="12049" width="11.5703125" style="92" customWidth="1"/>
    <col min="12050" max="12288" width="9.140625" style="92"/>
    <col min="12289" max="12289" width="6.5703125" style="92" customWidth="1"/>
    <col min="12290" max="12290" width="11.85546875" style="92" customWidth="1"/>
    <col min="12291" max="12294" width="0" style="92" hidden="1" customWidth="1"/>
    <col min="12295" max="12295" width="8.140625" style="92" customWidth="1"/>
    <col min="12296" max="12296" width="7.7109375" style="92" customWidth="1"/>
    <col min="12297" max="12297" width="10.85546875" style="92" customWidth="1"/>
    <col min="12298" max="12298" width="9.85546875" style="92" customWidth="1"/>
    <col min="12299" max="12299" width="14" style="92" customWidth="1"/>
    <col min="12300" max="12300" width="11.5703125" style="92" customWidth="1"/>
    <col min="12301" max="12301" width="10.42578125" style="92" customWidth="1"/>
    <col min="12302" max="12302" width="8.85546875" style="92" customWidth="1"/>
    <col min="12303" max="12303" width="11.5703125" style="92" customWidth="1"/>
    <col min="12304" max="12304" width="13" style="92" customWidth="1"/>
    <col min="12305" max="12305" width="11.5703125" style="92" customWidth="1"/>
    <col min="12306" max="12544" width="9.140625" style="92"/>
    <col min="12545" max="12545" width="6.5703125" style="92" customWidth="1"/>
    <col min="12546" max="12546" width="11.85546875" style="92" customWidth="1"/>
    <col min="12547" max="12550" width="0" style="92" hidden="1" customWidth="1"/>
    <col min="12551" max="12551" width="8.140625" style="92" customWidth="1"/>
    <col min="12552" max="12552" width="7.7109375" style="92" customWidth="1"/>
    <col min="12553" max="12553" width="10.85546875" style="92" customWidth="1"/>
    <col min="12554" max="12554" width="9.85546875" style="92" customWidth="1"/>
    <col min="12555" max="12555" width="14" style="92" customWidth="1"/>
    <col min="12556" max="12556" width="11.5703125" style="92" customWidth="1"/>
    <col min="12557" max="12557" width="10.42578125" style="92" customWidth="1"/>
    <col min="12558" max="12558" width="8.85546875" style="92" customWidth="1"/>
    <col min="12559" max="12559" width="11.5703125" style="92" customWidth="1"/>
    <col min="12560" max="12560" width="13" style="92" customWidth="1"/>
    <col min="12561" max="12561" width="11.5703125" style="92" customWidth="1"/>
    <col min="12562" max="12800" width="9.140625" style="92"/>
    <col min="12801" max="12801" width="6.5703125" style="92" customWidth="1"/>
    <col min="12802" max="12802" width="11.85546875" style="92" customWidth="1"/>
    <col min="12803" max="12806" width="0" style="92" hidden="1" customWidth="1"/>
    <col min="12807" max="12807" width="8.140625" style="92" customWidth="1"/>
    <col min="12808" max="12808" width="7.7109375" style="92" customWidth="1"/>
    <col min="12809" max="12809" width="10.85546875" style="92" customWidth="1"/>
    <col min="12810" max="12810" width="9.85546875" style="92" customWidth="1"/>
    <col min="12811" max="12811" width="14" style="92" customWidth="1"/>
    <col min="12812" max="12812" width="11.5703125" style="92" customWidth="1"/>
    <col min="12813" max="12813" width="10.42578125" style="92" customWidth="1"/>
    <col min="12814" max="12814" width="8.85546875" style="92" customWidth="1"/>
    <col min="12815" max="12815" width="11.5703125" style="92" customWidth="1"/>
    <col min="12816" max="12816" width="13" style="92" customWidth="1"/>
    <col min="12817" max="12817" width="11.5703125" style="92" customWidth="1"/>
    <col min="12818" max="13056" width="9.140625" style="92"/>
    <col min="13057" max="13057" width="6.5703125" style="92" customWidth="1"/>
    <col min="13058" max="13058" width="11.85546875" style="92" customWidth="1"/>
    <col min="13059" max="13062" width="0" style="92" hidden="1" customWidth="1"/>
    <col min="13063" max="13063" width="8.140625" style="92" customWidth="1"/>
    <col min="13064" max="13064" width="7.7109375" style="92" customWidth="1"/>
    <col min="13065" max="13065" width="10.85546875" style="92" customWidth="1"/>
    <col min="13066" max="13066" width="9.85546875" style="92" customWidth="1"/>
    <col min="13067" max="13067" width="14" style="92" customWidth="1"/>
    <col min="13068" max="13068" width="11.5703125" style="92" customWidth="1"/>
    <col min="13069" max="13069" width="10.42578125" style="92" customWidth="1"/>
    <col min="13070" max="13070" width="8.85546875" style="92" customWidth="1"/>
    <col min="13071" max="13071" width="11.5703125" style="92" customWidth="1"/>
    <col min="13072" max="13072" width="13" style="92" customWidth="1"/>
    <col min="13073" max="13073" width="11.5703125" style="92" customWidth="1"/>
    <col min="13074" max="13312" width="9.140625" style="92"/>
    <col min="13313" max="13313" width="6.5703125" style="92" customWidth="1"/>
    <col min="13314" max="13314" width="11.85546875" style="92" customWidth="1"/>
    <col min="13315" max="13318" width="0" style="92" hidden="1" customWidth="1"/>
    <col min="13319" max="13319" width="8.140625" style="92" customWidth="1"/>
    <col min="13320" max="13320" width="7.7109375" style="92" customWidth="1"/>
    <col min="13321" max="13321" width="10.85546875" style="92" customWidth="1"/>
    <col min="13322" max="13322" width="9.85546875" style="92" customWidth="1"/>
    <col min="13323" max="13323" width="14" style="92" customWidth="1"/>
    <col min="13324" max="13324" width="11.5703125" style="92" customWidth="1"/>
    <col min="13325" max="13325" width="10.42578125" style="92" customWidth="1"/>
    <col min="13326" max="13326" width="8.85546875" style="92" customWidth="1"/>
    <col min="13327" max="13327" width="11.5703125" style="92" customWidth="1"/>
    <col min="13328" max="13328" width="13" style="92" customWidth="1"/>
    <col min="13329" max="13329" width="11.5703125" style="92" customWidth="1"/>
    <col min="13330" max="13568" width="9.140625" style="92"/>
    <col min="13569" max="13569" width="6.5703125" style="92" customWidth="1"/>
    <col min="13570" max="13570" width="11.85546875" style="92" customWidth="1"/>
    <col min="13571" max="13574" width="0" style="92" hidden="1" customWidth="1"/>
    <col min="13575" max="13575" width="8.140625" style="92" customWidth="1"/>
    <col min="13576" max="13576" width="7.7109375" style="92" customWidth="1"/>
    <col min="13577" max="13577" width="10.85546875" style="92" customWidth="1"/>
    <col min="13578" max="13578" width="9.85546875" style="92" customWidth="1"/>
    <col min="13579" max="13579" width="14" style="92" customWidth="1"/>
    <col min="13580" max="13580" width="11.5703125" style="92" customWidth="1"/>
    <col min="13581" max="13581" width="10.42578125" style="92" customWidth="1"/>
    <col min="13582" max="13582" width="8.85546875" style="92" customWidth="1"/>
    <col min="13583" max="13583" width="11.5703125" style="92" customWidth="1"/>
    <col min="13584" max="13584" width="13" style="92" customWidth="1"/>
    <col min="13585" max="13585" width="11.5703125" style="92" customWidth="1"/>
    <col min="13586" max="13824" width="9.140625" style="92"/>
    <col min="13825" max="13825" width="6.5703125" style="92" customWidth="1"/>
    <col min="13826" max="13826" width="11.85546875" style="92" customWidth="1"/>
    <col min="13827" max="13830" width="0" style="92" hidden="1" customWidth="1"/>
    <col min="13831" max="13831" width="8.140625" style="92" customWidth="1"/>
    <col min="13832" max="13832" width="7.7109375" style="92" customWidth="1"/>
    <col min="13833" max="13833" width="10.85546875" style="92" customWidth="1"/>
    <col min="13834" max="13834" width="9.85546875" style="92" customWidth="1"/>
    <col min="13835" max="13835" width="14" style="92" customWidth="1"/>
    <col min="13836" max="13836" width="11.5703125" style="92" customWidth="1"/>
    <col min="13837" max="13837" width="10.42578125" style="92" customWidth="1"/>
    <col min="13838" max="13838" width="8.85546875" style="92" customWidth="1"/>
    <col min="13839" max="13839" width="11.5703125" style="92" customWidth="1"/>
    <col min="13840" max="13840" width="13" style="92" customWidth="1"/>
    <col min="13841" max="13841" width="11.5703125" style="92" customWidth="1"/>
    <col min="13842" max="14080" width="9.140625" style="92"/>
    <col min="14081" max="14081" width="6.5703125" style="92" customWidth="1"/>
    <col min="14082" max="14082" width="11.85546875" style="92" customWidth="1"/>
    <col min="14083" max="14086" width="0" style="92" hidden="1" customWidth="1"/>
    <col min="14087" max="14087" width="8.140625" style="92" customWidth="1"/>
    <col min="14088" max="14088" width="7.7109375" style="92" customWidth="1"/>
    <col min="14089" max="14089" width="10.85546875" style="92" customWidth="1"/>
    <col min="14090" max="14090" width="9.85546875" style="92" customWidth="1"/>
    <col min="14091" max="14091" width="14" style="92" customWidth="1"/>
    <col min="14092" max="14092" width="11.5703125" style="92" customWidth="1"/>
    <col min="14093" max="14093" width="10.42578125" style="92" customWidth="1"/>
    <col min="14094" max="14094" width="8.85546875" style="92" customWidth="1"/>
    <col min="14095" max="14095" width="11.5703125" style="92" customWidth="1"/>
    <col min="14096" max="14096" width="13" style="92" customWidth="1"/>
    <col min="14097" max="14097" width="11.5703125" style="92" customWidth="1"/>
    <col min="14098" max="14336" width="9.140625" style="92"/>
    <col min="14337" max="14337" width="6.5703125" style="92" customWidth="1"/>
    <col min="14338" max="14338" width="11.85546875" style="92" customWidth="1"/>
    <col min="14339" max="14342" width="0" style="92" hidden="1" customWidth="1"/>
    <col min="14343" max="14343" width="8.140625" style="92" customWidth="1"/>
    <col min="14344" max="14344" width="7.7109375" style="92" customWidth="1"/>
    <col min="14345" max="14345" width="10.85546875" style="92" customWidth="1"/>
    <col min="14346" max="14346" width="9.85546875" style="92" customWidth="1"/>
    <col min="14347" max="14347" width="14" style="92" customWidth="1"/>
    <col min="14348" max="14348" width="11.5703125" style="92" customWidth="1"/>
    <col min="14349" max="14349" width="10.42578125" style="92" customWidth="1"/>
    <col min="14350" max="14350" width="8.85546875" style="92" customWidth="1"/>
    <col min="14351" max="14351" width="11.5703125" style="92" customWidth="1"/>
    <col min="14352" max="14352" width="13" style="92" customWidth="1"/>
    <col min="14353" max="14353" width="11.5703125" style="92" customWidth="1"/>
    <col min="14354" max="14592" width="9.140625" style="92"/>
    <col min="14593" max="14593" width="6.5703125" style="92" customWidth="1"/>
    <col min="14594" max="14594" width="11.85546875" style="92" customWidth="1"/>
    <col min="14595" max="14598" width="0" style="92" hidden="1" customWidth="1"/>
    <col min="14599" max="14599" width="8.140625" style="92" customWidth="1"/>
    <col min="14600" max="14600" width="7.7109375" style="92" customWidth="1"/>
    <col min="14601" max="14601" width="10.85546875" style="92" customWidth="1"/>
    <col min="14602" max="14602" width="9.85546875" style="92" customWidth="1"/>
    <col min="14603" max="14603" width="14" style="92" customWidth="1"/>
    <col min="14604" max="14604" width="11.5703125" style="92" customWidth="1"/>
    <col min="14605" max="14605" width="10.42578125" style="92" customWidth="1"/>
    <col min="14606" max="14606" width="8.85546875" style="92" customWidth="1"/>
    <col min="14607" max="14607" width="11.5703125" style="92" customWidth="1"/>
    <col min="14608" max="14608" width="13" style="92" customWidth="1"/>
    <col min="14609" max="14609" width="11.5703125" style="92" customWidth="1"/>
    <col min="14610" max="14848" width="9.140625" style="92"/>
    <col min="14849" max="14849" width="6.5703125" style="92" customWidth="1"/>
    <col min="14850" max="14850" width="11.85546875" style="92" customWidth="1"/>
    <col min="14851" max="14854" width="0" style="92" hidden="1" customWidth="1"/>
    <col min="14855" max="14855" width="8.140625" style="92" customWidth="1"/>
    <col min="14856" max="14856" width="7.7109375" style="92" customWidth="1"/>
    <col min="14857" max="14857" width="10.85546875" style="92" customWidth="1"/>
    <col min="14858" max="14858" width="9.85546875" style="92" customWidth="1"/>
    <col min="14859" max="14859" width="14" style="92" customWidth="1"/>
    <col min="14860" max="14860" width="11.5703125" style="92" customWidth="1"/>
    <col min="14861" max="14861" width="10.42578125" style="92" customWidth="1"/>
    <col min="14862" max="14862" width="8.85546875" style="92" customWidth="1"/>
    <col min="14863" max="14863" width="11.5703125" style="92" customWidth="1"/>
    <col min="14864" max="14864" width="13" style="92" customWidth="1"/>
    <col min="14865" max="14865" width="11.5703125" style="92" customWidth="1"/>
    <col min="14866" max="15104" width="9.140625" style="92"/>
    <col min="15105" max="15105" width="6.5703125" style="92" customWidth="1"/>
    <col min="15106" max="15106" width="11.85546875" style="92" customWidth="1"/>
    <col min="15107" max="15110" width="0" style="92" hidden="1" customWidth="1"/>
    <col min="15111" max="15111" width="8.140625" style="92" customWidth="1"/>
    <col min="15112" max="15112" width="7.7109375" style="92" customWidth="1"/>
    <col min="15113" max="15113" width="10.85546875" style="92" customWidth="1"/>
    <col min="15114" max="15114" width="9.85546875" style="92" customWidth="1"/>
    <col min="15115" max="15115" width="14" style="92" customWidth="1"/>
    <col min="15116" max="15116" width="11.5703125" style="92" customWidth="1"/>
    <col min="15117" max="15117" width="10.42578125" style="92" customWidth="1"/>
    <col min="15118" max="15118" width="8.85546875" style="92" customWidth="1"/>
    <col min="15119" max="15119" width="11.5703125" style="92" customWidth="1"/>
    <col min="15120" max="15120" width="13" style="92" customWidth="1"/>
    <col min="15121" max="15121" width="11.5703125" style="92" customWidth="1"/>
    <col min="15122" max="15360" width="9.140625" style="92"/>
    <col min="15361" max="15361" width="6.5703125" style="92" customWidth="1"/>
    <col min="15362" max="15362" width="11.85546875" style="92" customWidth="1"/>
    <col min="15363" max="15366" width="0" style="92" hidden="1" customWidth="1"/>
    <col min="15367" max="15367" width="8.140625" style="92" customWidth="1"/>
    <col min="15368" max="15368" width="7.7109375" style="92" customWidth="1"/>
    <col min="15369" max="15369" width="10.85546875" style="92" customWidth="1"/>
    <col min="15370" max="15370" width="9.85546875" style="92" customWidth="1"/>
    <col min="15371" max="15371" width="14" style="92" customWidth="1"/>
    <col min="15372" max="15372" width="11.5703125" style="92" customWidth="1"/>
    <col min="15373" max="15373" width="10.42578125" style="92" customWidth="1"/>
    <col min="15374" max="15374" width="8.85546875" style="92" customWidth="1"/>
    <col min="15375" max="15375" width="11.5703125" style="92" customWidth="1"/>
    <col min="15376" max="15376" width="13" style="92" customWidth="1"/>
    <col min="15377" max="15377" width="11.5703125" style="92" customWidth="1"/>
    <col min="15378" max="15616" width="9.140625" style="92"/>
    <col min="15617" max="15617" width="6.5703125" style="92" customWidth="1"/>
    <col min="15618" max="15618" width="11.85546875" style="92" customWidth="1"/>
    <col min="15619" max="15622" width="0" style="92" hidden="1" customWidth="1"/>
    <col min="15623" max="15623" width="8.140625" style="92" customWidth="1"/>
    <col min="15624" max="15624" width="7.7109375" style="92" customWidth="1"/>
    <col min="15625" max="15625" width="10.85546875" style="92" customWidth="1"/>
    <col min="15626" max="15626" width="9.85546875" style="92" customWidth="1"/>
    <col min="15627" max="15627" width="14" style="92" customWidth="1"/>
    <col min="15628" max="15628" width="11.5703125" style="92" customWidth="1"/>
    <col min="15629" max="15629" width="10.42578125" style="92" customWidth="1"/>
    <col min="15630" max="15630" width="8.85546875" style="92" customWidth="1"/>
    <col min="15631" max="15631" width="11.5703125" style="92" customWidth="1"/>
    <col min="15632" max="15632" width="13" style="92" customWidth="1"/>
    <col min="15633" max="15633" width="11.5703125" style="92" customWidth="1"/>
    <col min="15634" max="15872" width="9.140625" style="92"/>
    <col min="15873" max="15873" width="6.5703125" style="92" customWidth="1"/>
    <col min="15874" max="15874" width="11.85546875" style="92" customWidth="1"/>
    <col min="15875" max="15878" width="0" style="92" hidden="1" customWidth="1"/>
    <col min="15879" max="15879" width="8.140625" style="92" customWidth="1"/>
    <col min="15880" max="15880" width="7.7109375" style="92" customWidth="1"/>
    <col min="15881" max="15881" width="10.85546875" style="92" customWidth="1"/>
    <col min="15882" max="15882" width="9.85546875" style="92" customWidth="1"/>
    <col min="15883" max="15883" width="14" style="92" customWidth="1"/>
    <col min="15884" max="15884" width="11.5703125" style="92" customWidth="1"/>
    <col min="15885" max="15885" width="10.42578125" style="92" customWidth="1"/>
    <col min="15886" max="15886" width="8.85546875" style="92" customWidth="1"/>
    <col min="15887" max="15887" width="11.5703125" style="92" customWidth="1"/>
    <col min="15888" max="15888" width="13" style="92" customWidth="1"/>
    <col min="15889" max="15889" width="11.5703125" style="92" customWidth="1"/>
    <col min="15890" max="16128" width="9.140625" style="92"/>
    <col min="16129" max="16129" width="6.5703125" style="92" customWidth="1"/>
    <col min="16130" max="16130" width="11.85546875" style="92" customWidth="1"/>
    <col min="16131" max="16134" width="0" style="92" hidden="1" customWidth="1"/>
    <col min="16135" max="16135" width="8.140625" style="92" customWidth="1"/>
    <col min="16136" max="16136" width="7.7109375" style="92" customWidth="1"/>
    <col min="16137" max="16137" width="10.85546875" style="92" customWidth="1"/>
    <col min="16138" max="16138" width="9.85546875" style="92" customWidth="1"/>
    <col min="16139" max="16139" width="14" style="92" customWidth="1"/>
    <col min="16140" max="16140" width="11.5703125" style="92" customWidth="1"/>
    <col min="16141" max="16141" width="10.42578125" style="92" customWidth="1"/>
    <col min="16142" max="16142" width="8.85546875" style="92" customWidth="1"/>
    <col min="16143" max="16143" width="11.5703125" style="92" customWidth="1"/>
    <col min="16144" max="16144" width="13" style="92" customWidth="1"/>
    <col min="16145" max="16145" width="11.5703125" style="92" customWidth="1"/>
    <col min="16146" max="16384" width="9.140625" style="92"/>
  </cols>
  <sheetData>
    <row r="1" spans="1:30" x14ac:dyDescent="0.25">
      <c r="B1" s="223" t="s">
        <v>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30" x14ac:dyDescent="0.25">
      <c r="A2" s="4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30" x14ac:dyDescent="0.25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  <c r="N3" s="5" t="s">
        <v>1</v>
      </c>
      <c r="O3" s="6">
        <v>0.85980000000000001</v>
      </c>
      <c r="P3" s="7"/>
      <c r="Q3" s="90" t="s">
        <v>2</v>
      </c>
      <c r="R3" s="9" t="s">
        <v>1</v>
      </c>
      <c r="S3" s="9">
        <v>0.85980000000000001</v>
      </c>
      <c r="T3" s="9" t="s">
        <v>3</v>
      </c>
      <c r="U3" s="9"/>
    </row>
    <row r="4" spans="1:30" x14ac:dyDescent="0.25">
      <c r="A4" s="219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8" t="s">
        <v>3</v>
      </c>
      <c r="P4" s="7"/>
      <c r="R4" s="91" t="s">
        <v>5</v>
      </c>
      <c r="S4" s="90">
        <v>8.5999999999999998E-4</v>
      </c>
      <c r="T4" s="9" t="s">
        <v>3</v>
      </c>
    </row>
    <row r="5" spans="1:30" x14ac:dyDescent="0.25">
      <c r="A5" s="224"/>
      <c r="B5" s="225"/>
      <c r="C5" s="225"/>
      <c r="D5" s="225"/>
      <c r="E5" s="225"/>
      <c r="F5" s="225"/>
      <c r="G5" s="225"/>
      <c r="H5" s="225"/>
      <c r="N5" s="108" t="s">
        <v>5</v>
      </c>
      <c r="O5" s="109">
        <v>8.5999999999999998E-4</v>
      </c>
      <c r="P5" s="110"/>
      <c r="Q5" s="9"/>
    </row>
    <row r="6" spans="1:30" ht="12.75" customHeight="1" x14ac:dyDescent="0.25">
      <c r="A6" s="226" t="s">
        <v>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11">
        <v>664.6</v>
      </c>
      <c r="M6" s="11" t="s">
        <v>7</v>
      </c>
      <c r="N6" s="111"/>
      <c r="O6" s="112" t="s">
        <v>3</v>
      </c>
      <c r="P6" s="110"/>
      <c r="Q6" s="9"/>
    </row>
    <row r="7" spans="1:30" s="9" customFormat="1" ht="27" customHeight="1" x14ac:dyDescent="0.2">
      <c r="A7" s="221" t="s">
        <v>8</v>
      </c>
      <c r="B7" s="221"/>
      <c r="C7" s="221"/>
      <c r="D7" s="222" t="s">
        <v>9</v>
      </c>
      <c r="E7" s="222"/>
      <c r="F7" s="12">
        <f>H64+H117</f>
        <v>6998.2999999999993</v>
      </c>
      <c r="G7" s="19"/>
      <c r="H7" s="14"/>
      <c r="I7" s="13"/>
      <c r="J7" s="14" t="s">
        <v>10</v>
      </c>
      <c r="K7" s="14">
        <v>1300708</v>
      </c>
      <c r="L7" s="113">
        <v>174.02500000000001</v>
      </c>
      <c r="M7" s="114" t="s">
        <v>3</v>
      </c>
      <c r="N7" s="2"/>
      <c r="O7" s="2"/>
      <c r="P7" s="115"/>
      <c r="R7" s="9">
        <f>L7*L6</f>
        <v>115657.01500000001</v>
      </c>
    </row>
    <row r="8" spans="1:30" s="9" customFormat="1" ht="30.75" customHeight="1" x14ac:dyDescent="0.2">
      <c r="A8" s="221"/>
      <c r="B8" s="221"/>
      <c r="C8" s="221"/>
      <c r="D8" s="222" t="s">
        <v>11</v>
      </c>
      <c r="E8" s="222"/>
      <c r="F8" s="15">
        <v>2418.9</v>
      </c>
      <c r="G8" s="19"/>
      <c r="H8" s="14"/>
      <c r="I8" s="13"/>
      <c r="J8" s="14" t="s">
        <v>12</v>
      </c>
      <c r="K8" s="14">
        <v>17232553</v>
      </c>
      <c r="L8" s="113">
        <f>L63</f>
        <v>3.3746399999999999</v>
      </c>
      <c r="M8" s="114" t="s">
        <v>3</v>
      </c>
      <c r="N8" s="2"/>
      <c r="O8" s="2"/>
      <c r="P8" s="115"/>
    </row>
    <row r="9" spans="1:30" s="9" customFormat="1" ht="36.75" customHeight="1" x14ac:dyDescent="0.2">
      <c r="A9" s="221"/>
      <c r="B9" s="221"/>
      <c r="C9" s="221"/>
      <c r="D9" s="222" t="s">
        <v>13</v>
      </c>
      <c r="E9" s="222"/>
      <c r="F9" s="15">
        <f>H17+H20+H22+H23+H26+H27+H28+H29+H33+H34+H36+H40+H42+H43+H44+H46+H47+H54+H55+H67+H68+H71+H74+H75+H76+H77+H79+H81+H83+H86+H87+H89+H90+H94+H98+H99+H107+H109+H110+H112+H111</f>
        <v>2947.2</v>
      </c>
      <c r="G9" s="19"/>
      <c r="H9" s="14"/>
      <c r="I9" s="13"/>
      <c r="J9" s="14" t="s">
        <v>14</v>
      </c>
      <c r="K9" s="16" t="s">
        <v>15</v>
      </c>
      <c r="L9" s="113">
        <f>L116</f>
        <v>3.4950869999999981</v>
      </c>
      <c r="M9" s="114" t="s">
        <v>3</v>
      </c>
      <c r="N9" s="2"/>
      <c r="O9" s="2"/>
      <c r="P9" s="115"/>
    </row>
    <row r="10" spans="1:30" s="9" customFormat="1" ht="12" customHeight="1" x14ac:dyDescent="0.2">
      <c r="A10" s="116"/>
      <c r="B10" s="117"/>
      <c r="C10" s="117"/>
      <c r="D10" s="118"/>
      <c r="E10" s="118"/>
      <c r="F10" s="17"/>
      <c r="G10" s="19"/>
      <c r="H10" s="19"/>
      <c r="I10" s="18"/>
      <c r="J10" s="19" t="s">
        <v>16</v>
      </c>
      <c r="K10" s="20"/>
      <c r="L10" s="113">
        <f>L7-L8-L9</f>
        <v>167.15527300000002</v>
      </c>
      <c r="M10" s="114" t="s">
        <v>3</v>
      </c>
      <c r="N10" s="2"/>
      <c r="O10" s="2"/>
      <c r="P10" s="115"/>
    </row>
    <row r="11" spans="1:30" s="9" customFormat="1" ht="13.5" customHeight="1" x14ac:dyDescent="0.2">
      <c r="A11" s="1"/>
      <c r="B11" s="119"/>
      <c r="C11" s="119"/>
      <c r="D11" s="119"/>
      <c r="E11" s="119"/>
      <c r="F11" s="119"/>
      <c r="G11" s="19"/>
      <c r="H11" s="19"/>
      <c r="I11" s="19"/>
      <c r="J11" s="19" t="s">
        <v>17</v>
      </c>
      <c r="K11" s="21"/>
      <c r="L11" s="113">
        <f>L15+L16+L18+L19+L21+L24+L25+L30+L31+L32+L35+L37+L38+L39+L41+L45+L48+L49+L50+L51+L53+L58+L59+L60+L61+L69+L70+L72+L73+L78+L80+L82+L84+L85+L88+L91+L92+L93+L95+L96+L97+L100+L101+L102+L106+L108+L52</f>
        <v>53.099358200000019</v>
      </c>
      <c r="M11" s="114" t="s">
        <v>3</v>
      </c>
      <c r="N11" s="2"/>
      <c r="O11" s="2"/>
      <c r="P11" s="115"/>
    </row>
    <row r="12" spans="1:30" s="9" customFormat="1" ht="12" customHeight="1" x14ac:dyDescent="0.2">
      <c r="A12" s="1"/>
      <c r="B12" s="19"/>
      <c r="C12" s="19"/>
      <c r="D12" s="19"/>
      <c r="E12" s="19"/>
      <c r="F12" s="19"/>
      <c r="G12" s="19"/>
      <c r="H12" s="19"/>
      <c r="I12" s="19"/>
      <c r="J12" s="19" t="s">
        <v>18</v>
      </c>
      <c r="K12" s="22"/>
      <c r="L12" s="120">
        <f>L10-L11</f>
        <v>114.05591480000001</v>
      </c>
      <c r="M12" s="114" t="s">
        <v>3</v>
      </c>
      <c r="N12" s="2"/>
      <c r="O12" s="2"/>
      <c r="P12" s="115"/>
    </row>
    <row r="13" spans="1:30" ht="7.5" customHeight="1" thickBot="1" x14ac:dyDescent="0.3">
      <c r="A13" s="23"/>
      <c r="B13" s="121"/>
      <c r="C13" s="121"/>
      <c r="D13" s="121"/>
      <c r="E13" s="122"/>
      <c r="F13" s="122"/>
      <c r="G13" s="121"/>
      <c r="H13" s="121"/>
      <c r="I13" s="121"/>
      <c r="J13" s="123"/>
      <c r="K13" s="23"/>
      <c r="L13" s="124"/>
      <c r="M13" s="125"/>
      <c r="O13" s="126"/>
      <c r="P13" s="94"/>
      <c r="Q13" s="95"/>
      <c r="R13" s="95"/>
      <c r="S13" s="96"/>
      <c r="T13" s="96"/>
      <c r="U13" s="96"/>
      <c r="V13" s="96"/>
      <c r="W13" s="96"/>
      <c r="X13" s="96"/>
      <c r="Y13" s="96"/>
      <c r="Z13" s="96"/>
      <c r="AA13" s="97"/>
      <c r="AB13" s="97"/>
      <c r="AC13" s="97"/>
      <c r="AD13" s="97"/>
    </row>
    <row r="14" spans="1:30" s="93" customFormat="1" ht="48.75" thickBot="1" x14ac:dyDescent="0.25">
      <c r="A14" s="24" t="s">
        <v>19</v>
      </c>
      <c r="B14" s="25" t="s">
        <v>20</v>
      </c>
      <c r="C14" s="26" t="s">
        <v>21</v>
      </c>
      <c r="D14" s="26" t="s">
        <v>22</v>
      </c>
      <c r="E14" s="27" t="s">
        <v>23</v>
      </c>
      <c r="F14" s="27" t="s">
        <v>24</v>
      </c>
      <c r="G14" s="26" t="s">
        <v>25</v>
      </c>
      <c r="H14" s="26" t="s">
        <v>26</v>
      </c>
      <c r="I14" s="26" t="s">
        <v>27</v>
      </c>
      <c r="J14" s="26" t="s">
        <v>28</v>
      </c>
      <c r="K14" s="28" t="s">
        <v>29</v>
      </c>
      <c r="L14" s="29" t="s">
        <v>30</v>
      </c>
      <c r="M14" s="29" t="s">
        <v>31</v>
      </c>
      <c r="N14" s="30" t="s">
        <v>32</v>
      </c>
      <c r="O14" s="31" t="s">
        <v>33</v>
      </c>
      <c r="P14" s="86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9"/>
    </row>
    <row r="15" spans="1:30" ht="15" x14ac:dyDescent="0.25">
      <c r="A15" s="32">
        <v>1</v>
      </c>
      <c r="B15" s="32">
        <v>9860</v>
      </c>
      <c r="C15" s="33"/>
      <c r="D15" s="33"/>
      <c r="E15" s="33"/>
      <c r="F15" s="33"/>
      <c r="G15" s="32" t="s">
        <v>35</v>
      </c>
      <c r="H15" s="33">
        <v>45.3</v>
      </c>
      <c r="I15" s="33">
        <v>19.41</v>
      </c>
      <c r="J15" s="33">
        <v>19.809000000000001</v>
      </c>
      <c r="K15" s="34">
        <f>J15-I15</f>
        <v>0.39900000000000091</v>
      </c>
      <c r="L15" s="34">
        <f>K15*S3</f>
        <v>0.34306020000000076</v>
      </c>
      <c r="M15" s="35"/>
      <c r="N15" s="36">
        <f>L63/H64*H15</f>
        <v>4.6425896501457724E-2</v>
      </c>
      <c r="O15" s="37">
        <f>L15+M15+N15</f>
        <v>0.38948609650145849</v>
      </c>
      <c r="P15" s="87"/>
      <c r="Q15" s="100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97"/>
    </row>
    <row r="16" spans="1:30" ht="15" x14ac:dyDescent="0.25">
      <c r="A16" s="38">
        <v>2</v>
      </c>
      <c r="B16" s="38">
        <v>9367</v>
      </c>
      <c r="C16" s="13"/>
      <c r="D16" s="13"/>
      <c r="E16" s="13"/>
      <c r="F16" s="13"/>
      <c r="G16" s="38" t="s">
        <v>35</v>
      </c>
      <c r="H16" s="13">
        <v>98.6</v>
      </c>
      <c r="I16" s="13">
        <v>28.701000000000001</v>
      </c>
      <c r="J16" s="13">
        <v>29.431999999999999</v>
      </c>
      <c r="K16" s="11">
        <f t="shared" ref="K16:K56" si="0">J16-I16</f>
        <v>0.7309999999999981</v>
      </c>
      <c r="L16" s="11">
        <f>K16*S3</f>
        <v>0.62851379999999835</v>
      </c>
      <c r="M16" s="39"/>
      <c r="N16" s="40">
        <f>L63/H64*H16</f>
        <v>0.10105062682215743</v>
      </c>
      <c r="O16" s="41">
        <f t="shared" ref="O16:O55" si="1">L16+M16+N16</f>
        <v>0.72956442682215572</v>
      </c>
      <c r="P16" s="87"/>
      <c r="Q16" s="100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97"/>
    </row>
    <row r="17" spans="1:30" x14ac:dyDescent="0.25">
      <c r="A17" s="42">
        <v>3</v>
      </c>
      <c r="B17" s="38">
        <v>9853</v>
      </c>
      <c r="C17" s="13"/>
      <c r="D17" s="13"/>
      <c r="E17" s="43"/>
      <c r="F17" s="43"/>
      <c r="G17" s="38" t="s">
        <v>35</v>
      </c>
      <c r="H17" s="13">
        <v>124.4</v>
      </c>
      <c r="I17" s="13">
        <v>16.824000000000002</v>
      </c>
      <c r="J17" s="13">
        <v>16.824000000000002</v>
      </c>
      <c r="K17" s="11">
        <f t="shared" si="0"/>
        <v>0</v>
      </c>
      <c r="L17" s="11">
        <f>K17*S3</f>
        <v>0</v>
      </c>
      <c r="M17" s="39">
        <f>H17*(L12/F9)</f>
        <v>4.8142493896308372</v>
      </c>
      <c r="N17" s="40">
        <f>L63/H64*H17</f>
        <v>0.12749186588921282</v>
      </c>
      <c r="O17" s="41">
        <f t="shared" si="1"/>
        <v>4.9417412555200499</v>
      </c>
      <c r="P17" s="87"/>
      <c r="Q17" s="95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97"/>
    </row>
    <row r="18" spans="1:30" ht="15" x14ac:dyDescent="0.25">
      <c r="A18" s="38">
        <v>4</v>
      </c>
      <c r="B18" s="38">
        <v>9830</v>
      </c>
      <c r="C18" s="13"/>
      <c r="D18" s="13"/>
      <c r="E18" s="13"/>
      <c r="F18" s="13"/>
      <c r="G18" s="38" t="s">
        <v>35</v>
      </c>
      <c r="H18" s="13">
        <v>106.7</v>
      </c>
      <c r="I18" s="13">
        <v>26.163</v>
      </c>
      <c r="J18" s="13">
        <v>26.163</v>
      </c>
      <c r="K18" s="11">
        <f t="shared" si="0"/>
        <v>0</v>
      </c>
      <c r="L18" s="11">
        <f>K18*S3</f>
        <v>0</v>
      </c>
      <c r="M18" s="39"/>
      <c r="N18" s="40">
        <f>L63/H64*H18</f>
        <v>0.10935194606413995</v>
      </c>
      <c r="O18" s="41">
        <f t="shared" si="1"/>
        <v>0.10935194606413995</v>
      </c>
      <c r="P18" s="87"/>
      <c r="Q18" s="100"/>
      <c r="R18" s="100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97"/>
    </row>
    <row r="19" spans="1:30" ht="15" x14ac:dyDescent="0.25">
      <c r="A19" s="38">
        <v>5</v>
      </c>
      <c r="B19" s="38">
        <v>9379</v>
      </c>
      <c r="C19" s="13"/>
      <c r="D19" s="13"/>
      <c r="E19" s="13"/>
      <c r="F19" s="13"/>
      <c r="G19" s="38" t="s">
        <v>35</v>
      </c>
      <c r="H19" s="13">
        <v>58.9</v>
      </c>
      <c r="I19" s="13">
        <v>16.571999999999999</v>
      </c>
      <c r="J19" s="13">
        <v>18.497</v>
      </c>
      <c r="K19" s="11">
        <f t="shared" si="0"/>
        <v>1.9250000000000007</v>
      </c>
      <c r="L19" s="11">
        <f>K19*S3</f>
        <v>1.6551150000000006</v>
      </c>
      <c r="M19" s="39"/>
      <c r="N19" s="40">
        <f>L63/H64*H19</f>
        <v>6.0363913994169092E-2</v>
      </c>
      <c r="O19" s="41">
        <f t="shared" si="1"/>
        <v>1.7154789139941697</v>
      </c>
      <c r="P19" s="87"/>
      <c r="Q19" s="100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97"/>
    </row>
    <row r="20" spans="1:30" ht="15" x14ac:dyDescent="0.25">
      <c r="A20" s="38">
        <v>6</v>
      </c>
      <c r="B20" s="38">
        <v>9859</v>
      </c>
      <c r="C20" s="13"/>
      <c r="D20" s="13"/>
      <c r="E20" s="13"/>
      <c r="F20" s="13"/>
      <c r="G20" s="38" t="s">
        <v>35</v>
      </c>
      <c r="H20" s="13">
        <v>46.5</v>
      </c>
      <c r="I20" s="13">
        <v>2.7290000000000001</v>
      </c>
      <c r="J20" s="13">
        <v>2.7290000000000001</v>
      </c>
      <c r="K20" s="11">
        <f t="shared" si="0"/>
        <v>0</v>
      </c>
      <c r="L20" s="11">
        <f>K20*S3</f>
        <v>0</v>
      </c>
      <c r="M20" s="39">
        <f>H20*(L12/F9)</f>
        <v>1.7995385580211729</v>
      </c>
      <c r="N20" s="40">
        <f>L63/H64*H20</f>
        <v>4.7655721574344022E-2</v>
      </c>
      <c r="O20" s="41">
        <f t="shared" si="1"/>
        <v>1.847194279595517</v>
      </c>
      <c r="P20" s="87"/>
      <c r="Q20" s="100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97"/>
    </row>
    <row r="21" spans="1:30" ht="15" x14ac:dyDescent="0.25">
      <c r="A21" s="38">
        <v>7</v>
      </c>
      <c r="B21" s="38">
        <v>9864</v>
      </c>
      <c r="C21" s="13"/>
      <c r="D21" s="13"/>
      <c r="E21" s="13"/>
      <c r="F21" s="13"/>
      <c r="G21" s="38" t="s">
        <v>35</v>
      </c>
      <c r="H21" s="13">
        <v>44.6</v>
      </c>
      <c r="I21" s="13">
        <v>7.859</v>
      </c>
      <c r="J21" s="13">
        <v>8.0920000000000005</v>
      </c>
      <c r="K21" s="11">
        <f t="shared" si="0"/>
        <v>0.23300000000000054</v>
      </c>
      <c r="L21" s="11">
        <f>K21*S3</f>
        <v>0.20033340000000047</v>
      </c>
      <c r="M21" s="39"/>
      <c r="N21" s="40">
        <f>L63/H64*H21</f>
        <v>4.5708498542274052E-2</v>
      </c>
      <c r="O21" s="41">
        <f t="shared" si="1"/>
        <v>0.24604189854227451</v>
      </c>
      <c r="P21" s="87"/>
      <c r="Q21" s="100"/>
      <c r="R21" s="102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97"/>
    </row>
    <row r="22" spans="1:30" ht="15" x14ac:dyDescent="0.25">
      <c r="A22" s="38">
        <v>8</v>
      </c>
      <c r="B22" s="38">
        <v>9858</v>
      </c>
      <c r="C22" s="13"/>
      <c r="D22" s="13"/>
      <c r="E22" s="13"/>
      <c r="F22" s="13"/>
      <c r="G22" s="38" t="s">
        <v>35</v>
      </c>
      <c r="H22" s="13">
        <v>45</v>
      </c>
      <c r="I22" s="11">
        <v>0</v>
      </c>
      <c r="J22" s="11">
        <v>0</v>
      </c>
      <c r="K22" s="11">
        <f t="shared" si="0"/>
        <v>0</v>
      </c>
      <c r="L22" s="11">
        <f>J22-I22</f>
        <v>0</v>
      </c>
      <c r="M22" s="39">
        <f>H22*(L12/F9)</f>
        <v>1.7414889271172642</v>
      </c>
      <c r="N22" s="40">
        <f>L63/H64*H22</f>
        <v>4.6118440233236149E-2</v>
      </c>
      <c r="O22" s="41">
        <f t="shared" si="1"/>
        <v>1.7876073673505004</v>
      </c>
      <c r="P22" s="87"/>
      <c r="Q22" s="100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97"/>
    </row>
    <row r="23" spans="1:30" ht="15" x14ac:dyDescent="0.25">
      <c r="A23" s="38">
        <v>9</v>
      </c>
      <c r="B23" s="38">
        <v>9829</v>
      </c>
      <c r="C23" s="13"/>
      <c r="D23" s="13"/>
      <c r="E23" s="13"/>
      <c r="F23" s="13"/>
      <c r="G23" s="38" t="s">
        <v>35</v>
      </c>
      <c r="H23" s="13">
        <v>51.9</v>
      </c>
      <c r="I23" s="13">
        <v>0.152</v>
      </c>
      <c r="J23" s="13">
        <v>0.152</v>
      </c>
      <c r="K23" s="11">
        <f t="shared" si="0"/>
        <v>0</v>
      </c>
      <c r="L23" s="11">
        <f>J23-I23</f>
        <v>0</v>
      </c>
      <c r="M23" s="39">
        <f>H23*(L12/F9)</f>
        <v>2.0085172292752445</v>
      </c>
      <c r="N23" s="40">
        <f>L63/H64*H23</f>
        <v>5.3189934402332356E-2</v>
      </c>
      <c r="O23" s="41">
        <f t="shared" si="1"/>
        <v>2.061707163677577</v>
      </c>
      <c r="P23" s="87"/>
      <c r="Q23" s="100"/>
      <c r="R23" s="100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97"/>
    </row>
    <row r="24" spans="1:30" ht="15" x14ac:dyDescent="0.25">
      <c r="A24" s="38">
        <v>10</v>
      </c>
      <c r="B24" s="38">
        <v>9381</v>
      </c>
      <c r="C24" s="13"/>
      <c r="D24" s="13"/>
      <c r="E24" s="13"/>
      <c r="F24" s="13"/>
      <c r="G24" s="38" t="s">
        <v>35</v>
      </c>
      <c r="H24" s="13">
        <v>115.3</v>
      </c>
      <c r="I24" s="13">
        <v>22.088999999999999</v>
      </c>
      <c r="J24" s="13">
        <v>25.436</v>
      </c>
      <c r="K24" s="11">
        <f t="shared" si="0"/>
        <v>3.3470000000000013</v>
      </c>
      <c r="L24" s="11">
        <f>K24*S3</f>
        <v>2.877750600000001</v>
      </c>
      <c r="M24" s="39"/>
      <c r="N24" s="40">
        <f>L63/H64*H24</f>
        <v>0.11816569241982507</v>
      </c>
      <c r="O24" s="41">
        <f t="shared" si="1"/>
        <v>2.9959162924198259</v>
      </c>
      <c r="P24" s="87"/>
      <c r="Q24" s="100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97"/>
    </row>
    <row r="25" spans="1:30" ht="15" x14ac:dyDescent="0.25">
      <c r="A25" s="38">
        <v>11</v>
      </c>
      <c r="B25" s="38">
        <v>9856</v>
      </c>
      <c r="C25" s="13"/>
      <c r="D25" s="13"/>
      <c r="E25" s="13"/>
      <c r="F25" s="13"/>
      <c r="G25" s="38" t="s">
        <v>35</v>
      </c>
      <c r="H25" s="13">
        <v>105.5</v>
      </c>
      <c r="I25" s="13">
        <v>6.3470000000000004</v>
      </c>
      <c r="J25" s="13">
        <v>7.9359999999999999</v>
      </c>
      <c r="K25" s="11">
        <f t="shared" si="0"/>
        <v>1.5889999999999995</v>
      </c>
      <c r="L25" s="11">
        <f>K25*S3</f>
        <v>1.3662221999999995</v>
      </c>
      <c r="M25" s="39"/>
      <c r="N25" s="40">
        <f>L63/H64*H25</f>
        <v>0.10812212099125364</v>
      </c>
      <c r="O25" s="41">
        <f t="shared" si="1"/>
        <v>1.4743443209912532</v>
      </c>
      <c r="P25" s="87"/>
      <c r="Q25" s="100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97"/>
    </row>
    <row r="26" spans="1:30" ht="15" x14ac:dyDescent="0.25">
      <c r="A26" s="38">
        <v>12</v>
      </c>
      <c r="B26" s="38">
        <v>9378</v>
      </c>
      <c r="C26" s="13"/>
      <c r="D26" s="13"/>
      <c r="E26" s="13"/>
      <c r="F26" s="13"/>
      <c r="G26" s="38" t="s">
        <v>35</v>
      </c>
      <c r="H26" s="13">
        <v>58.6</v>
      </c>
      <c r="I26" s="13">
        <v>1.373</v>
      </c>
      <c r="J26" s="13">
        <v>1.3740000000000001</v>
      </c>
      <c r="K26" s="11">
        <f t="shared" si="0"/>
        <v>1.0000000000001119E-3</v>
      </c>
      <c r="L26" s="11">
        <f>K26*S4</f>
        <v>8.6000000000009627E-7</v>
      </c>
      <c r="M26" s="39">
        <f>H26*(L12/F9)</f>
        <v>2.2678055806460375</v>
      </c>
      <c r="N26" s="40">
        <f>L63/H64*H26</f>
        <v>6.0056457725947525E-2</v>
      </c>
      <c r="O26" s="41">
        <f t="shared" si="1"/>
        <v>2.3278628983719853</v>
      </c>
      <c r="P26" s="87"/>
      <c r="Q26" s="100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97"/>
    </row>
    <row r="27" spans="1:30" ht="15" x14ac:dyDescent="0.25">
      <c r="A27" s="38">
        <v>13</v>
      </c>
      <c r="B27" s="38">
        <v>9362</v>
      </c>
      <c r="C27" s="13"/>
      <c r="D27" s="13"/>
      <c r="E27" s="13"/>
      <c r="F27" s="13"/>
      <c r="G27" s="38" t="s">
        <v>35</v>
      </c>
      <c r="H27" s="13">
        <v>47.3</v>
      </c>
      <c r="I27" s="13">
        <v>0.182</v>
      </c>
      <c r="J27" s="13">
        <v>0.182</v>
      </c>
      <c r="K27" s="11">
        <f t="shared" si="0"/>
        <v>0</v>
      </c>
      <c r="L27" s="11">
        <f>K27*S5</f>
        <v>0</v>
      </c>
      <c r="M27" s="39">
        <f>H27*(L12/F9)</f>
        <v>1.8304983611699244</v>
      </c>
      <c r="N27" s="40">
        <f>L63/H64*H27</f>
        <v>4.8475604956268216E-2</v>
      </c>
      <c r="O27" s="41">
        <f t="shared" si="1"/>
        <v>1.8789739661261926</v>
      </c>
      <c r="P27" s="87"/>
      <c r="Q27" s="100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97"/>
    </row>
    <row r="28" spans="1:30" ht="15" x14ac:dyDescent="0.25">
      <c r="A28" s="38">
        <v>14</v>
      </c>
      <c r="B28" s="38">
        <v>2440</v>
      </c>
      <c r="C28" s="13"/>
      <c r="D28" s="13"/>
      <c r="E28" s="13"/>
      <c r="F28" s="13"/>
      <c r="G28" s="38" t="s">
        <v>35</v>
      </c>
      <c r="H28" s="13">
        <v>45.2</v>
      </c>
      <c r="I28" s="13">
        <v>6.1660000000000004</v>
      </c>
      <c r="J28" s="13">
        <v>6.1669999999999998</v>
      </c>
      <c r="K28" s="11">
        <f t="shared" si="0"/>
        <v>9.9999999999944578E-4</v>
      </c>
      <c r="L28" s="11">
        <f>K28*S6</f>
        <v>0</v>
      </c>
      <c r="M28" s="39">
        <f>H28*(L12/F9)</f>
        <v>1.7492288779044523</v>
      </c>
      <c r="N28" s="40">
        <f>L63/H64*H28</f>
        <v>4.6323411078717201E-2</v>
      </c>
      <c r="O28" s="41">
        <f t="shared" si="1"/>
        <v>1.7955522889831694</v>
      </c>
      <c r="P28" s="87"/>
      <c r="Q28" s="100"/>
      <c r="R28" s="100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97"/>
    </row>
    <row r="29" spans="1:30" ht="15" x14ac:dyDescent="0.25">
      <c r="A29" s="38">
        <v>15</v>
      </c>
      <c r="B29" s="38">
        <v>2428</v>
      </c>
      <c r="C29" s="13"/>
      <c r="D29" s="13"/>
      <c r="E29" s="13"/>
      <c r="F29" s="13"/>
      <c r="G29" s="38" t="s">
        <v>35</v>
      </c>
      <c r="H29" s="13">
        <v>45.2</v>
      </c>
      <c r="I29" s="13">
        <v>4.9580000000000002</v>
      </c>
      <c r="J29" s="13">
        <v>4.9580000000000002</v>
      </c>
      <c r="K29" s="11">
        <f t="shared" si="0"/>
        <v>0</v>
      </c>
      <c r="L29" s="11">
        <f>S3*K29</f>
        <v>0</v>
      </c>
      <c r="M29" s="39">
        <f>H29*(L12/F9)</f>
        <v>1.7492288779044523</v>
      </c>
      <c r="N29" s="40">
        <f>L63/H64*H29</f>
        <v>4.6323411078717201E-2</v>
      </c>
      <c r="O29" s="41">
        <f t="shared" si="1"/>
        <v>1.7955522889831694</v>
      </c>
      <c r="P29" s="87"/>
      <c r="Q29" s="100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97"/>
    </row>
    <row r="30" spans="1:30" ht="15" x14ac:dyDescent="0.25">
      <c r="A30" s="38">
        <v>16</v>
      </c>
      <c r="B30" s="38">
        <v>2436</v>
      </c>
      <c r="C30" s="13"/>
      <c r="D30" s="13"/>
      <c r="E30" s="13"/>
      <c r="F30" s="13"/>
      <c r="G30" s="38" t="s">
        <v>35</v>
      </c>
      <c r="H30" s="13">
        <v>52.3</v>
      </c>
      <c r="I30" s="13">
        <v>15.837999999999999</v>
      </c>
      <c r="J30" s="13">
        <v>15.837999999999999</v>
      </c>
      <c r="K30" s="11">
        <f t="shared" si="0"/>
        <v>0</v>
      </c>
      <c r="L30" s="11">
        <f>K30*S3</f>
        <v>0</v>
      </c>
      <c r="M30" s="39"/>
      <c r="N30" s="40">
        <f>L63/H64*H30</f>
        <v>5.359987609329446E-2</v>
      </c>
      <c r="O30" s="41">
        <f t="shared" si="1"/>
        <v>5.359987609329446E-2</v>
      </c>
      <c r="P30" s="87"/>
      <c r="Q30" s="100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97"/>
    </row>
    <row r="31" spans="1:30" ht="15" x14ac:dyDescent="0.25">
      <c r="A31" s="38">
        <v>17</v>
      </c>
      <c r="B31" s="38">
        <v>2438</v>
      </c>
      <c r="C31" s="13"/>
      <c r="D31" s="13"/>
      <c r="E31" s="13"/>
      <c r="F31" s="13"/>
      <c r="G31" s="38" t="s">
        <v>35</v>
      </c>
      <c r="H31" s="13">
        <v>116.1</v>
      </c>
      <c r="I31" s="13">
        <v>17.189</v>
      </c>
      <c r="J31" s="13">
        <v>18.478999999999999</v>
      </c>
      <c r="K31" s="11">
        <f t="shared" si="0"/>
        <v>1.2899999999999991</v>
      </c>
      <c r="L31" s="11">
        <f>K31*S3</f>
        <v>1.1091419999999992</v>
      </c>
      <c r="M31" s="39"/>
      <c r="N31" s="40">
        <f>L63/H64*H31</f>
        <v>0.11898557580174926</v>
      </c>
      <c r="O31" s="41">
        <f t="shared" si="1"/>
        <v>1.2281275758017485</v>
      </c>
      <c r="P31" s="87"/>
      <c r="Q31" s="100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97"/>
    </row>
    <row r="32" spans="1:30" ht="15" x14ac:dyDescent="0.25">
      <c r="A32" s="38">
        <v>18</v>
      </c>
      <c r="B32" s="38">
        <v>2369</v>
      </c>
      <c r="C32" s="13"/>
      <c r="D32" s="13"/>
      <c r="E32" s="13"/>
      <c r="F32" s="13"/>
      <c r="G32" s="38" t="s">
        <v>35</v>
      </c>
      <c r="H32" s="13">
        <v>119.5</v>
      </c>
      <c r="I32" s="13">
        <v>1.655</v>
      </c>
      <c r="J32" s="13">
        <v>2.758</v>
      </c>
      <c r="K32" s="11">
        <f t="shared" si="0"/>
        <v>1.103</v>
      </c>
      <c r="L32" s="11">
        <f>K32*S3</f>
        <v>0.94835939999999996</v>
      </c>
      <c r="M32" s="39"/>
      <c r="N32" s="40">
        <f>L63/H64*H32</f>
        <v>0.12247008017492711</v>
      </c>
      <c r="O32" s="41">
        <f t="shared" si="1"/>
        <v>1.0708294801749272</v>
      </c>
      <c r="P32" s="87"/>
      <c r="Q32" s="100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97"/>
    </row>
    <row r="33" spans="1:30" ht="15" x14ac:dyDescent="0.25">
      <c r="A33" s="38">
        <v>19</v>
      </c>
      <c r="B33" s="38">
        <v>2427</v>
      </c>
      <c r="C33" s="13"/>
      <c r="D33" s="13"/>
      <c r="E33" s="13"/>
      <c r="F33" s="13"/>
      <c r="G33" s="38" t="s">
        <v>35</v>
      </c>
      <c r="H33" s="13">
        <v>61.4</v>
      </c>
      <c r="I33" s="13">
        <v>6.2350000000000003</v>
      </c>
      <c r="J33" s="13">
        <v>6.2350000000000003</v>
      </c>
      <c r="K33" s="11">
        <f t="shared" si="0"/>
        <v>0</v>
      </c>
      <c r="L33" s="11">
        <f>K33*S3</f>
        <v>0</v>
      </c>
      <c r="M33" s="39">
        <f>H33*(L12/F9)</f>
        <v>2.3761648916666669</v>
      </c>
      <c r="N33" s="40">
        <f>L63/H64*H33</f>
        <v>6.2926049562682218E-2</v>
      </c>
      <c r="O33" s="41">
        <f t="shared" si="1"/>
        <v>2.4390909412293489</v>
      </c>
      <c r="P33" s="87"/>
      <c r="Q33" s="100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97"/>
    </row>
    <row r="34" spans="1:30" ht="15" x14ac:dyDescent="0.25">
      <c r="A34" s="38">
        <v>20</v>
      </c>
      <c r="B34" s="38">
        <v>2437</v>
      </c>
      <c r="C34" s="13"/>
      <c r="D34" s="13"/>
      <c r="E34" s="13"/>
      <c r="F34" s="13"/>
      <c r="G34" s="38" t="s">
        <v>35</v>
      </c>
      <c r="H34" s="13">
        <v>47.5</v>
      </c>
      <c r="I34" s="13">
        <v>5.6180000000000003</v>
      </c>
      <c r="J34" s="13">
        <v>5.6180000000000003</v>
      </c>
      <c r="K34" s="11">
        <f t="shared" si="0"/>
        <v>0</v>
      </c>
      <c r="L34" s="11">
        <f>K34*S3</f>
        <v>0</v>
      </c>
      <c r="M34" s="39">
        <f>H34*(L12/F9)</f>
        <v>1.8382383119571122</v>
      </c>
      <c r="N34" s="40">
        <f>L63/H64*H34</f>
        <v>4.8680575801749268E-2</v>
      </c>
      <c r="O34" s="41">
        <f t="shared" si="1"/>
        <v>1.8869188877588614</v>
      </c>
      <c r="P34" s="87"/>
      <c r="Q34" s="100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97"/>
    </row>
    <row r="35" spans="1:30" ht="15" x14ac:dyDescent="0.25">
      <c r="A35" s="38">
        <v>21</v>
      </c>
      <c r="B35" s="38">
        <v>2426</v>
      </c>
      <c r="C35" s="13"/>
      <c r="D35" s="13"/>
      <c r="E35" s="13"/>
      <c r="F35" s="13"/>
      <c r="G35" s="38" t="s">
        <v>35</v>
      </c>
      <c r="H35" s="13">
        <v>45</v>
      </c>
      <c r="I35" s="13">
        <v>19.966000000000001</v>
      </c>
      <c r="J35" s="13">
        <v>22.434000000000001</v>
      </c>
      <c r="K35" s="11">
        <f t="shared" si="0"/>
        <v>2.468</v>
      </c>
      <c r="L35" s="11">
        <f>K35*S3</f>
        <v>2.1219863999999999</v>
      </c>
      <c r="M35" s="39"/>
      <c r="N35" s="40">
        <f>L63/H64*H35</f>
        <v>4.6118440233236149E-2</v>
      </c>
      <c r="O35" s="41">
        <f t="shared" si="1"/>
        <v>2.1681048402332359</v>
      </c>
      <c r="P35" s="87"/>
      <c r="Q35" s="100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97"/>
    </row>
    <row r="36" spans="1:30" ht="15" x14ac:dyDescent="0.25">
      <c r="A36" s="38">
        <v>22</v>
      </c>
      <c r="B36" s="38">
        <v>9363</v>
      </c>
      <c r="C36" s="13"/>
      <c r="D36" s="13"/>
      <c r="E36" s="13"/>
      <c r="F36" s="13"/>
      <c r="G36" s="38" t="s">
        <v>35</v>
      </c>
      <c r="H36" s="13">
        <v>44.9</v>
      </c>
      <c r="I36" s="13">
        <v>5.0000000000000001E-3</v>
      </c>
      <c r="J36" s="13">
        <v>5.0000000000000001E-3</v>
      </c>
      <c r="K36" s="11">
        <f t="shared" si="0"/>
        <v>0</v>
      </c>
      <c r="L36" s="11">
        <f>K36*S3</f>
        <v>0</v>
      </c>
      <c r="M36" s="39">
        <f>H36*(L12/F9)</f>
        <v>1.7376189517236702</v>
      </c>
      <c r="N36" s="40">
        <f>L63/H64*H36</f>
        <v>4.6015954810495627E-2</v>
      </c>
      <c r="O36" s="41">
        <f t="shared" si="1"/>
        <v>1.7836349065341659</v>
      </c>
      <c r="P36" s="87"/>
      <c r="Q36" s="100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97"/>
    </row>
    <row r="37" spans="1:30" ht="15" x14ac:dyDescent="0.25">
      <c r="A37" s="38">
        <v>23</v>
      </c>
      <c r="B37" s="38">
        <v>9372</v>
      </c>
      <c r="C37" s="13"/>
      <c r="D37" s="13"/>
      <c r="E37" s="13"/>
      <c r="F37" s="13"/>
      <c r="G37" s="38" t="s">
        <v>35</v>
      </c>
      <c r="H37" s="13">
        <v>52.1</v>
      </c>
      <c r="I37" s="13">
        <v>7.1289999999999996</v>
      </c>
      <c r="J37" s="13">
        <v>8.0350000000000001</v>
      </c>
      <c r="K37" s="11">
        <f t="shared" si="0"/>
        <v>0.90600000000000058</v>
      </c>
      <c r="L37" s="11">
        <f>K37*S3</f>
        <v>0.77897880000000053</v>
      </c>
      <c r="M37" s="39"/>
      <c r="N37" s="40">
        <f>L63/H64*H37</f>
        <v>5.3394905247813415E-2</v>
      </c>
      <c r="O37" s="41">
        <f t="shared" si="1"/>
        <v>0.83237370524781396</v>
      </c>
      <c r="P37" s="87"/>
      <c r="Q37" s="100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97"/>
    </row>
    <row r="38" spans="1:30" ht="15" x14ac:dyDescent="0.25">
      <c r="A38" s="38">
        <v>24</v>
      </c>
      <c r="B38" s="38">
        <v>2441</v>
      </c>
      <c r="C38" s="13"/>
      <c r="D38" s="13"/>
      <c r="E38" s="13"/>
      <c r="F38" s="13"/>
      <c r="G38" s="38" t="s">
        <v>35</v>
      </c>
      <c r="H38" s="13">
        <v>115</v>
      </c>
      <c r="I38" s="13">
        <v>21.003</v>
      </c>
      <c r="J38" s="13">
        <v>21.855</v>
      </c>
      <c r="K38" s="11">
        <f t="shared" si="0"/>
        <v>0.85200000000000031</v>
      </c>
      <c r="L38" s="11">
        <f>K38*S3</f>
        <v>0.73254960000000025</v>
      </c>
      <c r="M38" s="39"/>
      <c r="N38" s="40">
        <f>L63/H64*H38</f>
        <v>0.1178582361516035</v>
      </c>
      <c r="O38" s="41">
        <f t="shared" si="1"/>
        <v>0.85040783615160376</v>
      </c>
      <c r="P38" s="87"/>
      <c r="Q38" s="100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97"/>
    </row>
    <row r="39" spans="1:30" ht="15" x14ac:dyDescent="0.25">
      <c r="A39" s="38">
        <v>25</v>
      </c>
      <c r="B39" s="38">
        <v>2432</v>
      </c>
      <c r="C39" s="13"/>
      <c r="D39" s="13"/>
      <c r="E39" s="13"/>
      <c r="F39" s="13"/>
      <c r="G39" s="38" t="s">
        <v>35</v>
      </c>
      <c r="H39" s="13">
        <v>104.9</v>
      </c>
      <c r="I39" s="13">
        <v>12.6</v>
      </c>
      <c r="J39" s="13">
        <v>12.6</v>
      </c>
      <c r="K39" s="11">
        <f t="shared" si="0"/>
        <v>0</v>
      </c>
      <c r="L39" s="11">
        <f>K39*S3</f>
        <v>0</v>
      </c>
      <c r="M39" s="39"/>
      <c r="N39" s="40">
        <f>L63/H64*H39</f>
        <v>0.1075072084548105</v>
      </c>
      <c r="O39" s="41">
        <f t="shared" si="1"/>
        <v>0.1075072084548105</v>
      </c>
      <c r="P39" s="87"/>
      <c r="Q39" s="100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97"/>
    </row>
    <row r="40" spans="1:30" ht="15" x14ac:dyDescent="0.25">
      <c r="A40" s="38">
        <v>26</v>
      </c>
      <c r="B40" s="38">
        <v>2439</v>
      </c>
      <c r="C40" s="13"/>
      <c r="D40" s="13"/>
      <c r="E40" s="13"/>
      <c r="F40" s="13"/>
      <c r="G40" s="38" t="s">
        <v>35</v>
      </c>
      <c r="H40" s="13">
        <v>59.9</v>
      </c>
      <c r="I40" s="13">
        <v>4.3419999999999996</v>
      </c>
      <c r="J40" s="13">
        <v>4.3419999999999996</v>
      </c>
      <c r="K40" s="11">
        <f t="shared" si="0"/>
        <v>0</v>
      </c>
      <c r="L40" s="11">
        <f>K40*S3</f>
        <v>0</v>
      </c>
      <c r="M40" s="39">
        <f>H40*(L12/F9)</f>
        <v>2.3181152607627582</v>
      </c>
      <c r="N40" s="40">
        <f>L63/H64*H40</f>
        <v>6.1388768221574339E-2</v>
      </c>
      <c r="O40" s="41">
        <f t="shared" si="1"/>
        <v>2.3795040289843326</v>
      </c>
      <c r="P40" s="87"/>
      <c r="Q40" s="100"/>
      <c r="R40" s="100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97"/>
    </row>
    <row r="41" spans="1:30" ht="15" x14ac:dyDescent="0.25">
      <c r="A41" s="38">
        <v>27</v>
      </c>
      <c r="B41" s="38">
        <v>2433</v>
      </c>
      <c r="C41" s="13"/>
      <c r="D41" s="13"/>
      <c r="E41" s="13"/>
      <c r="F41" s="13"/>
      <c r="G41" s="38" t="s">
        <v>35</v>
      </c>
      <c r="H41" s="13">
        <v>47.5</v>
      </c>
      <c r="I41" s="13">
        <v>7.2430000000000003</v>
      </c>
      <c r="J41" s="13">
        <v>8.77</v>
      </c>
      <c r="K41" s="11">
        <f t="shared" si="0"/>
        <v>1.5269999999999992</v>
      </c>
      <c r="L41" s="11">
        <f>K41*S3</f>
        <v>1.3129145999999994</v>
      </c>
      <c r="M41" s="39"/>
      <c r="N41" s="40">
        <f>L63/H64*H41</f>
        <v>4.8680575801749268E-2</v>
      </c>
      <c r="O41" s="41">
        <f t="shared" si="1"/>
        <v>1.3615951758017486</v>
      </c>
      <c r="P41" s="87"/>
      <c r="Q41" s="100"/>
      <c r="R41" s="102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97"/>
    </row>
    <row r="42" spans="1:30" ht="15" x14ac:dyDescent="0.25">
      <c r="A42" s="38">
        <v>28</v>
      </c>
      <c r="B42" s="38">
        <v>9369</v>
      </c>
      <c r="C42" s="13"/>
      <c r="D42" s="13"/>
      <c r="E42" s="13"/>
      <c r="F42" s="13"/>
      <c r="G42" s="38" t="s">
        <v>35</v>
      </c>
      <c r="H42" s="13">
        <v>44.9</v>
      </c>
      <c r="I42" s="13">
        <v>4.0670000000000002</v>
      </c>
      <c r="J42" s="13">
        <v>4.0670000000000002</v>
      </c>
      <c r="K42" s="11">
        <f t="shared" si="0"/>
        <v>0</v>
      </c>
      <c r="L42" s="11">
        <f>K42*S3</f>
        <v>0</v>
      </c>
      <c r="M42" s="39">
        <f>H42*(L12/F9)</f>
        <v>1.7376189517236702</v>
      </c>
      <c r="N42" s="40">
        <f>L63/H64*H42</f>
        <v>4.6015954810495627E-2</v>
      </c>
      <c r="O42" s="41">
        <f t="shared" si="1"/>
        <v>1.7836349065341659</v>
      </c>
      <c r="P42" s="87"/>
      <c r="Q42" s="100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97"/>
    </row>
    <row r="43" spans="1:30" ht="15" x14ac:dyDescent="0.25">
      <c r="A43" s="38">
        <v>29</v>
      </c>
      <c r="B43" s="38">
        <v>9851</v>
      </c>
      <c r="C43" s="13"/>
      <c r="D43" s="13"/>
      <c r="E43" s="13"/>
      <c r="F43" s="13"/>
      <c r="G43" s="38" t="s">
        <v>35</v>
      </c>
      <c r="H43" s="13">
        <v>44.6</v>
      </c>
      <c r="I43" s="13">
        <v>7.532</v>
      </c>
      <c r="J43" s="13">
        <v>7.532</v>
      </c>
      <c r="K43" s="11">
        <f t="shared" si="0"/>
        <v>0</v>
      </c>
      <c r="L43" s="11">
        <f>K43*S3</f>
        <v>0</v>
      </c>
      <c r="M43" s="39">
        <f>H43*(L12/F9)</f>
        <v>1.7260090255428886</v>
      </c>
      <c r="N43" s="40">
        <f>L63/H64*H43</f>
        <v>4.5708498542274052E-2</v>
      </c>
      <c r="O43" s="41">
        <f t="shared" si="1"/>
        <v>1.7717175240851626</v>
      </c>
      <c r="P43" s="87"/>
      <c r="Q43" s="100"/>
      <c r="R43" s="100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97"/>
    </row>
    <row r="44" spans="1:30" ht="15" x14ac:dyDescent="0.25">
      <c r="A44" s="38">
        <v>30</v>
      </c>
      <c r="B44" s="38">
        <v>9368</v>
      </c>
      <c r="C44" s="13"/>
      <c r="D44" s="13"/>
      <c r="E44" s="13"/>
      <c r="F44" s="13"/>
      <c r="G44" s="38" t="s">
        <v>35</v>
      </c>
      <c r="H44" s="13">
        <v>52</v>
      </c>
      <c r="I44" s="13">
        <v>6.2990000000000004</v>
      </c>
      <c r="J44" s="13">
        <v>6.3860000000000001</v>
      </c>
      <c r="K44" s="11">
        <f t="shared" si="0"/>
        <v>8.6999999999999744E-2</v>
      </c>
      <c r="L44" s="11">
        <v>0</v>
      </c>
      <c r="M44" s="39">
        <f>H44*(L12/F9)</f>
        <v>2.0123872046688387</v>
      </c>
      <c r="N44" s="40">
        <f>L63/H64*H44</f>
        <v>5.3292419825072886E-2</v>
      </c>
      <c r="O44" s="41">
        <f t="shared" si="1"/>
        <v>2.0656796244939115</v>
      </c>
      <c r="P44" s="87"/>
      <c r="Q44" s="103"/>
      <c r="R44" s="102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97"/>
    </row>
    <row r="45" spans="1:30" ht="15" x14ac:dyDescent="0.25">
      <c r="A45" s="38">
        <v>31</v>
      </c>
      <c r="B45" s="38">
        <v>9852</v>
      </c>
      <c r="C45" s="13"/>
      <c r="D45" s="13"/>
      <c r="E45" s="13"/>
      <c r="F45" s="13"/>
      <c r="G45" s="38" t="s">
        <v>35</v>
      </c>
      <c r="H45" s="13">
        <v>117</v>
      </c>
      <c r="I45" s="13">
        <v>31.658999999999999</v>
      </c>
      <c r="J45" s="13">
        <v>34.481999999999999</v>
      </c>
      <c r="K45" s="11">
        <f t="shared" si="0"/>
        <v>2.8230000000000004</v>
      </c>
      <c r="L45" s="11">
        <f>K45*S3</f>
        <v>2.4272154000000006</v>
      </c>
      <c r="M45" s="39"/>
      <c r="N45" s="40">
        <f>L63/H64*H45</f>
        <v>0.11990794460641399</v>
      </c>
      <c r="O45" s="41">
        <f t="shared" si="1"/>
        <v>2.5471233446064145</v>
      </c>
      <c r="P45" s="87"/>
      <c r="Q45" s="100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97"/>
    </row>
    <row r="46" spans="1:30" ht="15" x14ac:dyDescent="0.25">
      <c r="A46" s="38">
        <v>32</v>
      </c>
      <c r="B46" s="38">
        <v>9821</v>
      </c>
      <c r="C46" s="13"/>
      <c r="D46" s="13"/>
      <c r="E46" s="13"/>
      <c r="F46" s="13"/>
      <c r="G46" s="38" t="s">
        <v>35</v>
      </c>
      <c r="H46" s="13">
        <v>104.4</v>
      </c>
      <c r="I46" s="13">
        <v>4.907</v>
      </c>
      <c r="J46" s="13">
        <v>4.907</v>
      </c>
      <c r="K46" s="11">
        <f t="shared" si="0"/>
        <v>0</v>
      </c>
      <c r="L46" s="11">
        <f>K46*S4</f>
        <v>0</v>
      </c>
      <c r="M46" s="39">
        <f>H46*(L12/F9)</f>
        <v>4.0402543109120534</v>
      </c>
      <c r="N46" s="40">
        <f>L63/H64*H46</f>
        <v>0.10699478134110788</v>
      </c>
      <c r="O46" s="41">
        <f t="shared" si="1"/>
        <v>4.1472490922531611</v>
      </c>
      <c r="P46" s="87"/>
      <c r="Q46" s="100"/>
      <c r="R46" s="100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97"/>
    </row>
    <row r="47" spans="1:30" ht="15" x14ac:dyDescent="0.25">
      <c r="A47" s="38">
        <v>33</v>
      </c>
      <c r="B47" s="38">
        <v>9863</v>
      </c>
      <c r="C47" s="13"/>
      <c r="D47" s="13"/>
      <c r="E47" s="13"/>
      <c r="F47" s="13"/>
      <c r="G47" s="38" t="s">
        <v>35</v>
      </c>
      <c r="H47" s="13">
        <v>60.1</v>
      </c>
      <c r="I47" s="13">
        <v>8.18</v>
      </c>
      <c r="J47" s="13">
        <v>8.9469999999999992</v>
      </c>
      <c r="K47" s="11">
        <f t="shared" si="0"/>
        <v>0.76699999999999946</v>
      </c>
      <c r="L47" s="11">
        <v>0</v>
      </c>
      <c r="M47" s="39">
        <f>H47*(L12/F9)</f>
        <v>2.3258552115499462</v>
      </c>
      <c r="N47" s="40">
        <f>L63/H64*H47</f>
        <v>6.1593739067055397E-2</v>
      </c>
      <c r="O47" s="41">
        <f t="shared" si="1"/>
        <v>2.3874489506170016</v>
      </c>
      <c r="P47" s="87"/>
      <c r="Q47" s="100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97"/>
    </row>
    <row r="48" spans="1:30" ht="15" x14ac:dyDescent="0.25">
      <c r="A48" s="38">
        <v>34</v>
      </c>
      <c r="B48" s="38">
        <v>9370</v>
      </c>
      <c r="C48" s="13"/>
      <c r="D48" s="13"/>
      <c r="E48" s="13"/>
      <c r="F48" s="13"/>
      <c r="G48" s="38" t="s">
        <v>35</v>
      </c>
      <c r="H48" s="13">
        <v>47.6</v>
      </c>
      <c r="I48" s="13">
        <v>7.6859999999999999</v>
      </c>
      <c r="J48" s="13">
        <v>9.2850000000000001</v>
      </c>
      <c r="K48" s="11">
        <f t="shared" si="0"/>
        <v>1.5990000000000002</v>
      </c>
      <c r="L48" s="11">
        <f>K48*S3</f>
        <v>1.3748202000000003</v>
      </c>
      <c r="M48" s="39"/>
      <c r="N48" s="40">
        <f>L63/H64*H48</f>
        <v>4.8783061224489797E-2</v>
      </c>
      <c r="O48" s="41">
        <f t="shared" si="1"/>
        <v>1.42360326122449</v>
      </c>
      <c r="P48" s="87"/>
      <c r="Q48" s="100"/>
      <c r="R48" s="102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97"/>
    </row>
    <row r="49" spans="1:30" ht="15" x14ac:dyDescent="0.25">
      <c r="A49" s="38">
        <v>35</v>
      </c>
      <c r="B49" s="38">
        <v>9377</v>
      </c>
      <c r="C49" s="13"/>
      <c r="D49" s="13"/>
      <c r="E49" s="13"/>
      <c r="F49" s="13"/>
      <c r="G49" s="38" t="s">
        <v>35</v>
      </c>
      <c r="H49" s="13">
        <v>45.1</v>
      </c>
      <c r="I49" s="13">
        <v>11.228999999999999</v>
      </c>
      <c r="J49" s="13">
        <v>12.489000000000001</v>
      </c>
      <c r="K49" s="11">
        <f t="shared" si="0"/>
        <v>1.2600000000000016</v>
      </c>
      <c r="L49" s="11">
        <f>K49*S3</f>
        <v>1.0833480000000013</v>
      </c>
      <c r="M49" s="39"/>
      <c r="N49" s="40">
        <f>L63/H64*H49</f>
        <v>4.6220925655976679E-2</v>
      </c>
      <c r="O49" s="41">
        <f t="shared" si="1"/>
        <v>1.129568925655978</v>
      </c>
      <c r="P49" s="87"/>
      <c r="Q49" s="100"/>
      <c r="R49" s="100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97"/>
    </row>
    <row r="50" spans="1:30" ht="15" x14ac:dyDescent="0.25">
      <c r="A50" s="38">
        <v>36</v>
      </c>
      <c r="B50" s="38">
        <v>9861</v>
      </c>
      <c r="C50" s="13"/>
      <c r="D50" s="13"/>
      <c r="E50" s="13"/>
      <c r="F50" s="13"/>
      <c r="G50" s="38" t="s">
        <v>35</v>
      </c>
      <c r="H50" s="13">
        <v>44.3</v>
      </c>
      <c r="I50" s="13">
        <v>22.747</v>
      </c>
      <c r="J50" s="13">
        <v>23.004000000000001</v>
      </c>
      <c r="K50" s="11">
        <f t="shared" si="0"/>
        <v>0.25700000000000145</v>
      </c>
      <c r="L50" s="11">
        <f>K50*S3</f>
        <v>0.22096860000000124</v>
      </c>
      <c r="M50" s="39"/>
      <c r="N50" s="40">
        <f>L63/H64*H50</f>
        <v>4.5401042274052478E-2</v>
      </c>
      <c r="O50" s="41">
        <f t="shared" si="1"/>
        <v>0.26636964227405369</v>
      </c>
      <c r="P50" s="87"/>
      <c r="Q50" s="100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97"/>
    </row>
    <row r="51" spans="1:30" ht="15" x14ac:dyDescent="0.25">
      <c r="A51" s="38">
        <v>37</v>
      </c>
      <c r="B51" s="38">
        <v>9833</v>
      </c>
      <c r="C51" s="13"/>
      <c r="D51" s="13"/>
      <c r="E51" s="13"/>
      <c r="F51" s="13"/>
      <c r="G51" s="38" t="s">
        <v>35</v>
      </c>
      <c r="H51" s="13">
        <v>51.6</v>
      </c>
      <c r="I51" s="13">
        <v>16.806999999999999</v>
      </c>
      <c r="J51" s="13">
        <v>18.189</v>
      </c>
      <c r="K51" s="11">
        <f t="shared" si="0"/>
        <v>1.3820000000000014</v>
      </c>
      <c r="L51" s="11">
        <f>K51*S3</f>
        <v>1.1882436000000012</v>
      </c>
      <c r="M51" s="39"/>
      <c r="N51" s="40">
        <f>L63/H64*H51</f>
        <v>5.2882478134110789E-2</v>
      </c>
      <c r="O51" s="41">
        <f t="shared" si="1"/>
        <v>1.241126078134112</v>
      </c>
      <c r="P51" s="87"/>
      <c r="Q51" s="103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97"/>
    </row>
    <row r="52" spans="1:30" s="127" customFormat="1" ht="15" x14ac:dyDescent="0.25">
      <c r="A52" s="38">
        <v>38</v>
      </c>
      <c r="B52" s="38">
        <v>19000594</v>
      </c>
      <c r="C52" s="13"/>
      <c r="D52" s="13"/>
      <c r="E52" s="43"/>
      <c r="F52" s="43"/>
      <c r="G52" s="38" t="s">
        <v>36</v>
      </c>
      <c r="H52" s="13">
        <v>107.8</v>
      </c>
      <c r="I52" s="13">
        <v>0</v>
      </c>
      <c r="J52" s="13">
        <v>3.58</v>
      </c>
      <c r="K52" s="11">
        <f t="shared" si="0"/>
        <v>3.58</v>
      </c>
      <c r="L52" s="11">
        <f>K52</f>
        <v>3.58</v>
      </c>
      <c r="M52" s="39"/>
      <c r="N52" s="40">
        <f>L63/H64*H52</f>
        <v>0.11047928571428571</v>
      </c>
      <c r="O52" s="41">
        <f t="shared" si="1"/>
        <v>3.6904792857142859</v>
      </c>
      <c r="P52" s="87"/>
      <c r="Q52" s="100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7"/>
    </row>
    <row r="53" spans="1:30" ht="15" x14ac:dyDescent="0.25">
      <c r="A53" s="38">
        <v>39</v>
      </c>
      <c r="B53" s="38">
        <v>9380</v>
      </c>
      <c r="C53" s="13"/>
      <c r="D53" s="13"/>
      <c r="E53" s="13"/>
      <c r="F53" s="13"/>
      <c r="G53" s="38" t="s">
        <v>35</v>
      </c>
      <c r="H53" s="13">
        <v>97.6</v>
      </c>
      <c r="I53" s="13">
        <v>9.0830000000000002</v>
      </c>
      <c r="J53" s="13">
        <v>9.3439999999999994</v>
      </c>
      <c r="K53" s="11">
        <f t="shared" si="0"/>
        <v>0.26099999999999923</v>
      </c>
      <c r="L53" s="11">
        <f>K53*S3</f>
        <v>0.22440779999999935</v>
      </c>
      <c r="M53" s="39"/>
      <c r="N53" s="40">
        <f>L63/H64*H53</f>
        <v>0.10002577259475218</v>
      </c>
      <c r="O53" s="41">
        <f t="shared" si="1"/>
        <v>0.32443357259475153</v>
      </c>
      <c r="P53" s="87"/>
      <c r="Q53" s="100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97"/>
    </row>
    <row r="54" spans="1:30" ht="15" x14ac:dyDescent="0.25">
      <c r="A54" s="38">
        <v>40</v>
      </c>
      <c r="B54" s="38">
        <v>9862</v>
      </c>
      <c r="C54" s="13"/>
      <c r="D54" s="13"/>
      <c r="E54" s="13"/>
      <c r="F54" s="13"/>
      <c r="G54" s="38" t="s">
        <v>35</v>
      </c>
      <c r="H54" s="13">
        <v>60.1</v>
      </c>
      <c r="I54" s="13">
        <v>4.3630000000000004</v>
      </c>
      <c r="J54" s="13">
        <v>4.3630000000000004</v>
      </c>
      <c r="K54" s="11">
        <f t="shared" si="0"/>
        <v>0</v>
      </c>
      <c r="L54" s="11">
        <f>K54*S3</f>
        <v>0</v>
      </c>
      <c r="M54" s="39">
        <f>H54*(L12/F9)</f>
        <v>2.3258552115499462</v>
      </c>
      <c r="N54" s="40">
        <f>L63/H64*H54</f>
        <v>6.1593739067055397E-2</v>
      </c>
      <c r="O54" s="41">
        <f t="shared" si="1"/>
        <v>2.3874489506170016</v>
      </c>
      <c r="P54" s="87"/>
      <c r="Q54" s="100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97"/>
    </row>
    <row r="55" spans="1:30" ht="15" x14ac:dyDescent="0.25">
      <c r="A55" s="44">
        <v>41</v>
      </c>
      <c r="B55" s="44">
        <v>9857</v>
      </c>
      <c r="C55" s="45"/>
      <c r="D55" s="45"/>
      <c r="E55" s="45"/>
      <c r="F55" s="45"/>
      <c r="G55" s="38" t="s">
        <v>35</v>
      </c>
      <c r="H55" s="45">
        <v>47.2</v>
      </c>
      <c r="I55" s="13">
        <v>5.2560000000000002</v>
      </c>
      <c r="J55" s="13">
        <v>5.2560000000000002</v>
      </c>
      <c r="K55" s="11">
        <f t="shared" si="0"/>
        <v>0</v>
      </c>
      <c r="L55" s="11">
        <f>J55-I55</f>
        <v>0</v>
      </c>
      <c r="M55" s="39">
        <f>H55*(L12/F9)</f>
        <v>1.8266283857763306</v>
      </c>
      <c r="N55" s="40">
        <f>L63/H64*H55</f>
        <v>4.83731195335277E-2</v>
      </c>
      <c r="O55" s="41">
        <f t="shared" si="1"/>
        <v>1.8750015053098583</v>
      </c>
      <c r="P55" s="87"/>
      <c r="Q55" s="100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97"/>
    </row>
    <row r="56" spans="1:30" ht="15" x14ac:dyDescent="0.25">
      <c r="A56" s="212" t="s">
        <v>37</v>
      </c>
      <c r="B56" s="214"/>
      <c r="C56" s="214"/>
      <c r="D56" s="214"/>
      <c r="E56" s="214"/>
      <c r="F56" s="214"/>
      <c r="G56" s="215"/>
      <c r="H56" s="46">
        <f>SUM(H15:H55)</f>
        <v>2829.3999999999996</v>
      </c>
      <c r="I56" s="46">
        <f>SUM(I15:I55)</f>
        <v>418.1629999999999</v>
      </c>
      <c r="J56" s="46">
        <f>SUM(J15:J55)</f>
        <v>446.55100000000004</v>
      </c>
      <c r="K56" s="47">
        <f t="shared" si="0"/>
        <v>28.388000000000147</v>
      </c>
      <c r="L56" s="48">
        <f>SUM(L15:L55)</f>
        <v>24.173930460000005</v>
      </c>
      <c r="M56" s="48">
        <f>SUM(M15:M55)</f>
        <v>42.225301519503276</v>
      </c>
      <c r="N56" s="49">
        <f>SUM(N15:N55)</f>
        <v>2.8997225510204081</v>
      </c>
      <c r="O56" s="50">
        <f>SUM(O15:O55)</f>
        <v>69.298954530523687</v>
      </c>
      <c r="P56" s="88"/>
      <c r="Q56" s="100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97"/>
    </row>
    <row r="57" spans="1:30" ht="15" x14ac:dyDescent="0.25">
      <c r="A57" s="216" t="s">
        <v>38</v>
      </c>
      <c r="B57" s="216"/>
      <c r="C57" s="216"/>
      <c r="D57" s="216"/>
      <c r="E57" s="216"/>
      <c r="F57" s="216"/>
      <c r="G57" s="216"/>
      <c r="H57" s="216"/>
      <c r="N57" s="41"/>
      <c r="P57" s="52"/>
      <c r="Q57" s="100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97"/>
    </row>
    <row r="58" spans="1:30" ht="15" x14ac:dyDescent="0.25">
      <c r="A58" s="32">
        <v>1</v>
      </c>
      <c r="B58" s="32">
        <v>9373</v>
      </c>
      <c r="C58" s="51"/>
      <c r="D58" s="51"/>
      <c r="E58" s="51"/>
      <c r="F58" s="51"/>
      <c r="G58" s="38" t="s">
        <v>35</v>
      </c>
      <c r="H58" s="51">
        <v>64</v>
      </c>
      <c r="I58" s="13">
        <v>34.104999999999997</v>
      </c>
      <c r="J58" s="13">
        <v>37.789000000000001</v>
      </c>
      <c r="K58" s="11">
        <f t="shared" ref="K58:K63" si="2">J58-I58</f>
        <v>3.6840000000000046</v>
      </c>
      <c r="L58" s="11">
        <f>K58*S3</f>
        <v>3.1675032000000041</v>
      </c>
      <c r="M58" s="39"/>
      <c r="N58" s="40">
        <f>L63/H64*H58</f>
        <v>6.5590670553935859E-2</v>
      </c>
      <c r="O58" s="41">
        <f>L58+N58</f>
        <v>3.2330938705539398</v>
      </c>
      <c r="P58" s="52"/>
      <c r="Q58" s="100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97"/>
    </row>
    <row r="59" spans="1:30" ht="15" x14ac:dyDescent="0.25">
      <c r="A59" s="38">
        <v>2</v>
      </c>
      <c r="B59" s="38">
        <v>9374</v>
      </c>
      <c r="C59" s="53"/>
      <c r="D59" s="53"/>
      <c r="E59" s="53"/>
      <c r="F59" s="53"/>
      <c r="G59" s="38" t="s">
        <v>35</v>
      </c>
      <c r="H59" s="53">
        <v>131.6</v>
      </c>
      <c r="I59" s="13">
        <v>43.232999999999997</v>
      </c>
      <c r="J59" s="13">
        <v>47.249000000000002</v>
      </c>
      <c r="K59" s="11">
        <f t="shared" si="2"/>
        <v>4.0160000000000053</v>
      </c>
      <c r="L59" s="11">
        <f>K59*S3</f>
        <v>3.4529568000000048</v>
      </c>
      <c r="M59" s="39"/>
      <c r="N59" s="40">
        <f>L63/H64*H59</f>
        <v>0.13487081632653061</v>
      </c>
      <c r="O59" s="41">
        <f>L59+N59</f>
        <v>3.5878276163265355</v>
      </c>
      <c r="P59" s="52"/>
      <c r="Q59" s="100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97"/>
    </row>
    <row r="60" spans="1:30" ht="15" x14ac:dyDescent="0.25">
      <c r="A60" s="38">
        <v>3</v>
      </c>
      <c r="B60" s="38">
        <v>9375</v>
      </c>
      <c r="C60" s="53"/>
      <c r="D60" s="53"/>
      <c r="E60" s="53"/>
      <c r="F60" s="53"/>
      <c r="G60" s="38" t="s">
        <v>35</v>
      </c>
      <c r="H60" s="53">
        <v>104.2</v>
      </c>
      <c r="I60" s="13">
        <v>33.497</v>
      </c>
      <c r="J60" s="13">
        <v>36.981000000000002</v>
      </c>
      <c r="K60" s="11">
        <f t="shared" si="2"/>
        <v>3.4840000000000018</v>
      </c>
      <c r="L60" s="11">
        <f>K60*S3</f>
        <v>2.9955432000000015</v>
      </c>
      <c r="M60" s="39"/>
      <c r="N60" s="40">
        <f>L63/H64*H60</f>
        <v>0.10678981049562683</v>
      </c>
      <c r="O60" s="41">
        <f>L60+N60</f>
        <v>3.1023330104956282</v>
      </c>
      <c r="P60" s="52"/>
      <c r="Q60" s="100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97"/>
    </row>
    <row r="61" spans="1:30" ht="15" x14ac:dyDescent="0.25">
      <c r="A61" s="38">
        <v>4</v>
      </c>
      <c r="B61" s="38">
        <v>5400</v>
      </c>
      <c r="C61" s="53"/>
      <c r="D61" s="53"/>
      <c r="E61" s="53"/>
      <c r="F61" s="53"/>
      <c r="G61" s="38" t="s">
        <v>35</v>
      </c>
      <c r="H61" s="53">
        <v>163.6</v>
      </c>
      <c r="I61" s="13">
        <v>40.69</v>
      </c>
      <c r="J61" s="13">
        <v>44.381999999999998</v>
      </c>
      <c r="K61" s="11">
        <f t="shared" si="2"/>
        <v>3.6920000000000002</v>
      </c>
      <c r="L61" s="11">
        <f>K61*S3</f>
        <v>3.1743816000000002</v>
      </c>
      <c r="M61" s="39"/>
      <c r="N61" s="40">
        <f>L63/H64*H61</f>
        <v>0.16766615160349854</v>
      </c>
      <c r="O61" s="41">
        <f>L61+N61</f>
        <v>3.342047751603499</v>
      </c>
      <c r="P61" s="52"/>
      <c r="Q61" s="100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97"/>
    </row>
    <row r="62" spans="1:30" ht="15" x14ac:dyDescent="0.25">
      <c r="A62" s="212" t="s">
        <v>39</v>
      </c>
      <c r="B62" s="215"/>
      <c r="C62" s="54"/>
      <c r="D62" s="54"/>
      <c r="E62" s="54"/>
      <c r="F62" s="54"/>
      <c r="G62" s="54"/>
      <c r="H62" s="55">
        <f>SUM(H58:H61)</f>
        <v>463.4</v>
      </c>
      <c r="I62" s="55">
        <f>SUM(I58:I61)</f>
        <v>151.52499999999998</v>
      </c>
      <c r="J62" s="55">
        <f>SUM(J58:J61)</f>
        <v>166.40100000000001</v>
      </c>
      <c r="K62" s="47">
        <f t="shared" si="2"/>
        <v>14.876000000000033</v>
      </c>
      <c r="L62" s="56">
        <f>SUM(L58:L61)</f>
        <v>12.790384800000011</v>
      </c>
      <c r="M62" s="56">
        <f>SUM(M58:M61)</f>
        <v>0</v>
      </c>
      <c r="N62" s="57">
        <f>SUM(N58:N61)</f>
        <v>0.47491744897959187</v>
      </c>
      <c r="O62" s="57">
        <f>SUM(O58:O61)</f>
        <v>13.265302248979602</v>
      </c>
      <c r="P62" s="58"/>
      <c r="Q62" s="100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97"/>
    </row>
    <row r="63" spans="1:30" ht="26.25" x14ac:dyDescent="0.25">
      <c r="A63" s="59"/>
      <c r="B63" s="128" t="s">
        <v>40</v>
      </c>
      <c r="C63" s="13"/>
      <c r="D63" s="13"/>
      <c r="E63" s="13"/>
      <c r="F63" s="13"/>
      <c r="G63" s="38" t="s">
        <v>41</v>
      </c>
      <c r="H63" s="13">
        <f>H56+H62</f>
        <v>3292.7999999999997</v>
      </c>
      <c r="I63" s="13">
        <v>33330</v>
      </c>
      <c r="J63" s="13">
        <v>37254</v>
      </c>
      <c r="K63" s="11">
        <f t="shared" si="2"/>
        <v>3924</v>
      </c>
      <c r="L63" s="11">
        <f>K63*S4</f>
        <v>3.3746399999999999</v>
      </c>
      <c r="M63" s="11"/>
      <c r="N63" s="41">
        <f>M63*W3</f>
        <v>0</v>
      </c>
      <c r="O63" s="41"/>
      <c r="P63" s="52"/>
      <c r="Q63" s="100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97"/>
    </row>
    <row r="64" spans="1:30" ht="15" x14ac:dyDescent="0.25">
      <c r="A64" s="217" t="s">
        <v>42</v>
      </c>
      <c r="B64" s="218"/>
      <c r="C64" s="46"/>
      <c r="D64" s="46"/>
      <c r="E64" s="46"/>
      <c r="F64" s="46"/>
      <c r="G64" s="46"/>
      <c r="H64" s="46">
        <f t="shared" ref="H64:O64" si="3">H56+H62</f>
        <v>3292.7999999999997</v>
      </c>
      <c r="I64" s="46">
        <f>I56+I62</f>
        <v>569.68799999999987</v>
      </c>
      <c r="J64" s="46">
        <f t="shared" si="3"/>
        <v>612.952</v>
      </c>
      <c r="K64" s="48">
        <f t="shared" si="3"/>
        <v>43.264000000000181</v>
      </c>
      <c r="L64" s="48">
        <f t="shared" si="3"/>
        <v>36.964315260000014</v>
      </c>
      <c r="M64" s="48">
        <f t="shared" si="3"/>
        <v>42.225301519503276</v>
      </c>
      <c r="N64" s="50">
        <f t="shared" si="3"/>
        <v>3.3746399999999999</v>
      </c>
      <c r="O64" s="50">
        <f t="shared" si="3"/>
        <v>82.564256779503296</v>
      </c>
      <c r="P64" s="60"/>
      <c r="Q64" s="100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97"/>
    </row>
    <row r="65" spans="1:30" thickBot="1" x14ac:dyDescent="0.3">
      <c r="A65" s="219" t="s">
        <v>43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6"/>
      <c r="P65" s="104"/>
      <c r="Q65" s="100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97"/>
    </row>
    <row r="66" spans="1:30" s="93" customFormat="1" ht="62.25" customHeight="1" thickBot="1" x14ac:dyDescent="0.25">
      <c r="A66" s="61" t="s">
        <v>19</v>
      </c>
      <c r="B66" s="61" t="s">
        <v>20</v>
      </c>
      <c r="C66" s="62" t="s">
        <v>21</v>
      </c>
      <c r="D66" s="62"/>
      <c r="E66" s="63" t="s">
        <v>23</v>
      </c>
      <c r="F66" s="63" t="s">
        <v>24</v>
      </c>
      <c r="G66" s="64" t="s">
        <v>25</v>
      </c>
      <c r="H66" s="64" t="s">
        <v>26</v>
      </c>
      <c r="I66" s="26" t="str">
        <f>I14</f>
        <v>Показания на 20.12.2019</v>
      </c>
      <c r="J66" s="26" t="str">
        <f>J14</f>
        <v>Показания на 27.01.2020</v>
      </c>
      <c r="K66" s="65" t="s">
        <v>29</v>
      </c>
      <c r="L66" s="66" t="s">
        <v>44</v>
      </c>
      <c r="M66" s="67" t="s">
        <v>45</v>
      </c>
      <c r="N66" s="68" t="s">
        <v>32</v>
      </c>
      <c r="O66" s="31" t="s">
        <v>33</v>
      </c>
      <c r="P66" s="69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99"/>
    </row>
    <row r="67" spans="1:30" ht="15" x14ac:dyDescent="0.25">
      <c r="A67" s="70">
        <v>42</v>
      </c>
      <c r="B67" s="38">
        <v>4754</v>
      </c>
      <c r="C67" s="13"/>
      <c r="D67" s="13"/>
      <c r="E67" s="84"/>
      <c r="F67" s="13"/>
      <c r="G67" s="38" t="s">
        <v>35</v>
      </c>
      <c r="H67" s="71">
        <v>48.6</v>
      </c>
      <c r="I67" s="13">
        <v>2.1709999999999998</v>
      </c>
      <c r="J67" s="13">
        <v>2.1709999999999998</v>
      </c>
      <c r="K67" s="11">
        <f t="shared" ref="K67:K102" si="4">J67-I67</f>
        <v>0</v>
      </c>
      <c r="L67" s="11">
        <f t="shared" ref="L67:L72" si="5">K67*S1</f>
        <v>0</v>
      </c>
      <c r="M67" s="11">
        <f>H67*(L12/F9)</f>
        <v>1.8808080412866455</v>
      </c>
      <c r="N67" s="41">
        <f>L116/H117*H67</f>
        <v>4.5840299068951533E-2</v>
      </c>
      <c r="O67" s="41">
        <f>L67+M67+N67</f>
        <v>1.926648340355597</v>
      </c>
      <c r="P67" s="52"/>
      <c r="Q67" s="100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97"/>
    </row>
    <row r="68" spans="1:30" ht="15" x14ac:dyDescent="0.25">
      <c r="A68" s="70">
        <v>43</v>
      </c>
      <c r="B68" s="38">
        <v>4742</v>
      </c>
      <c r="C68" s="13"/>
      <c r="D68" s="13"/>
      <c r="E68" s="84"/>
      <c r="F68" s="13"/>
      <c r="G68" s="38" t="s">
        <v>35</v>
      </c>
      <c r="H68" s="71">
        <v>62.5</v>
      </c>
      <c r="I68" s="13">
        <v>2.1509999999999998</v>
      </c>
      <c r="J68" s="13">
        <v>2.1509999999999998</v>
      </c>
      <c r="K68" s="11">
        <f t="shared" si="4"/>
        <v>0</v>
      </c>
      <c r="L68" s="11">
        <f t="shared" si="5"/>
        <v>0</v>
      </c>
      <c r="M68" s="11">
        <f>H68*(L12/F9)</f>
        <v>2.4187346209962004</v>
      </c>
      <c r="N68" s="41">
        <f>L116/H117*H68</f>
        <v>5.8951001889083761E-2</v>
      </c>
      <c r="O68" s="41">
        <f t="shared" ref="O68:O102" si="6">L68+M68+N68</f>
        <v>2.4776856228852844</v>
      </c>
      <c r="P68" s="52"/>
      <c r="Q68" s="100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97"/>
    </row>
    <row r="69" spans="1:30" ht="15" x14ac:dyDescent="0.25">
      <c r="A69" s="70">
        <v>44</v>
      </c>
      <c r="B69" s="38">
        <v>4752</v>
      </c>
      <c r="C69" s="13"/>
      <c r="D69" s="13"/>
      <c r="E69" s="84"/>
      <c r="F69" s="13"/>
      <c r="G69" s="38" t="s">
        <v>35</v>
      </c>
      <c r="H69" s="71">
        <v>107.7</v>
      </c>
      <c r="I69" s="13">
        <v>32.146999999999998</v>
      </c>
      <c r="J69" s="13">
        <v>33.673000000000002</v>
      </c>
      <c r="K69" s="11">
        <f t="shared" si="4"/>
        <v>1.5260000000000034</v>
      </c>
      <c r="L69" s="11">
        <f t="shared" si="5"/>
        <v>1.312054800000003</v>
      </c>
      <c r="M69" s="11"/>
      <c r="N69" s="41">
        <f>L116/H117*H69</f>
        <v>0.10158436645526915</v>
      </c>
      <c r="O69" s="41">
        <f t="shared" si="6"/>
        <v>1.4136391664552721</v>
      </c>
      <c r="P69" s="52"/>
      <c r="Q69" s="100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97"/>
    </row>
    <row r="70" spans="1:30" ht="15" x14ac:dyDescent="0.25">
      <c r="A70" s="70">
        <v>48</v>
      </c>
      <c r="B70" s="38">
        <v>4738</v>
      </c>
      <c r="C70" s="13"/>
      <c r="D70" s="13"/>
      <c r="E70" s="84"/>
      <c r="F70" s="13"/>
      <c r="G70" s="38" t="s">
        <v>35</v>
      </c>
      <c r="H70" s="71">
        <v>48.6</v>
      </c>
      <c r="I70" s="13">
        <v>0.34499999999999997</v>
      </c>
      <c r="J70" s="13">
        <v>0.34499999999999997</v>
      </c>
      <c r="K70" s="11">
        <f t="shared" si="4"/>
        <v>0</v>
      </c>
      <c r="L70" s="11">
        <f t="shared" si="5"/>
        <v>0</v>
      </c>
      <c r="M70" s="11"/>
      <c r="N70" s="41">
        <f>L116/H117*H70</f>
        <v>4.5840299068951533E-2</v>
      </c>
      <c r="O70" s="41">
        <f t="shared" si="6"/>
        <v>4.5840299068951533E-2</v>
      </c>
      <c r="P70" s="52"/>
      <c r="Q70" s="100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97"/>
    </row>
    <row r="71" spans="1:30" ht="15" x14ac:dyDescent="0.25">
      <c r="A71" s="70">
        <v>49</v>
      </c>
      <c r="B71" s="38">
        <v>4764</v>
      </c>
      <c r="C71" s="13"/>
      <c r="D71" s="13"/>
      <c r="E71" s="84"/>
      <c r="F71" s="13"/>
      <c r="G71" s="38" t="s">
        <v>35</v>
      </c>
      <c r="H71" s="71">
        <v>61.1</v>
      </c>
      <c r="I71" s="13">
        <v>1.7949999999999999</v>
      </c>
      <c r="J71" s="13">
        <v>1.7949999999999999</v>
      </c>
      <c r="K71" s="11">
        <f t="shared" si="4"/>
        <v>0</v>
      </c>
      <c r="L71" s="11">
        <f t="shared" si="5"/>
        <v>0</v>
      </c>
      <c r="M71" s="11">
        <f>H71*(L12/F9)</f>
        <v>2.3645549654858855</v>
      </c>
      <c r="N71" s="41">
        <f>L116/H117*H71</f>
        <v>5.7630499446768291E-2</v>
      </c>
      <c r="O71" s="41">
        <f t="shared" si="6"/>
        <v>2.422185464932654</v>
      </c>
      <c r="P71" s="52"/>
      <c r="Q71" s="100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97"/>
    </row>
    <row r="72" spans="1:30" ht="15" x14ac:dyDescent="0.25">
      <c r="A72" s="70">
        <v>50</v>
      </c>
      <c r="B72" s="38">
        <v>4766</v>
      </c>
      <c r="C72" s="13"/>
      <c r="D72" s="13"/>
      <c r="E72" s="84"/>
      <c r="F72" s="13"/>
      <c r="G72" s="38" t="s">
        <v>35</v>
      </c>
      <c r="H72" s="71">
        <v>102.7</v>
      </c>
      <c r="I72" s="13">
        <v>10.766999999999999</v>
      </c>
      <c r="J72" s="13">
        <v>10.766999999999999</v>
      </c>
      <c r="K72" s="11">
        <f t="shared" si="4"/>
        <v>0</v>
      </c>
      <c r="L72" s="11">
        <f t="shared" si="5"/>
        <v>0</v>
      </c>
      <c r="M72" s="11"/>
      <c r="N72" s="41">
        <f>L116/H117*H72</f>
        <v>9.6868286304142445E-2</v>
      </c>
      <c r="O72" s="41">
        <f t="shared" si="6"/>
        <v>9.6868286304142445E-2</v>
      </c>
      <c r="P72" s="52"/>
      <c r="Q72" s="100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97"/>
    </row>
    <row r="73" spans="1:30" ht="15" x14ac:dyDescent="0.25">
      <c r="A73" s="70">
        <v>51</v>
      </c>
      <c r="B73" s="38">
        <v>4747</v>
      </c>
      <c r="C73" s="13"/>
      <c r="D73" s="13"/>
      <c r="E73" s="84"/>
      <c r="F73" s="13"/>
      <c r="G73" s="38" t="s">
        <v>35</v>
      </c>
      <c r="H73" s="71">
        <v>112.6</v>
      </c>
      <c r="I73" s="13">
        <v>0.35099999999999998</v>
      </c>
      <c r="J73" s="13">
        <v>2.734</v>
      </c>
      <c r="K73" s="11">
        <f t="shared" si="4"/>
        <v>2.383</v>
      </c>
      <c r="L73" s="11">
        <f>K73*S3</f>
        <v>2.0489033999999999</v>
      </c>
      <c r="M73" s="11"/>
      <c r="N73" s="41">
        <f>L116/H117*H73</f>
        <v>0.1062061250033733</v>
      </c>
      <c r="O73" s="41">
        <f t="shared" si="6"/>
        <v>2.1551095250033732</v>
      </c>
      <c r="P73" s="52"/>
      <c r="Q73" s="100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97"/>
    </row>
    <row r="74" spans="1:30" ht="15" x14ac:dyDescent="0.25">
      <c r="A74" s="70">
        <v>52</v>
      </c>
      <c r="B74" s="38">
        <v>4745</v>
      </c>
      <c r="C74" s="13"/>
      <c r="D74" s="13"/>
      <c r="E74" s="84"/>
      <c r="F74" s="13"/>
      <c r="G74" s="38" t="s">
        <v>35</v>
      </c>
      <c r="H74" s="13">
        <v>50.3</v>
      </c>
      <c r="I74" s="13">
        <v>1.952</v>
      </c>
      <c r="J74" s="13">
        <v>1.952</v>
      </c>
      <c r="K74" s="11">
        <f t="shared" si="4"/>
        <v>0</v>
      </c>
      <c r="L74" s="11">
        <f>K74*S4</f>
        <v>0</v>
      </c>
      <c r="M74" s="11">
        <f>H74*(L12/F9)</f>
        <v>1.946597622977742</v>
      </c>
      <c r="N74" s="41">
        <f>L116/H117*H74</f>
        <v>4.7443766320334611E-2</v>
      </c>
      <c r="O74" s="41">
        <f t="shared" si="6"/>
        <v>1.9940413892980766</v>
      </c>
      <c r="P74" s="52"/>
      <c r="Q74" s="100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97"/>
    </row>
    <row r="75" spans="1:30" ht="15" x14ac:dyDescent="0.25">
      <c r="A75" s="70">
        <v>53</v>
      </c>
      <c r="B75" s="38">
        <v>4739</v>
      </c>
      <c r="C75" s="13"/>
      <c r="D75" s="13"/>
      <c r="E75" s="84"/>
      <c r="F75" s="13"/>
      <c r="G75" s="38" t="s">
        <v>35</v>
      </c>
      <c r="H75" s="71">
        <v>54.8</v>
      </c>
      <c r="I75" s="13">
        <v>2.2480000000000002</v>
      </c>
      <c r="J75" s="13">
        <v>2.2480000000000002</v>
      </c>
      <c r="K75" s="11">
        <f t="shared" si="4"/>
        <v>0</v>
      </c>
      <c r="L75" s="11">
        <f>K75*S5</f>
        <v>0</v>
      </c>
      <c r="M75" s="11">
        <f>H75*(L12/F9)</f>
        <v>2.1207465156894685</v>
      </c>
      <c r="N75" s="41">
        <f>L116/H117*H75</f>
        <v>5.1688238456348644E-2</v>
      </c>
      <c r="O75" s="41">
        <f t="shared" si="6"/>
        <v>2.1724347541458173</v>
      </c>
      <c r="P75" s="52"/>
      <c r="Q75" s="100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97"/>
    </row>
    <row r="76" spans="1:30" ht="15" x14ac:dyDescent="0.25">
      <c r="A76" s="70">
        <v>54</v>
      </c>
      <c r="B76" s="38">
        <v>4765</v>
      </c>
      <c r="C76" s="13"/>
      <c r="D76" s="13"/>
      <c r="E76" s="84"/>
      <c r="F76" s="13"/>
      <c r="G76" s="38" t="s">
        <v>35</v>
      </c>
      <c r="H76" s="71">
        <v>50.3</v>
      </c>
      <c r="I76" s="13">
        <v>8.2319999999999993</v>
      </c>
      <c r="J76" s="13">
        <v>8.2319999999999993</v>
      </c>
      <c r="K76" s="11">
        <f t="shared" si="4"/>
        <v>0</v>
      </c>
      <c r="L76" s="11">
        <f>K76*S6</f>
        <v>0</v>
      </c>
      <c r="M76" s="11">
        <f>H76*(L12/F9)</f>
        <v>1.946597622977742</v>
      </c>
      <c r="N76" s="41">
        <f>L116/H117*H76</f>
        <v>4.7443766320334611E-2</v>
      </c>
      <c r="O76" s="41">
        <f t="shared" si="6"/>
        <v>1.9940413892980766</v>
      </c>
      <c r="P76" s="52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97"/>
    </row>
    <row r="77" spans="1:30" ht="15" x14ac:dyDescent="0.25">
      <c r="A77" s="70">
        <v>55</v>
      </c>
      <c r="B77" s="38">
        <v>4731</v>
      </c>
      <c r="C77" s="13"/>
      <c r="D77" s="13"/>
      <c r="E77" s="84"/>
      <c r="F77" s="13"/>
      <c r="G77" s="38" t="s">
        <v>35</v>
      </c>
      <c r="H77" s="13">
        <v>49.2</v>
      </c>
      <c r="I77" s="13">
        <v>1.49</v>
      </c>
      <c r="J77" s="13">
        <v>1.49</v>
      </c>
      <c r="K77" s="11">
        <f t="shared" si="4"/>
        <v>0</v>
      </c>
      <c r="L77" s="11">
        <f>K77*S14</f>
        <v>0</v>
      </c>
      <c r="M77" s="11">
        <f>H77*(L12/F9)</f>
        <v>1.9040278936482089</v>
      </c>
      <c r="N77" s="41">
        <f>L116/H117*H77</f>
        <v>4.6406228687086742E-2</v>
      </c>
      <c r="O77" s="41">
        <f t="shared" si="6"/>
        <v>1.9504341223352957</v>
      </c>
      <c r="P77" s="52"/>
      <c r="Q77" s="100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97"/>
    </row>
    <row r="78" spans="1:30" ht="15" x14ac:dyDescent="0.25">
      <c r="A78" s="70">
        <v>56</v>
      </c>
      <c r="B78" s="38">
        <v>4771</v>
      </c>
      <c r="C78" s="13"/>
      <c r="D78" s="13"/>
      <c r="E78" s="84"/>
      <c r="F78" s="13"/>
      <c r="G78" s="38" t="s">
        <v>35</v>
      </c>
      <c r="H78" s="13">
        <v>63.4</v>
      </c>
      <c r="I78" s="13">
        <v>1.222</v>
      </c>
      <c r="J78" s="13">
        <v>1.222</v>
      </c>
      <c r="K78" s="11">
        <f t="shared" si="4"/>
        <v>0</v>
      </c>
      <c r="L78" s="11">
        <f>K78*S15</f>
        <v>0</v>
      </c>
      <c r="M78" s="11"/>
      <c r="N78" s="41">
        <f>L116/H117*H78</f>
        <v>5.9799896316286572E-2</v>
      </c>
      <c r="O78" s="41">
        <f t="shared" si="6"/>
        <v>5.9799896316286572E-2</v>
      </c>
      <c r="P78" s="52"/>
      <c r="Q78" s="100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97"/>
    </row>
    <row r="79" spans="1:30" ht="15" x14ac:dyDescent="0.25">
      <c r="A79" s="70">
        <v>57</v>
      </c>
      <c r="B79" s="38">
        <v>4758</v>
      </c>
      <c r="C79" s="13"/>
      <c r="D79" s="13"/>
      <c r="E79" s="84"/>
      <c r="F79" s="13"/>
      <c r="G79" s="38" t="s">
        <v>35</v>
      </c>
      <c r="H79" s="13">
        <v>104.8</v>
      </c>
      <c r="I79" s="13">
        <v>13.853999999999999</v>
      </c>
      <c r="J79" s="13">
        <v>13.853999999999999</v>
      </c>
      <c r="K79" s="11">
        <f t="shared" si="4"/>
        <v>0</v>
      </c>
      <c r="L79" s="11">
        <f>K79*S16</f>
        <v>0</v>
      </c>
      <c r="M79" s="11">
        <f>H79*(L12/F9)</f>
        <v>4.0557342124864286</v>
      </c>
      <c r="N79" s="41">
        <f>L116/H117*H79</f>
        <v>9.8849039967615654E-2</v>
      </c>
      <c r="O79" s="41">
        <f t="shared" si="6"/>
        <v>4.154583252454044</v>
      </c>
      <c r="P79" s="52"/>
      <c r="Q79" s="100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97"/>
    </row>
    <row r="80" spans="1:30" ht="15" x14ac:dyDescent="0.25">
      <c r="A80" s="70">
        <v>58</v>
      </c>
      <c r="B80" s="38">
        <v>4746</v>
      </c>
      <c r="C80" s="13"/>
      <c r="D80" s="13"/>
      <c r="E80" s="84"/>
      <c r="F80" s="13"/>
      <c r="G80" s="38" t="s">
        <v>35</v>
      </c>
      <c r="H80" s="13">
        <v>115.3</v>
      </c>
      <c r="I80" s="13">
        <v>35.579000000000001</v>
      </c>
      <c r="J80" s="13">
        <v>37.619999999999997</v>
      </c>
      <c r="K80" s="11">
        <f t="shared" si="4"/>
        <v>2.0409999999999968</v>
      </c>
      <c r="L80" s="11">
        <f>K80*S3</f>
        <v>1.7548517999999973</v>
      </c>
      <c r="M80" s="11"/>
      <c r="N80" s="41">
        <f>L116/H117*H80</f>
        <v>0.10875280828498173</v>
      </c>
      <c r="O80" s="41">
        <f t="shared" si="6"/>
        <v>1.8636046082849791</v>
      </c>
      <c r="P80" s="52"/>
      <c r="Q80" s="100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97"/>
    </row>
    <row r="81" spans="1:30" ht="15" x14ac:dyDescent="0.25">
      <c r="A81" s="70">
        <v>59</v>
      </c>
      <c r="B81" s="38">
        <v>4762</v>
      </c>
      <c r="C81" s="13"/>
      <c r="D81" s="13"/>
      <c r="E81" s="84"/>
      <c r="F81" s="13"/>
      <c r="G81" s="38" t="s">
        <v>35</v>
      </c>
      <c r="H81" s="13">
        <v>51.5</v>
      </c>
      <c r="I81" s="13">
        <v>1.1419999999999999</v>
      </c>
      <c r="J81" s="13">
        <v>1.1419999999999999</v>
      </c>
      <c r="K81" s="11">
        <f t="shared" si="4"/>
        <v>0</v>
      </c>
      <c r="L81" s="11">
        <f>K81*S4</f>
        <v>0</v>
      </c>
      <c r="M81" s="11">
        <f>H81*(L12/F9)</f>
        <v>1.9930373277008691</v>
      </c>
      <c r="N81" s="41">
        <f>L116/H117*H81</f>
        <v>4.8575625556605023E-2</v>
      </c>
      <c r="O81" s="41">
        <f>L81+M81+N81</f>
        <v>2.0416129532574741</v>
      </c>
      <c r="P81" s="52"/>
      <c r="Q81" s="100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97"/>
    </row>
    <row r="82" spans="1:30" ht="15" x14ac:dyDescent="0.25">
      <c r="A82" s="70">
        <v>60</v>
      </c>
      <c r="B82" s="38">
        <v>18010453</v>
      </c>
      <c r="C82" s="13"/>
      <c r="D82" s="13"/>
      <c r="E82" s="84"/>
      <c r="F82" s="13"/>
      <c r="G82" s="38" t="s">
        <v>36</v>
      </c>
      <c r="H82" s="13">
        <v>55.4</v>
      </c>
      <c r="I82" s="13">
        <v>0.86</v>
      </c>
      <c r="J82" s="13">
        <v>0.86</v>
      </c>
      <c r="K82" s="11">
        <f t="shared" si="4"/>
        <v>0</v>
      </c>
      <c r="L82" s="11">
        <f>K82*S5</f>
        <v>0</v>
      </c>
      <c r="M82" s="11"/>
      <c r="N82" s="41">
        <f>L116/H117*H82</f>
        <v>5.2254168074483846E-2</v>
      </c>
      <c r="O82" s="41">
        <f t="shared" si="6"/>
        <v>5.2254168074483846E-2</v>
      </c>
      <c r="P82" s="52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97"/>
    </row>
    <row r="83" spans="1:30" ht="15" x14ac:dyDescent="0.25">
      <c r="A83" s="70">
        <v>61</v>
      </c>
      <c r="B83" s="38">
        <v>4732</v>
      </c>
      <c r="C83" s="13"/>
      <c r="D83" s="13"/>
      <c r="E83" s="85"/>
      <c r="F83" s="13"/>
      <c r="G83" s="38" t="s">
        <v>35</v>
      </c>
      <c r="H83" s="13">
        <v>51.8</v>
      </c>
      <c r="I83" s="13">
        <v>26.899000000000001</v>
      </c>
      <c r="J83" s="13">
        <v>28.158000000000001</v>
      </c>
      <c r="K83" s="11">
        <f t="shared" si="4"/>
        <v>1.2590000000000003</v>
      </c>
      <c r="L83" s="11">
        <v>0</v>
      </c>
      <c r="M83" s="11">
        <f>H83*(L12/F9)</f>
        <v>2.0046472538816507</v>
      </c>
      <c r="N83" s="41">
        <f>L116/H117*H83</f>
        <v>4.8858590365672618E-2</v>
      </c>
      <c r="O83" s="41">
        <f t="shared" si="6"/>
        <v>2.0535058442473231</v>
      </c>
      <c r="P83" s="52"/>
      <c r="Q83" s="102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97"/>
    </row>
    <row r="84" spans="1:30" ht="15" x14ac:dyDescent="0.25">
      <c r="A84" s="70">
        <v>62</v>
      </c>
      <c r="B84" s="38">
        <v>486515</v>
      </c>
      <c r="C84" s="13"/>
      <c r="D84" s="13"/>
      <c r="E84" s="84"/>
      <c r="F84" s="13"/>
      <c r="G84" s="38" t="s">
        <v>36</v>
      </c>
      <c r="H84" s="13">
        <v>48.9</v>
      </c>
      <c r="I84" s="13">
        <v>0.98429999999999995</v>
      </c>
      <c r="J84" s="13">
        <v>1.4830000000000001</v>
      </c>
      <c r="K84" s="11">
        <f t="shared" si="4"/>
        <v>0.49870000000000014</v>
      </c>
      <c r="L84" s="11">
        <f>K84</f>
        <v>0.49870000000000014</v>
      </c>
      <c r="M84" s="11"/>
      <c r="N84" s="41">
        <f>L116/H117*H84</f>
        <v>4.6123263878019134E-2</v>
      </c>
      <c r="O84" s="41">
        <f t="shared" si="6"/>
        <v>0.54482326387801927</v>
      </c>
      <c r="P84" s="52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97"/>
    </row>
    <row r="85" spans="1:30" ht="15" x14ac:dyDescent="0.25">
      <c r="A85" s="70">
        <v>63</v>
      </c>
      <c r="B85" s="38">
        <v>18003179</v>
      </c>
      <c r="C85" s="38"/>
      <c r="D85" s="38"/>
      <c r="E85" s="84"/>
      <c r="F85" s="38"/>
      <c r="G85" s="38" t="s">
        <v>36</v>
      </c>
      <c r="H85" s="13">
        <v>63.2</v>
      </c>
      <c r="I85" s="13">
        <v>2.3239999999999998</v>
      </c>
      <c r="J85" s="13">
        <v>3.0179999999999998</v>
      </c>
      <c r="K85" s="11">
        <f t="shared" si="4"/>
        <v>0.69399999999999995</v>
      </c>
      <c r="L85" s="11">
        <f>K85</f>
        <v>0.69399999999999995</v>
      </c>
      <c r="M85" s="11"/>
      <c r="N85" s="41">
        <f>L116/H117*H85</f>
        <v>5.9611253110241506E-2</v>
      </c>
      <c r="O85" s="41">
        <f t="shared" si="6"/>
        <v>0.75361125311024146</v>
      </c>
      <c r="P85" s="52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97"/>
    </row>
    <row r="86" spans="1:30" ht="15" x14ac:dyDescent="0.25">
      <c r="A86" s="70">
        <v>64</v>
      </c>
      <c r="B86" s="38">
        <v>3963</v>
      </c>
      <c r="C86" s="13"/>
      <c r="D86" s="13"/>
      <c r="E86" s="84"/>
      <c r="F86" s="13"/>
      <c r="G86" s="38" t="s">
        <v>35</v>
      </c>
      <c r="H86" s="13">
        <v>104.7</v>
      </c>
      <c r="I86" s="13">
        <v>0.38100000000000001</v>
      </c>
      <c r="J86" s="13">
        <v>0.38100000000000001</v>
      </c>
      <c r="K86" s="11">
        <f t="shared" si="4"/>
        <v>0</v>
      </c>
      <c r="L86" s="11">
        <f>K86</f>
        <v>0</v>
      </c>
      <c r="M86" s="11">
        <f>H86*(L12/F9)</f>
        <v>4.0518642370928344</v>
      </c>
      <c r="N86" s="41">
        <f>L116/H117*H86</f>
        <v>9.8754718364593125E-2</v>
      </c>
      <c r="O86" s="41">
        <f t="shared" si="6"/>
        <v>4.1506189554574275</v>
      </c>
      <c r="P86" s="52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97"/>
    </row>
    <row r="87" spans="1:30" ht="15" x14ac:dyDescent="0.25">
      <c r="A87" s="70">
        <v>65</v>
      </c>
      <c r="B87" s="38">
        <v>4761</v>
      </c>
      <c r="C87" s="13"/>
      <c r="D87" s="13"/>
      <c r="E87" s="85"/>
      <c r="F87" s="13"/>
      <c r="G87" s="38" t="s">
        <v>35</v>
      </c>
      <c r="H87" s="13">
        <v>114.6</v>
      </c>
      <c r="I87" s="13">
        <v>35.787999999999997</v>
      </c>
      <c r="J87" s="13">
        <v>37.286999999999999</v>
      </c>
      <c r="K87" s="11">
        <f t="shared" si="4"/>
        <v>1.4990000000000023</v>
      </c>
      <c r="L87" s="11">
        <v>0</v>
      </c>
      <c r="M87" s="11">
        <f>H87*(L12/F9)</f>
        <v>4.4349918010586329</v>
      </c>
      <c r="N87" s="41">
        <f>L116/H117*H87</f>
        <v>0.10809255706382398</v>
      </c>
      <c r="O87" s="41">
        <f t="shared" si="6"/>
        <v>4.5430843581224565</v>
      </c>
      <c r="P87" s="52"/>
      <c r="Q87" s="102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97"/>
    </row>
    <row r="88" spans="1:30" ht="15" x14ac:dyDescent="0.25">
      <c r="A88" s="70">
        <v>66</v>
      </c>
      <c r="B88" s="38">
        <v>4760</v>
      </c>
      <c r="C88" s="13"/>
      <c r="D88" s="13"/>
      <c r="E88" s="84"/>
      <c r="F88" s="13"/>
      <c r="G88" s="38" t="s">
        <v>35</v>
      </c>
      <c r="H88" s="13">
        <v>51.6</v>
      </c>
      <c r="I88" s="13">
        <v>3.9630000000000001</v>
      </c>
      <c r="J88" s="13">
        <v>3.9630000000000001</v>
      </c>
      <c r="K88" s="11">
        <f t="shared" si="4"/>
        <v>0</v>
      </c>
      <c r="L88" s="11">
        <f>K88*S3</f>
        <v>0</v>
      </c>
      <c r="M88" s="11"/>
      <c r="N88" s="41">
        <f>L116/H117*H88</f>
        <v>4.8669947159627559E-2</v>
      </c>
      <c r="O88" s="41">
        <f t="shared" si="6"/>
        <v>4.8669947159627559E-2</v>
      </c>
      <c r="P88" s="52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97"/>
    </row>
    <row r="89" spans="1:30" ht="15" x14ac:dyDescent="0.25">
      <c r="A89" s="70">
        <v>67</v>
      </c>
      <c r="B89" s="38">
        <v>4763</v>
      </c>
      <c r="C89" s="13"/>
      <c r="D89" s="13"/>
      <c r="E89" s="84"/>
      <c r="F89" s="13"/>
      <c r="G89" s="38" t="s">
        <v>35</v>
      </c>
      <c r="H89" s="13">
        <v>55.5</v>
      </c>
      <c r="I89" s="13">
        <v>2.669</v>
      </c>
      <c r="J89" s="13">
        <v>2.669</v>
      </c>
      <c r="K89" s="11">
        <f t="shared" si="4"/>
        <v>0</v>
      </c>
      <c r="L89" s="11">
        <f>K89*S4</f>
        <v>0</v>
      </c>
      <c r="M89" s="11">
        <f>H89*(L12/F9)</f>
        <v>2.1478363434446259</v>
      </c>
      <c r="N89" s="41">
        <f>L116/H117*H89</f>
        <v>5.2348489677506382E-2</v>
      </c>
      <c r="O89" s="41">
        <f t="shared" si="6"/>
        <v>2.2001848331221323</v>
      </c>
      <c r="P89" s="52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97"/>
    </row>
    <row r="90" spans="1:30" ht="15" x14ac:dyDescent="0.25">
      <c r="A90" s="70">
        <v>68</v>
      </c>
      <c r="B90" s="38">
        <v>4776</v>
      </c>
      <c r="C90" s="13"/>
      <c r="D90" s="13"/>
      <c r="E90" s="84"/>
      <c r="F90" s="13"/>
      <c r="G90" s="38" t="s">
        <v>35</v>
      </c>
      <c r="H90" s="13">
        <v>51.5</v>
      </c>
      <c r="I90" s="13">
        <v>2.5249999999999999</v>
      </c>
      <c r="J90" s="13">
        <v>2.5249999999999999</v>
      </c>
      <c r="K90" s="11">
        <f t="shared" si="4"/>
        <v>0</v>
      </c>
      <c r="L90" s="11">
        <f>K90*S5</f>
        <v>0</v>
      </c>
      <c r="M90" s="11">
        <f>H90*(L12/F9)</f>
        <v>1.9930373277008691</v>
      </c>
      <c r="N90" s="41">
        <f>L116/H117*H90</f>
        <v>4.8575625556605023E-2</v>
      </c>
      <c r="O90" s="41">
        <f t="shared" si="6"/>
        <v>2.0416129532574741</v>
      </c>
      <c r="P90" s="52"/>
      <c r="Q90" s="100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97"/>
    </row>
    <row r="91" spans="1:30" ht="15" x14ac:dyDescent="0.25">
      <c r="A91" s="70">
        <v>69</v>
      </c>
      <c r="B91" s="38">
        <v>4759</v>
      </c>
      <c r="C91" s="13"/>
      <c r="D91" s="13"/>
      <c r="E91" s="84"/>
      <c r="F91" s="13"/>
      <c r="G91" s="38" t="s">
        <v>35</v>
      </c>
      <c r="H91" s="13">
        <v>48.8</v>
      </c>
      <c r="I91" s="13">
        <v>1.427</v>
      </c>
      <c r="J91" s="13">
        <v>1.427</v>
      </c>
      <c r="K91" s="11">
        <f t="shared" si="4"/>
        <v>0</v>
      </c>
      <c r="L91" s="11">
        <f>K91*S6</f>
        <v>0</v>
      </c>
      <c r="M91" s="11"/>
      <c r="N91" s="41">
        <f>L116/H117*H91</f>
        <v>4.6028942274996598E-2</v>
      </c>
      <c r="O91" s="41">
        <f t="shared" si="6"/>
        <v>4.6028942274996598E-2</v>
      </c>
      <c r="P91" s="52"/>
      <c r="Q91" s="100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97"/>
    </row>
    <row r="92" spans="1:30" ht="15" x14ac:dyDescent="0.25">
      <c r="A92" s="70">
        <v>70</v>
      </c>
      <c r="B92" s="38">
        <v>4757</v>
      </c>
      <c r="C92" s="13"/>
      <c r="D92" s="13"/>
      <c r="E92" s="84"/>
      <c r="F92" s="13"/>
      <c r="G92" s="38" t="s">
        <v>35</v>
      </c>
      <c r="H92" s="13">
        <v>62.6</v>
      </c>
      <c r="I92" s="13">
        <v>0</v>
      </c>
      <c r="J92" s="13">
        <v>0</v>
      </c>
      <c r="K92" s="11">
        <f t="shared" si="4"/>
        <v>0</v>
      </c>
      <c r="L92" s="11">
        <f>K92*S14</f>
        <v>0</v>
      </c>
      <c r="M92" s="11"/>
      <c r="N92" s="41">
        <f>L116/H117*H92</f>
        <v>5.9045323492106297E-2</v>
      </c>
      <c r="O92" s="41">
        <f t="shared" si="6"/>
        <v>5.9045323492106297E-2</v>
      </c>
      <c r="P92" s="52"/>
      <c r="Q92" s="100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97"/>
    </row>
    <row r="93" spans="1:30" ht="15" x14ac:dyDescent="0.25">
      <c r="A93" s="70">
        <v>71</v>
      </c>
      <c r="B93" s="38" t="s">
        <v>46</v>
      </c>
      <c r="C93" s="13"/>
      <c r="D93" s="13"/>
      <c r="E93" s="84"/>
      <c r="F93" s="13"/>
      <c r="G93" s="38" t="s">
        <v>47</v>
      </c>
      <c r="H93" s="13">
        <v>122.7</v>
      </c>
      <c r="I93" s="13">
        <v>32556.5</v>
      </c>
      <c r="J93" s="13">
        <v>32557</v>
      </c>
      <c r="K93" s="11">
        <f t="shared" si="4"/>
        <v>0.5</v>
      </c>
      <c r="L93" s="11">
        <f>K93*S4</f>
        <v>4.2999999999999999E-4</v>
      </c>
      <c r="M93" s="11"/>
      <c r="N93" s="41">
        <f>L116/H117*H93</f>
        <v>0.11573260690864924</v>
      </c>
      <c r="O93" s="41">
        <f t="shared" si="6"/>
        <v>0.11616260690864924</v>
      </c>
      <c r="P93" s="52"/>
      <c r="Q93" s="100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97"/>
    </row>
    <row r="94" spans="1:30" ht="15" x14ac:dyDescent="0.25">
      <c r="A94" s="70">
        <v>72</v>
      </c>
      <c r="B94" s="38">
        <v>4768</v>
      </c>
      <c r="C94" s="13"/>
      <c r="D94" s="13"/>
      <c r="E94" s="84"/>
      <c r="F94" s="13"/>
      <c r="G94" s="38" t="s">
        <v>35</v>
      </c>
      <c r="H94" s="13">
        <v>112.8</v>
      </c>
      <c r="I94" s="13">
        <v>3.282</v>
      </c>
      <c r="J94" s="13">
        <v>3.282</v>
      </c>
      <c r="K94" s="11">
        <f t="shared" si="4"/>
        <v>0</v>
      </c>
      <c r="L94" s="11">
        <f>K94*S4</f>
        <v>0</v>
      </c>
      <c r="M94" s="11">
        <f>H94*(L12/F9)</f>
        <v>4.3653322439739419</v>
      </c>
      <c r="N94" s="41">
        <f>L116/H117*H94</f>
        <v>0.10639476820941837</v>
      </c>
      <c r="O94" s="41">
        <f t="shared" si="6"/>
        <v>4.4717270121833606</v>
      </c>
      <c r="P94" s="52"/>
      <c r="Q94" s="100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97"/>
    </row>
    <row r="95" spans="1:30" ht="15" x14ac:dyDescent="0.25">
      <c r="A95" s="70">
        <v>73</v>
      </c>
      <c r="B95" s="38">
        <v>18010390</v>
      </c>
      <c r="C95" s="13"/>
      <c r="D95" s="13"/>
      <c r="E95" s="84"/>
      <c r="F95" s="13"/>
      <c r="G95" s="38" t="s">
        <v>36</v>
      </c>
      <c r="H95" s="13">
        <v>51.2</v>
      </c>
      <c r="I95" s="13">
        <v>0.64600000000000002</v>
      </c>
      <c r="J95" s="13">
        <v>1.153</v>
      </c>
      <c r="K95" s="11">
        <f t="shared" si="4"/>
        <v>0.50700000000000001</v>
      </c>
      <c r="L95" s="11">
        <f>K95*S5</f>
        <v>0</v>
      </c>
      <c r="M95" s="11"/>
      <c r="N95" s="41">
        <f>L116/H117*H95</f>
        <v>4.8292660747537422E-2</v>
      </c>
      <c r="O95" s="41">
        <f t="shared" si="6"/>
        <v>4.8292660747537422E-2</v>
      </c>
      <c r="P95" s="52"/>
      <c r="Q95" s="100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97"/>
    </row>
    <row r="96" spans="1:30" ht="15" x14ac:dyDescent="0.25">
      <c r="A96" s="70">
        <v>74</v>
      </c>
      <c r="B96" s="38">
        <v>18010306</v>
      </c>
      <c r="C96" s="13"/>
      <c r="D96" s="13"/>
      <c r="E96" s="84"/>
      <c r="F96" s="13"/>
      <c r="G96" s="38" t="s">
        <v>36</v>
      </c>
      <c r="H96" s="13">
        <v>53.8</v>
      </c>
      <c r="I96" s="13">
        <v>0.39300000000000002</v>
      </c>
      <c r="J96" s="13">
        <v>0.39300000000000002</v>
      </c>
      <c r="K96" s="11">
        <f t="shared" si="4"/>
        <v>0</v>
      </c>
      <c r="L96" s="11">
        <f>K96</f>
        <v>0</v>
      </c>
      <c r="M96" s="11"/>
      <c r="N96" s="41">
        <f>L116/H117*H96</f>
        <v>5.0745022426123304E-2</v>
      </c>
      <c r="O96" s="41">
        <f t="shared" si="6"/>
        <v>5.0745022426123304E-2</v>
      </c>
      <c r="P96" s="52"/>
      <c r="Q96" s="100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97"/>
    </row>
    <row r="97" spans="1:30" ht="15" x14ac:dyDescent="0.25">
      <c r="A97" s="70">
        <v>75</v>
      </c>
      <c r="B97" s="38">
        <v>19001023</v>
      </c>
      <c r="C97" s="13"/>
      <c r="D97" s="13"/>
      <c r="E97" s="84"/>
      <c r="F97" s="13"/>
      <c r="G97" s="38" t="s">
        <v>36</v>
      </c>
      <c r="H97" s="13">
        <v>51.5</v>
      </c>
      <c r="I97" s="13">
        <v>1.33</v>
      </c>
      <c r="J97" s="13">
        <v>2.3849999999999998</v>
      </c>
      <c r="K97" s="11">
        <f t="shared" si="4"/>
        <v>1.0549999999999997</v>
      </c>
      <c r="L97" s="11">
        <f>K97</f>
        <v>1.0549999999999997</v>
      </c>
      <c r="M97" s="11"/>
      <c r="N97" s="41">
        <f>L116/H117*H97</f>
        <v>4.8575625556605023E-2</v>
      </c>
      <c r="O97" s="41">
        <f t="shared" si="6"/>
        <v>1.1035756255566047</v>
      </c>
      <c r="P97" s="52"/>
      <c r="Q97" s="100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97"/>
    </row>
    <row r="98" spans="1:30" ht="15" x14ac:dyDescent="0.25">
      <c r="A98" s="70">
        <v>76</v>
      </c>
      <c r="B98" s="38">
        <v>4735</v>
      </c>
      <c r="C98" s="13"/>
      <c r="D98" s="13"/>
      <c r="E98" s="84"/>
      <c r="F98" s="13"/>
      <c r="G98" s="38" t="s">
        <v>35</v>
      </c>
      <c r="H98" s="13">
        <v>48.9</v>
      </c>
      <c r="I98" s="13">
        <v>1.95</v>
      </c>
      <c r="J98" s="13">
        <v>1.95</v>
      </c>
      <c r="K98" s="11">
        <f t="shared" si="4"/>
        <v>0</v>
      </c>
      <c r="L98" s="11">
        <f>K98*S4</f>
        <v>0</v>
      </c>
      <c r="M98" s="11">
        <f>H98*(L12/F9)</f>
        <v>1.8924179674674271</v>
      </c>
      <c r="N98" s="41">
        <f>L116/H117*H98</f>
        <v>4.6123263878019134E-2</v>
      </c>
      <c r="O98" s="41">
        <f t="shared" si="6"/>
        <v>1.9385412313454462</v>
      </c>
      <c r="P98" s="52"/>
      <c r="Q98" s="100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97"/>
    </row>
    <row r="99" spans="1:30" ht="15" x14ac:dyDescent="0.25">
      <c r="A99" s="70">
        <v>77</v>
      </c>
      <c r="B99" s="38">
        <v>4743</v>
      </c>
      <c r="C99" s="13"/>
      <c r="D99" s="13"/>
      <c r="E99" s="84"/>
      <c r="F99" s="13"/>
      <c r="G99" s="38" t="s">
        <v>35</v>
      </c>
      <c r="H99" s="13">
        <v>62.8</v>
      </c>
      <c r="I99" s="13">
        <v>1.52</v>
      </c>
      <c r="J99" s="13">
        <v>1.52</v>
      </c>
      <c r="K99" s="11">
        <f t="shared" si="4"/>
        <v>0</v>
      </c>
      <c r="L99" s="11">
        <f>K99*S5</f>
        <v>0</v>
      </c>
      <c r="M99" s="11">
        <f>H99*(L12/F9)</f>
        <v>2.4303445471769818</v>
      </c>
      <c r="N99" s="41">
        <f>L116/H117*H99</f>
        <v>5.9233966698151362E-2</v>
      </c>
      <c r="O99" s="41">
        <f t="shared" si="6"/>
        <v>2.489578513875133</v>
      </c>
      <c r="P99" s="52"/>
      <c r="Q99" s="100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97"/>
    </row>
    <row r="100" spans="1:30" ht="15" x14ac:dyDescent="0.25">
      <c r="A100" s="70">
        <v>78</v>
      </c>
      <c r="B100" s="38">
        <v>9895</v>
      </c>
      <c r="C100" s="13"/>
      <c r="D100" s="13"/>
      <c r="E100" s="84"/>
      <c r="F100" s="13"/>
      <c r="G100" s="38" t="s">
        <v>35</v>
      </c>
      <c r="H100" s="13">
        <v>98</v>
      </c>
      <c r="I100" s="13">
        <v>3.411</v>
      </c>
      <c r="J100" s="13">
        <v>5.9539999999999997</v>
      </c>
      <c r="K100" s="11">
        <f t="shared" si="4"/>
        <v>2.5429999999999997</v>
      </c>
      <c r="L100" s="11">
        <f>K100*S3</f>
        <v>2.1864713999999998</v>
      </c>
      <c r="M100" s="11"/>
      <c r="N100" s="41">
        <f>L116/H117*H100</f>
        <v>9.2435170962083341E-2</v>
      </c>
      <c r="O100" s="41">
        <f t="shared" si="6"/>
        <v>2.278906570962083</v>
      </c>
      <c r="P100" s="52"/>
      <c r="Q100" s="100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97"/>
    </row>
    <row r="101" spans="1:30" ht="15" x14ac:dyDescent="0.25">
      <c r="A101" s="70">
        <v>79</v>
      </c>
      <c r="B101" s="38">
        <v>4337</v>
      </c>
      <c r="C101" s="13"/>
      <c r="D101" s="13"/>
      <c r="E101" s="84"/>
      <c r="F101" s="13"/>
      <c r="G101" s="38" t="s">
        <v>35</v>
      </c>
      <c r="H101" s="13">
        <v>107.7</v>
      </c>
      <c r="I101" s="13">
        <v>18.850000000000001</v>
      </c>
      <c r="J101" s="13">
        <v>18.850000000000001</v>
      </c>
      <c r="K101" s="11">
        <f t="shared" si="4"/>
        <v>0</v>
      </c>
      <c r="L101" s="11">
        <f>K101*S3</f>
        <v>0</v>
      </c>
      <c r="M101" s="11"/>
      <c r="N101" s="41">
        <f>L116/H117*H101</f>
        <v>0.10158436645526915</v>
      </c>
      <c r="O101" s="41">
        <f t="shared" si="6"/>
        <v>0.10158436645526915</v>
      </c>
      <c r="P101" s="52"/>
      <c r="Q101" s="100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97"/>
    </row>
    <row r="102" spans="1:30" ht="15" x14ac:dyDescent="0.25">
      <c r="A102" s="70" t="s">
        <v>48</v>
      </c>
      <c r="B102" s="38">
        <v>81501772</v>
      </c>
      <c r="C102" s="13"/>
      <c r="D102" s="13"/>
      <c r="E102" s="84"/>
      <c r="F102" s="13"/>
      <c r="G102" s="38" t="s">
        <v>49</v>
      </c>
      <c r="H102" s="13">
        <v>188.3</v>
      </c>
      <c r="I102" s="13">
        <v>8.8346</v>
      </c>
      <c r="J102" s="13">
        <v>13.494999999999999</v>
      </c>
      <c r="K102" s="11">
        <f t="shared" si="4"/>
        <v>4.6603999999999992</v>
      </c>
      <c r="L102" s="11">
        <f>K102</f>
        <v>4.6603999999999992</v>
      </c>
      <c r="M102" s="11"/>
      <c r="N102" s="41">
        <f>L116/H117*H102</f>
        <v>0.17760757849143158</v>
      </c>
      <c r="O102" s="41">
        <f t="shared" si="6"/>
        <v>4.8380075784914309</v>
      </c>
      <c r="P102" s="52"/>
      <c r="Q102" s="100"/>
      <c r="R102" s="101"/>
      <c r="S102" s="101"/>
      <c r="T102" s="101"/>
      <c r="U102" s="101"/>
      <c r="V102" s="101"/>
      <c r="W102" s="101"/>
      <c r="X102" s="101"/>
      <c r="Y102" s="101"/>
      <c r="Z102" s="96"/>
      <c r="AA102" s="96"/>
      <c r="AB102" s="96"/>
      <c r="AC102" s="96"/>
      <c r="AD102" s="97"/>
    </row>
    <row r="103" spans="1:30" ht="15" x14ac:dyDescent="0.25">
      <c r="A103" s="72" t="s">
        <v>50</v>
      </c>
      <c r="B103" s="73"/>
      <c r="C103" s="74"/>
      <c r="D103" s="74"/>
      <c r="E103" s="74"/>
      <c r="F103" s="74"/>
      <c r="G103" s="38" t="s">
        <v>35</v>
      </c>
      <c r="H103" s="74">
        <f>SUM(H67:H102)</f>
        <v>2689.7000000000003</v>
      </c>
      <c r="I103" s="46">
        <f>SUM(I67:I102)</f>
        <v>32789.982900000003</v>
      </c>
      <c r="J103" s="46">
        <f>SUM(J67:J102)</f>
        <v>32809.14899999999</v>
      </c>
      <c r="K103" s="47">
        <f>J103-I103</f>
        <v>19.166099999987637</v>
      </c>
      <c r="L103" s="48">
        <f>SUM(L67:L102)</f>
        <v>14.210811399999999</v>
      </c>
      <c r="M103" s="48">
        <f>SUM(M67:M102)</f>
        <v>43.951310545046148</v>
      </c>
      <c r="N103" s="50">
        <f>SUM(N67:N102)</f>
        <v>2.5369681564970978</v>
      </c>
      <c r="O103" s="50">
        <f>SUM(O67:O102)</f>
        <v>60.699090101543234</v>
      </c>
      <c r="P103" s="60"/>
      <c r="Q103" s="100"/>
      <c r="R103" s="101"/>
      <c r="S103" s="101"/>
      <c r="T103" s="101"/>
      <c r="U103" s="101"/>
      <c r="V103" s="101"/>
      <c r="W103" s="101"/>
      <c r="X103" s="101"/>
      <c r="Y103" s="101"/>
      <c r="Z103" s="96"/>
      <c r="AA103" s="96"/>
      <c r="AB103" s="96"/>
      <c r="AC103" s="96"/>
      <c r="AD103" s="97"/>
    </row>
    <row r="104" spans="1:30" ht="15" x14ac:dyDescent="0.25">
      <c r="A104" s="214" t="s">
        <v>38</v>
      </c>
      <c r="B104" s="214"/>
      <c r="C104" s="214"/>
      <c r="D104" s="214"/>
      <c r="E104" s="214"/>
      <c r="F104" s="214"/>
      <c r="G104" s="214"/>
      <c r="H104" s="214"/>
      <c r="M104" s="11"/>
      <c r="N104" s="41"/>
      <c r="O104" s="41"/>
      <c r="P104" s="52"/>
      <c r="Q104" s="100"/>
      <c r="R104" s="101"/>
      <c r="S104" s="101"/>
      <c r="T104" s="101"/>
      <c r="U104" s="101"/>
      <c r="V104" s="101"/>
      <c r="W104" s="101"/>
      <c r="X104" s="101"/>
      <c r="Y104" s="101"/>
      <c r="Z104" s="96"/>
      <c r="AA104" s="96"/>
      <c r="AB104" s="96"/>
      <c r="AC104" s="96"/>
      <c r="AD104" s="97"/>
    </row>
    <row r="105" spans="1:30" ht="15" x14ac:dyDescent="0.25">
      <c r="A105" s="75">
        <v>6</v>
      </c>
      <c r="B105" s="76">
        <v>4729</v>
      </c>
      <c r="C105" s="33"/>
      <c r="D105" s="33"/>
      <c r="E105" s="33"/>
      <c r="F105" s="33"/>
      <c r="G105" s="32" t="s">
        <v>35</v>
      </c>
      <c r="H105" s="71"/>
      <c r="I105" s="13">
        <v>24.071999999999999</v>
      </c>
      <c r="J105" s="13">
        <v>24.956</v>
      </c>
      <c r="K105" s="11">
        <f t="shared" ref="K105:K117" si="7">J105-I105</f>
        <v>0.88400000000000034</v>
      </c>
      <c r="L105" s="11">
        <v>0</v>
      </c>
      <c r="M105" s="11"/>
      <c r="N105" s="41">
        <f>L116/H118*H105</f>
        <v>0</v>
      </c>
      <c r="O105" s="41">
        <f>L105+M105+N105</f>
        <v>0</v>
      </c>
      <c r="P105" s="52"/>
      <c r="Q105" s="100"/>
      <c r="R105" s="101"/>
      <c r="S105" s="101"/>
      <c r="T105" s="101"/>
      <c r="U105" s="101"/>
      <c r="V105" s="101"/>
      <c r="W105" s="101"/>
      <c r="X105" s="101"/>
      <c r="Y105" s="101"/>
      <c r="Z105" s="96"/>
      <c r="AA105" s="96"/>
      <c r="AB105" s="96"/>
      <c r="AC105" s="96"/>
      <c r="AD105" s="97"/>
    </row>
    <row r="106" spans="1:30" ht="15" x14ac:dyDescent="0.25">
      <c r="A106" s="70">
        <v>5</v>
      </c>
      <c r="B106" s="77">
        <v>4770</v>
      </c>
      <c r="C106" s="13"/>
      <c r="D106" s="13"/>
      <c r="E106" s="13"/>
      <c r="F106" s="13"/>
      <c r="G106" s="38" t="s">
        <v>35</v>
      </c>
      <c r="H106" s="71">
        <v>90.5</v>
      </c>
      <c r="I106" s="13">
        <v>28.661999999999999</v>
      </c>
      <c r="J106" s="13">
        <v>29.695</v>
      </c>
      <c r="K106" s="11">
        <f>J106-I106</f>
        <v>1.0330000000000013</v>
      </c>
      <c r="L106" s="11">
        <f>K106*S3</f>
        <v>0.88817340000000111</v>
      </c>
      <c r="M106" s="11"/>
      <c r="N106" s="41">
        <f>L116/H117*H106</f>
        <v>8.5361050735393296E-2</v>
      </c>
      <c r="O106" s="41">
        <f t="shared" ref="O106:O114" si="8">L106+M106+N106</f>
        <v>0.97353445073539446</v>
      </c>
      <c r="P106" s="52"/>
      <c r="Q106" s="100"/>
      <c r="R106" s="101"/>
      <c r="S106" s="101"/>
      <c r="T106" s="101"/>
      <c r="U106" s="101"/>
      <c r="V106" s="101"/>
      <c r="W106" s="101"/>
      <c r="X106" s="101"/>
      <c r="Y106" s="101"/>
      <c r="Z106" s="96"/>
      <c r="AA106" s="96"/>
      <c r="AB106" s="96"/>
      <c r="AC106" s="96"/>
      <c r="AD106" s="97"/>
    </row>
    <row r="107" spans="1:30" ht="15" x14ac:dyDescent="0.25">
      <c r="A107" s="70">
        <v>4</v>
      </c>
      <c r="B107" s="77">
        <v>4778</v>
      </c>
      <c r="C107" s="13"/>
      <c r="D107" s="13"/>
      <c r="E107" s="13"/>
      <c r="F107" s="13"/>
      <c r="G107" s="38" t="s">
        <v>35</v>
      </c>
      <c r="H107" s="71">
        <v>63.2</v>
      </c>
      <c r="I107" s="13">
        <v>28.89</v>
      </c>
      <c r="J107" s="13">
        <v>29.956</v>
      </c>
      <c r="K107" s="11">
        <f t="shared" si="7"/>
        <v>1.0659999999999989</v>
      </c>
      <c r="L107" s="11">
        <v>0</v>
      </c>
      <c r="M107" s="11">
        <f>H107*(L12/F9)</f>
        <v>2.4458244487513578</v>
      </c>
      <c r="N107" s="41">
        <f>L116/H117*H107</f>
        <v>5.9611253110241506E-2</v>
      </c>
      <c r="O107" s="41">
        <f t="shared" si="8"/>
        <v>2.5054357018615994</v>
      </c>
      <c r="P107" s="52"/>
      <c r="Q107" s="100"/>
      <c r="R107" s="101"/>
      <c r="S107" s="101"/>
      <c r="T107" s="101"/>
      <c r="U107" s="101"/>
      <c r="V107" s="101"/>
      <c r="W107" s="101"/>
      <c r="X107" s="101"/>
      <c r="Y107" s="101"/>
      <c r="Z107" s="96"/>
      <c r="AA107" s="96"/>
      <c r="AB107" s="96"/>
      <c r="AC107" s="96"/>
      <c r="AD107" s="97"/>
    </row>
    <row r="108" spans="1:30" ht="15" x14ac:dyDescent="0.25">
      <c r="A108" s="70">
        <v>7</v>
      </c>
      <c r="B108" s="77">
        <v>4769</v>
      </c>
      <c r="C108" s="13"/>
      <c r="D108" s="13"/>
      <c r="E108" s="13"/>
      <c r="F108" s="13"/>
      <c r="G108" s="38" t="s">
        <v>35</v>
      </c>
      <c r="H108" s="13">
        <v>204.9</v>
      </c>
      <c r="I108" s="13">
        <v>31.231000000000002</v>
      </c>
      <c r="J108" s="13">
        <v>32.436</v>
      </c>
      <c r="K108" s="11">
        <f t="shared" si="7"/>
        <v>1.2049999999999983</v>
      </c>
      <c r="L108" s="11">
        <f>K108*S3</f>
        <v>1.0360589999999985</v>
      </c>
      <c r="M108" s="11"/>
      <c r="N108" s="41">
        <f>L116/H117*H108</f>
        <v>0.19326496459317222</v>
      </c>
      <c r="O108" s="41">
        <f t="shared" si="8"/>
        <v>1.2293239645931706</v>
      </c>
      <c r="P108" s="52"/>
      <c r="Q108" s="100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97"/>
    </row>
    <row r="109" spans="1:30" ht="15" x14ac:dyDescent="0.25">
      <c r="A109" s="70">
        <v>8</v>
      </c>
      <c r="B109" s="77">
        <v>4741</v>
      </c>
      <c r="C109" s="13"/>
      <c r="D109" s="13"/>
      <c r="E109" s="13"/>
      <c r="F109" s="13"/>
      <c r="G109" s="38" t="s">
        <v>35</v>
      </c>
      <c r="H109" s="13">
        <v>137.19999999999999</v>
      </c>
      <c r="I109" s="13">
        <v>27.567</v>
      </c>
      <c r="J109" s="13">
        <v>27.567</v>
      </c>
      <c r="K109" s="11">
        <f t="shared" si="7"/>
        <v>0</v>
      </c>
      <c r="L109" s="11">
        <f>K109*S4</f>
        <v>0</v>
      </c>
      <c r="M109" s="11">
        <f>H109*(L12/F9)</f>
        <v>5.3096062400108588</v>
      </c>
      <c r="N109" s="41">
        <f>L116/H117*H109</f>
        <v>0.12940923934691667</v>
      </c>
      <c r="O109" s="41">
        <f t="shared" si="8"/>
        <v>5.4390154793577752</v>
      </c>
      <c r="P109" s="52"/>
      <c r="Q109" s="100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97"/>
    </row>
    <row r="110" spans="1:30" ht="15" x14ac:dyDescent="0.25">
      <c r="A110" s="70">
        <v>9</v>
      </c>
      <c r="B110" s="77">
        <v>4751</v>
      </c>
      <c r="C110" s="13"/>
      <c r="D110" s="13"/>
      <c r="E110" s="13"/>
      <c r="F110" s="13"/>
      <c r="G110" s="38" t="s">
        <v>35</v>
      </c>
      <c r="H110" s="13">
        <v>61.8</v>
      </c>
      <c r="I110" s="13">
        <v>14.62</v>
      </c>
      <c r="J110" s="13">
        <v>14.62</v>
      </c>
      <c r="K110" s="11">
        <f t="shared" si="7"/>
        <v>0</v>
      </c>
      <c r="L110" s="11">
        <f>K110*S5</f>
        <v>0</v>
      </c>
      <c r="M110" s="11">
        <f>H110*(L12/F9)</f>
        <v>2.3916447932410425</v>
      </c>
      <c r="N110" s="41">
        <f>L116/H117*H110</f>
        <v>5.8290750667926022E-2</v>
      </c>
      <c r="O110" s="41">
        <f t="shared" si="8"/>
        <v>2.4499355439089685</v>
      </c>
      <c r="P110" s="52"/>
      <c r="Q110" s="100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97"/>
    </row>
    <row r="111" spans="1:30" ht="15" x14ac:dyDescent="0.25">
      <c r="A111" s="70">
        <v>10</v>
      </c>
      <c r="B111" s="77">
        <v>4775</v>
      </c>
      <c r="C111" s="13"/>
      <c r="D111" s="13"/>
      <c r="E111" s="13"/>
      <c r="F111" s="13"/>
      <c r="G111" s="38" t="s">
        <v>35</v>
      </c>
      <c r="H111" s="13">
        <v>89.4</v>
      </c>
      <c r="I111" s="13">
        <v>19.475000000000001</v>
      </c>
      <c r="J111" s="13">
        <v>19.475000000000001</v>
      </c>
      <c r="K111" s="11">
        <f t="shared" si="7"/>
        <v>0</v>
      </c>
      <c r="L111" s="11">
        <f>K111*S3</f>
        <v>0</v>
      </c>
      <c r="M111" s="11">
        <f>H111*(L12/F9)</f>
        <v>3.4597580018729652</v>
      </c>
      <c r="N111" s="41">
        <f>L116/H117*H111</f>
        <v>8.432351310214542E-2</v>
      </c>
      <c r="O111" s="41">
        <f t="shared" si="8"/>
        <v>3.5440815149751108</v>
      </c>
      <c r="P111" s="52"/>
      <c r="Q111" s="100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97"/>
    </row>
    <row r="112" spans="1:30" ht="15" x14ac:dyDescent="0.25">
      <c r="A112" s="209">
        <v>11.12</v>
      </c>
      <c r="B112" s="77">
        <v>4772</v>
      </c>
      <c r="C112" s="45"/>
      <c r="D112" s="45"/>
      <c r="E112" s="45"/>
      <c r="F112" s="45"/>
      <c r="G112" s="44" t="s">
        <v>35</v>
      </c>
      <c r="H112" s="210">
        <v>368.8</v>
      </c>
      <c r="I112" s="13">
        <v>11.36</v>
      </c>
      <c r="J112" s="13">
        <v>11.365</v>
      </c>
      <c r="K112" s="11">
        <f t="shared" si="7"/>
        <v>5.0000000000007816E-3</v>
      </c>
      <c r="L112" s="11">
        <f>K112*S4</f>
        <v>4.300000000000672E-6</v>
      </c>
      <c r="M112" s="11">
        <f>H112*(L12/F9)</f>
        <v>14.272469251574378</v>
      </c>
      <c r="N112" s="41">
        <f>L116/H117*H112</f>
        <v>0.3478580719471055</v>
      </c>
      <c r="O112" s="41">
        <f t="shared" si="8"/>
        <v>14.620331623521484</v>
      </c>
      <c r="P112" s="52"/>
      <c r="Q112" s="100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97"/>
    </row>
    <row r="113" spans="1:30" ht="15" x14ac:dyDescent="0.25">
      <c r="A113" s="209"/>
      <c r="B113" s="77">
        <v>4755</v>
      </c>
      <c r="C113" s="33"/>
      <c r="D113" s="33"/>
      <c r="E113" s="33"/>
      <c r="F113" s="33"/>
      <c r="G113" s="32" t="s">
        <v>35</v>
      </c>
      <c r="H113" s="211"/>
      <c r="I113" s="13">
        <v>380</v>
      </c>
      <c r="J113" s="13">
        <v>380</v>
      </c>
      <c r="K113" s="11">
        <f t="shared" si="7"/>
        <v>0</v>
      </c>
      <c r="L113" s="11">
        <f>K113*S5</f>
        <v>0</v>
      </c>
      <c r="M113" s="11"/>
      <c r="N113" s="41"/>
      <c r="O113" s="41">
        <f t="shared" si="8"/>
        <v>0</v>
      </c>
      <c r="P113" s="52"/>
      <c r="Q113" s="100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97"/>
    </row>
    <row r="114" spans="1:30" ht="15" x14ac:dyDescent="0.25">
      <c r="A114" s="70">
        <v>13</v>
      </c>
      <c r="B114" s="77">
        <v>4774</v>
      </c>
      <c r="C114" s="13"/>
      <c r="D114" s="13"/>
      <c r="E114" s="13"/>
      <c r="F114" s="13"/>
      <c r="G114" s="38" t="s">
        <v>35</v>
      </c>
      <c r="H114" s="13">
        <v>0</v>
      </c>
      <c r="I114" s="13">
        <v>2.7519999999999998</v>
      </c>
      <c r="J114" s="13">
        <v>2.7519999999999998</v>
      </c>
      <c r="K114" s="11">
        <f t="shared" si="7"/>
        <v>0</v>
      </c>
      <c r="L114" s="11">
        <f>K114*S3</f>
        <v>0</v>
      </c>
      <c r="M114" s="11"/>
      <c r="N114" s="41">
        <f>L116/H117*H114</f>
        <v>0</v>
      </c>
      <c r="O114" s="41">
        <f t="shared" si="8"/>
        <v>0</v>
      </c>
      <c r="P114" s="52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97"/>
    </row>
    <row r="115" spans="1:30" ht="15" x14ac:dyDescent="0.25">
      <c r="A115" s="79" t="s">
        <v>50</v>
      </c>
      <c r="B115" s="80"/>
      <c r="C115" s="46"/>
      <c r="D115" s="46"/>
      <c r="E115" s="46"/>
      <c r="F115" s="46"/>
      <c r="G115" s="46"/>
      <c r="H115" s="46">
        <f t="shared" ref="H115:M115" si="9">SUM(H105:H114)</f>
        <v>1015.8</v>
      </c>
      <c r="I115" s="46">
        <f>SUM(I105:I114)</f>
        <v>568.62899999999991</v>
      </c>
      <c r="J115" s="46">
        <f t="shared" si="9"/>
        <v>572.822</v>
      </c>
      <c r="K115" s="47">
        <f t="shared" si="7"/>
        <v>4.1930000000000973</v>
      </c>
      <c r="L115" s="48">
        <f>SUM(L105:L114)</f>
        <v>1.9242366999999998</v>
      </c>
      <c r="M115" s="48">
        <f t="shared" si="9"/>
        <v>27.879302735450601</v>
      </c>
      <c r="N115" s="50">
        <f>SUM(N105:N114)</f>
        <v>0.95811884350290055</v>
      </c>
      <c r="O115" s="50">
        <f>SUM(O105:O114)</f>
        <v>30.761658278953504</v>
      </c>
      <c r="P115" s="60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97"/>
    </row>
    <row r="116" spans="1:30" ht="15" x14ac:dyDescent="0.25">
      <c r="A116" s="70"/>
      <c r="B116" s="16" t="s">
        <v>51</v>
      </c>
      <c r="C116" s="13"/>
      <c r="D116" s="13"/>
      <c r="E116" s="13"/>
      <c r="F116" s="13"/>
      <c r="G116" s="38" t="s">
        <v>35</v>
      </c>
      <c r="H116" s="13"/>
      <c r="I116" s="13">
        <v>80.777000000000001</v>
      </c>
      <c r="J116" s="81">
        <v>84.841999999999999</v>
      </c>
      <c r="K116" s="11">
        <f t="shared" si="7"/>
        <v>4.0649999999999977</v>
      </c>
      <c r="L116" s="11">
        <f>K116*S3</f>
        <v>3.4950869999999981</v>
      </c>
      <c r="M116" s="11"/>
      <c r="N116" s="41"/>
      <c r="O116" s="41"/>
      <c r="P116" s="52"/>
      <c r="Q116" s="100"/>
      <c r="R116" s="100"/>
      <c r="S116" s="100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97"/>
    </row>
    <row r="117" spans="1:30" ht="15" x14ac:dyDescent="0.25">
      <c r="A117" s="82" t="s">
        <v>52</v>
      </c>
      <c r="B117" s="83"/>
      <c r="C117" s="13"/>
      <c r="D117" s="13"/>
      <c r="E117" s="13"/>
      <c r="F117" s="13"/>
      <c r="G117" s="13"/>
      <c r="H117" s="46">
        <f>H103+H115</f>
        <v>3705.5</v>
      </c>
      <c r="I117" s="46">
        <f>I103+I115</f>
        <v>33358.611900000004</v>
      </c>
      <c r="J117" s="46">
        <f>J103+J115</f>
        <v>33381.97099999999</v>
      </c>
      <c r="K117" s="47">
        <f t="shared" si="7"/>
        <v>23.359099999986938</v>
      </c>
      <c r="L117" s="48">
        <f>L103+L115</f>
        <v>16.135048099999999</v>
      </c>
      <c r="M117" s="48">
        <f>M103+M115</f>
        <v>71.830613280496749</v>
      </c>
      <c r="N117" s="50">
        <f>N103+N115</f>
        <v>3.4950869999999985</v>
      </c>
      <c r="O117" s="50">
        <f>O103+O115</f>
        <v>91.460748380496739</v>
      </c>
      <c r="P117" s="60"/>
      <c r="Q117" s="100"/>
      <c r="R117" s="100"/>
      <c r="S117" s="100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97"/>
    </row>
    <row r="118" spans="1:30" ht="15" x14ac:dyDescent="0.25">
      <c r="A118" s="212" t="s">
        <v>53</v>
      </c>
      <c r="B118" s="213"/>
      <c r="C118" s="13"/>
      <c r="D118" s="13"/>
      <c r="E118" s="13"/>
      <c r="F118" s="13"/>
      <c r="G118" s="13"/>
      <c r="H118" s="46">
        <f>H117+H64</f>
        <v>6998.2999999999993</v>
      </c>
      <c r="I118" s="46">
        <f>I117+I64</f>
        <v>33928.299900000005</v>
      </c>
      <c r="J118" s="46">
        <f>J117+J64</f>
        <v>33994.922999999988</v>
      </c>
      <c r="K118" s="47">
        <f>J118-I118</f>
        <v>66.623099999982514</v>
      </c>
      <c r="L118" s="48">
        <f>L117+L64</f>
        <v>53.099363360000012</v>
      </c>
      <c r="M118" s="48">
        <f>M117+M64</f>
        <v>114.05591480000002</v>
      </c>
      <c r="N118" s="50">
        <f>N117+N64-0.00065</f>
        <v>6.8690769999999981</v>
      </c>
      <c r="O118" s="50">
        <f>O117+O64</f>
        <v>174.02500516000003</v>
      </c>
      <c r="P118" s="60"/>
      <c r="Q118" s="106"/>
      <c r="R118" s="100"/>
      <c r="S118" s="100"/>
      <c r="T118" s="100"/>
      <c r="U118" s="100"/>
      <c r="V118" s="101"/>
      <c r="W118" s="101"/>
      <c r="X118" s="101"/>
      <c r="Y118" s="101"/>
      <c r="Z118" s="101"/>
      <c r="AA118" s="101"/>
      <c r="AB118" s="101"/>
      <c r="AC118" s="101"/>
      <c r="AD118" s="97"/>
    </row>
    <row r="119" spans="1:30" ht="5.25" customHeight="1" x14ac:dyDescent="0.25">
      <c r="P119" s="52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97"/>
    </row>
  </sheetData>
  <mergeCells count="18">
    <mergeCell ref="A7:C9"/>
    <mergeCell ref="D7:E7"/>
    <mergeCell ref="D8:E8"/>
    <mergeCell ref="D9:E9"/>
    <mergeCell ref="B1:N2"/>
    <mergeCell ref="A3:M3"/>
    <mergeCell ref="A4:N4"/>
    <mergeCell ref="A5:H5"/>
    <mergeCell ref="A6:K6"/>
    <mergeCell ref="A112:A113"/>
    <mergeCell ref="H112:H113"/>
    <mergeCell ref="A118:B118"/>
    <mergeCell ref="A56:G56"/>
    <mergeCell ref="A57:H57"/>
    <mergeCell ref="A62:B62"/>
    <mergeCell ref="A64:B64"/>
    <mergeCell ref="A65:N65"/>
    <mergeCell ref="A104:H10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8"/>
  <sheetViews>
    <sheetView workbookViewId="0">
      <selection activeCell="W8" sqref="W8"/>
    </sheetView>
  </sheetViews>
  <sheetFormatPr defaultRowHeight="15.75" x14ac:dyDescent="0.25"/>
  <cols>
    <col min="1" max="1" width="6.5703125" style="1" customWidth="1"/>
    <col min="2" max="2" width="11.85546875" style="1" customWidth="1"/>
    <col min="3" max="3" width="10.140625" style="9" hidden="1" customWidth="1"/>
    <col min="4" max="4" width="13.7109375" style="9" hidden="1" customWidth="1"/>
    <col min="5" max="5" width="15.5703125" style="9" hidden="1" customWidth="1"/>
    <col min="6" max="6" width="10.140625" style="9" hidden="1" customWidth="1"/>
    <col min="7" max="7" width="8.140625" style="9" customWidth="1"/>
    <col min="8" max="8" width="9.5703125" style="9" customWidth="1"/>
    <col min="9" max="9" width="10.85546875" style="9" customWidth="1"/>
    <col min="10" max="10" width="12.5703125" style="9" customWidth="1"/>
    <col min="11" max="11" width="15.5703125" style="10" customWidth="1"/>
    <col min="12" max="12" width="14.5703125" style="10" customWidth="1"/>
    <col min="13" max="13" width="15" style="10" customWidth="1"/>
    <col min="14" max="14" width="10.140625" style="2" customWidth="1"/>
    <col min="15" max="15" width="12.5703125" style="2" customWidth="1"/>
    <col min="16" max="16" width="13" style="3" customWidth="1"/>
    <col min="17" max="17" width="11.5703125" style="90" hidden="1" customWidth="1"/>
    <col min="18" max="20" width="0" style="90" hidden="1" customWidth="1"/>
    <col min="21" max="21" width="9.140625" style="90"/>
    <col min="22" max="29" width="9.140625" style="91"/>
    <col min="30" max="256" width="9.140625" style="92"/>
    <col min="257" max="257" width="6.5703125" style="92" customWidth="1"/>
    <col min="258" max="258" width="11.85546875" style="92" customWidth="1"/>
    <col min="259" max="259" width="10.140625" style="92" customWidth="1"/>
    <col min="260" max="260" width="13.7109375" style="92" customWidth="1"/>
    <col min="261" max="261" width="15.5703125" style="92" customWidth="1"/>
    <col min="262" max="262" width="10.140625" style="92" customWidth="1"/>
    <col min="263" max="263" width="8.140625" style="92" customWidth="1"/>
    <col min="264" max="264" width="9.5703125" style="92" customWidth="1"/>
    <col min="265" max="265" width="10.85546875" style="92" customWidth="1"/>
    <col min="266" max="266" width="12.5703125" style="92" customWidth="1"/>
    <col min="267" max="267" width="15.5703125" style="92" customWidth="1"/>
    <col min="268" max="268" width="14.5703125" style="92" customWidth="1"/>
    <col min="269" max="269" width="15" style="92" customWidth="1"/>
    <col min="270" max="270" width="10.140625" style="92" customWidth="1"/>
    <col min="271" max="271" width="12.5703125" style="92" customWidth="1"/>
    <col min="272" max="272" width="0" style="92" hidden="1" customWidth="1"/>
    <col min="273" max="273" width="11.5703125" style="92" customWidth="1"/>
    <col min="274" max="512" width="9.140625" style="92"/>
    <col min="513" max="513" width="6.5703125" style="92" customWidth="1"/>
    <col min="514" max="514" width="11.85546875" style="92" customWidth="1"/>
    <col min="515" max="515" width="10.140625" style="92" customWidth="1"/>
    <col min="516" max="516" width="13.7109375" style="92" customWidth="1"/>
    <col min="517" max="517" width="15.5703125" style="92" customWidth="1"/>
    <col min="518" max="518" width="10.140625" style="92" customWidth="1"/>
    <col min="519" max="519" width="8.140625" style="92" customWidth="1"/>
    <col min="520" max="520" width="9.5703125" style="92" customWidth="1"/>
    <col min="521" max="521" width="10.85546875" style="92" customWidth="1"/>
    <col min="522" max="522" width="12.5703125" style="92" customWidth="1"/>
    <col min="523" max="523" width="15.5703125" style="92" customWidth="1"/>
    <col min="524" max="524" width="14.5703125" style="92" customWidth="1"/>
    <col min="525" max="525" width="15" style="92" customWidth="1"/>
    <col min="526" max="526" width="10.140625" style="92" customWidth="1"/>
    <col min="527" max="527" width="12.5703125" style="92" customWidth="1"/>
    <col min="528" max="528" width="0" style="92" hidden="1" customWidth="1"/>
    <col min="529" max="529" width="11.5703125" style="92" customWidth="1"/>
    <col min="530" max="768" width="9.140625" style="92"/>
    <col min="769" max="769" width="6.5703125" style="92" customWidth="1"/>
    <col min="770" max="770" width="11.85546875" style="92" customWidth="1"/>
    <col min="771" max="771" width="10.140625" style="92" customWidth="1"/>
    <col min="772" max="772" width="13.7109375" style="92" customWidth="1"/>
    <col min="773" max="773" width="15.5703125" style="92" customWidth="1"/>
    <col min="774" max="774" width="10.140625" style="92" customWidth="1"/>
    <col min="775" max="775" width="8.140625" style="92" customWidth="1"/>
    <col min="776" max="776" width="9.5703125" style="92" customWidth="1"/>
    <col min="777" max="777" width="10.85546875" style="92" customWidth="1"/>
    <col min="778" max="778" width="12.5703125" style="92" customWidth="1"/>
    <col min="779" max="779" width="15.5703125" style="92" customWidth="1"/>
    <col min="780" max="780" width="14.5703125" style="92" customWidth="1"/>
    <col min="781" max="781" width="15" style="92" customWidth="1"/>
    <col min="782" max="782" width="10.140625" style="92" customWidth="1"/>
    <col min="783" max="783" width="12.5703125" style="92" customWidth="1"/>
    <col min="784" max="784" width="0" style="92" hidden="1" customWidth="1"/>
    <col min="785" max="785" width="11.5703125" style="92" customWidth="1"/>
    <col min="786" max="1024" width="9.140625" style="92"/>
    <col min="1025" max="1025" width="6.5703125" style="92" customWidth="1"/>
    <col min="1026" max="1026" width="11.85546875" style="92" customWidth="1"/>
    <col min="1027" max="1027" width="10.140625" style="92" customWidth="1"/>
    <col min="1028" max="1028" width="13.7109375" style="92" customWidth="1"/>
    <col min="1029" max="1029" width="15.5703125" style="92" customWidth="1"/>
    <col min="1030" max="1030" width="10.140625" style="92" customWidth="1"/>
    <col min="1031" max="1031" width="8.140625" style="92" customWidth="1"/>
    <col min="1032" max="1032" width="9.5703125" style="92" customWidth="1"/>
    <col min="1033" max="1033" width="10.85546875" style="92" customWidth="1"/>
    <col min="1034" max="1034" width="12.5703125" style="92" customWidth="1"/>
    <col min="1035" max="1035" width="15.5703125" style="92" customWidth="1"/>
    <col min="1036" max="1036" width="14.5703125" style="92" customWidth="1"/>
    <col min="1037" max="1037" width="15" style="92" customWidth="1"/>
    <col min="1038" max="1038" width="10.140625" style="92" customWidth="1"/>
    <col min="1039" max="1039" width="12.5703125" style="92" customWidth="1"/>
    <col min="1040" max="1040" width="0" style="92" hidden="1" customWidth="1"/>
    <col min="1041" max="1041" width="11.5703125" style="92" customWidth="1"/>
    <col min="1042" max="1280" width="9.140625" style="92"/>
    <col min="1281" max="1281" width="6.5703125" style="92" customWidth="1"/>
    <col min="1282" max="1282" width="11.85546875" style="92" customWidth="1"/>
    <col min="1283" max="1283" width="10.140625" style="92" customWidth="1"/>
    <col min="1284" max="1284" width="13.7109375" style="92" customWidth="1"/>
    <col min="1285" max="1285" width="15.5703125" style="92" customWidth="1"/>
    <col min="1286" max="1286" width="10.140625" style="92" customWidth="1"/>
    <col min="1287" max="1287" width="8.140625" style="92" customWidth="1"/>
    <col min="1288" max="1288" width="9.5703125" style="92" customWidth="1"/>
    <col min="1289" max="1289" width="10.85546875" style="92" customWidth="1"/>
    <col min="1290" max="1290" width="12.5703125" style="92" customWidth="1"/>
    <col min="1291" max="1291" width="15.5703125" style="92" customWidth="1"/>
    <col min="1292" max="1292" width="14.5703125" style="92" customWidth="1"/>
    <col min="1293" max="1293" width="15" style="92" customWidth="1"/>
    <col min="1294" max="1294" width="10.140625" style="92" customWidth="1"/>
    <col min="1295" max="1295" width="12.5703125" style="92" customWidth="1"/>
    <col min="1296" max="1296" width="0" style="92" hidden="1" customWidth="1"/>
    <col min="1297" max="1297" width="11.5703125" style="92" customWidth="1"/>
    <col min="1298" max="1536" width="9.140625" style="92"/>
    <col min="1537" max="1537" width="6.5703125" style="92" customWidth="1"/>
    <col min="1538" max="1538" width="11.85546875" style="92" customWidth="1"/>
    <col min="1539" max="1539" width="10.140625" style="92" customWidth="1"/>
    <col min="1540" max="1540" width="13.7109375" style="92" customWidth="1"/>
    <col min="1541" max="1541" width="15.5703125" style="92" customWidth="1"/>
    <col min="1542" max="1542" width="10.140625" style="92" customWidth="1"/>
    <col min="1543" max="1543" width="8.140625" style="92" customWidth="1"/>
    <col min="1544" max="1544" width="9.5703125" style="92" customWidth="1"/>
    <col min="1545" max="1545" width="10.85546875" style="92" customWidth="1"/>
    <col min="1546" max="1546" width="12.5703125" style="92" customWidth="1"/>
    <col min="1547" max="1547" width="15.5703125" style="92" customWidth="1"/>
    <col min="1548" max="1548" width="14.5703125" style="92" customWidth="1"/>
    <col min="1549" max="1549" width="15" style="92" customWidth="1"/>
    <col min="1550" max="1550" width="10.140625" style="92" customWidth="1"/>
    <col min="1551" max="1551" width="12.5703125" style="92" customWidth="1"/>
    <col min="1552" max="1552" width="0" style="92" hidden="1" customWidth="1"/>
    <col min="1553" max="1553" width="11.5703125" style="92" customWidth="1"/>
    <col min="1554" max="1792" width="9.140625" style="92"/>
    <col min="1793" max="1793" width="6.5703125" style="92" customWidth="1"/>
    <col min="1794" max="1794" width="11.85546875" style="92" customWidth="1"/>
    <col min="1795" max="1795" width="10.140625" style="92" customWidth="1"/>
    <col min="1796" max="1796" width="13.7109375" style="92" customWidth="1"/>
    <col min="1797" max="1797" width="15.5703125" style="92" customWidth="1"/>
    <col min="1798" max="1798" width="10.140625" style="92" customWidth="1"/>
    <col min="1799" max="1799" width="8.140625" style="92" customWidth="1"/>
    <col min="1800" max="1800" width="9.5703125" style="92" customWidth="1"/>
    <col min="1801" max="1801" width="10.85546875" style="92" customWidth="1"/>
    <col min="1802" max="1802" width="12.5703125" style="92" customWidth="1"/>
    <col min="1803" max="1803" width="15.5703125" style="92" customWidth="1"/>
    <col min="1804" max="1804" width="14.5703125" style="92" customWidth="1"/>
    <col min="1805" max="1805" width="15" style="92" customWidth="1"/>
    <col min="1806" max="1806" width="10.140625" style="92" customWidth="1"/>
    <col min="1807" max="1807" width="12.5703125" style="92" customWidth="1"/>
    <col min="1808" max="1808" width="0" style="92" hidden="1" customWidth="1"/>
    <col min="1809" max="1809" width="11.5703125" style="92" customWidth="1"/>
    <col min="1810" max="2048" width="9.140625" style="92"/>
    <col min="2049" max="2049" width="6.5703125" style="92" customWidth="1"/>
    <col min="2050" max="2050" width="11.85546875" style="92" customWidth="1"/>
    <col min="2051" max="2051" width="10.140625" style="92" customWidth="1"/>
    <col min="2052" max="2052" width="13.7109375" style="92" customWidth="1"/>
    <col min="2053" max="2053" width="15.5703125" style="92" customWidth="1"/>
    <col min="2054" max="2054" width="10.140625" style="92" customWidth="1"/>
    <col min="2055" max="2055" width="8.140625" style="92" customWidth="1"/>
    <col min="2056" max="2056" width="9.5703125" style="92" customWidth="1"/>
    <col min="2057" max="2057" width="10.85546875" style="92" customWidth="1"/>
    <col min="2058" max="2058" width="12.5703125" style="92" customWidth="1"/>
    <col min="2059" max="2059" width="15.5703125" style="92" customWidth="1"/>
    <col min="2060" max="2060" width="14.5703125" style="92" customWidth="1"/>
    <col min="2061" max="2061" width="15" style="92" customWidth="1"/>
    <col min="2062" max="2062" width="10.140625" style="92" customWidth="1"/>
    <col min="2063" max="2063" width="12.5703125" style="92" customWidth="1"/>
    <col min="2064" max="2064" width="0" style="92" hidden="1" customWidth="1"/>
    <col min="2065" max="2065" width="11.5703125" style="92" customWidth="1"/>
    <col min="2066" max="2304" width="9.140625" style="92"/>
    <col min="2305" max="2305" width="6.5703125" style="92" customWidth="1"/>
    <col min="2306" max="2306" width="11.85546875" style="92" customWidth="1"/>
    <col min="2307" max="2307" width="10.140625" style="92" customWidth="1"/>
    <col min="2308" max="2308" width="13.7109375" style="92" customWidth="1"/>
    <col min="2309" max="2309" width="15.5703125" style="92" customWidth="1"/>
    <col min="2310" max="2310" width="10.140625" style="92" customWidth="1"/>
    <col min="2311" max="2311" width="8.140625" style="92" customWidth="1"/>
    <col min="2312" max="2312" width="9.5703125" style="92" customWidth="1"/>
    <col min="2313" max="2313" width="10.85546875" style="92" customWidth="1"/>
    <col min="2314" max="2314" width="12.5703125" style="92" customWidth="1"/>
    <col min="2315" max="2315" width="15.5703125" style="92" customWidth="1"/>
    <col min="2316" max="2316" width="14.5703125" style="92" customWidth="1"/>
    <col min="2317" max="2317" width="15" style="92" customWidth="1"/>
    <col min="2318" max="2318" width="10.140625" style="92" customWidth="1"/>
    <col min="2319" max="2319" width="12.5703125" style="92" customWidth="1"/>
    <col min="2320" max="2320" width="0" style="92" hidden="1" customWidth="1"/>
    <col min="2321" max="2321" width="11.5703125" style="92" customWidth="1"/>
    <col min="2322" max="2560" width="9.140625" style="92"/>
    <col min="2561" max="2561" width="6.5703125" style="92" customWidth="1"/>
    <col min="2562" max="2562" width="11.85546875" style="92" customWidth="1"/>
    <col min="2563" max="2563" width="10.140625" style="92" customWidth="1"/>
    <col min="2564" max="2564" width="13.7109375" style="92" customWidth="1"/>
    <col min="2565" max="2565" width="15.5703125" style="92" customWidth="1"/>
    <col min="2566" max="2566" width="10.140625" style="92" customWidth="1"/>
    <col min="2567" max="2567" width="8.140625" style="92" customWidth="1"/>
    <col min="2568" max="2568" width="9.5703125" style="92" customWidth="1"/>
    <col min="2569" max="2569" width="10.85546875" style="92" customWidth="1"/>
    <col min="2570" max="2570" width="12.5703125" style="92" customWidth="1"/>
    <col min="2571" max="2571" width="15.5703125" style="92" customWidth="1"/>
    <col min="2572" max="2572" width="14.5703125" style="92" customWidth="1"/>
    <col min="2573" max="2573" width="15" style="92" customWidth="1"/>
    <col min="2574" max="2574" width="10.140625" style="92" customWidth="1"/>
    <col min="2575" max="2575" width="12.5703125" style="92" customWidth="1"/>
    <col min="2576" max="2576" width="0" style="92" hidden="1" customWidth="1"/>
    <col min="2577" max="2577" width="11.5703125" style="92" customWidth="1"/>
    <col min="2578" max="2816" width="9.140625" style="92"/>
    <col min="2817" max="2817" width="6.5703125" style="92" customWidth="1"/>
    <col min="2818" max="2818" width="11.85546875" style="92" customWidth="1"/>
    <col min="2819" max="2819" width="10.140625" style="92" customWidth="1"/>
    <col min="2820" max="2820" width="13.7109375" style="92" customWidth="1"/>
    <col min="2821" max="2821" width="15.5703125" style="92" customWidth="1"/>
    <col min="2822" max="2822" width="10.140625" style="92" customWidth="1"/>
    <col min="2823" max="2823" width="8.140625" style="92" customWidth="1"/>
    <col min="2824" max="2824" width="9.5703125" style="92" customWidth="1"/>
    <col min="2825" max="2825" width="10.85546875" style="92" customWidth="1"/>
    <col min="2826" max="2826" width="12.5703125" style="92" customWidth="1"/>
    <col min="2827" max="2827" width="15.5703125" style="92" customWidth="1"/>
    <col min="2828" max="2828" width="14.5703125" style="92" customWidth="1"/>
    <col min="2829" max="2829" width="15" style="92" customWidth="1"/>
    <col min="2830" max="2830" width="10.140625" style="92" customWidth="1"/>
    <col min="2831" max="2831" width="12.5703125" style="92" customWidth="1"/>
    <col min="2832" max="2832" width="0" style="92" hidden="1" customWidth="1"/>
    <col min="2833" max="2833" width="11.5703125" style="92" customWidth="1"/>
    <col min="2834" max="3072" width="9.140625" style="92"/>
    <col min="3073" max="3073" width="6.5703125" style="92" customWidth="1"/>
    <col min="3074" max="3074" width="11.85546875" style="92" customWidth="1"/>
    <col min="3075" max="3075" width="10.140625" style="92" customWidth="1"/>
    <col min="3076" max="3076" width="13.7109375" style="92" customWidth="1"/>
    <col min="3077" max="3077" width="15.5703125" style="92" customWidth="1"/>
    <col min="3078" max="3078" width="10.140625" style="92" customWidth="1"/>
    <col min="3079" max="3079" width="8.140625" style="92" customWidth="1"/>
    <col min="3080" max="3080" width="9.5703125" style="92" customWidth="1"/>
    <col min="3081" max="3081" width="10.85546875" style="92" customWidth="1"/>
    <col min="3082" max="3082" width="12.5703125" style="92" customWidth="1"/>
    <col min="3083" max="3083" width="15.5703125" style="92" customWidth="1"/>
    <col min="3084" max="3084" width="14.5703125" style="92" customWidth="1"/>
    <col min="3085" max="3085" width="15" style="92" customWidth="1"/>
    <col min="3086" max="3086" width="10.140625" style="92" customWidth="1"/>
    <col min="3087" max="3087" width="12.5703125" style="92" customWidth="1"/>
    <col min="3088" max="3088" width="0" style="92" hidden="1" customWidth="1"/>
    <col min="3089" max="3089" width="11.5703125" style="92" customWidth="1"/>
    <col min="3090" max="3328" width="9.140625" style="92"/>
    <col min="3329" max="3329" width="6.5703125" style="92" customWidth="1"/>
    <col min="3330" max="3330" width="11.85546875" style="92" customWidth="1"/>
    <col min="3331" max="3331" width="10.140625" style="92" customWidth="1"/>
    <col min="3332" max="3332" width="13.7109375" style="92" customWidth="1"/>
    <col min="3333" max="3333" width="15.5703125" style="92" customWidth="1"/>
    <col min="3334" max="3334" width="10.140625" style="92" customWidth="1"/>
    <col min="3335" max="3335" width="8.140625" style="92" customWidth="1"/>
    <col min="3336" max="3336" width="9.5703125" style="92" customWidth="1"/>
    <col min="3337" max="3337" width="10.85546875" style="92" customWidth="1"/>
    <col min="3338" max="3338" width="12.5703125" style="92" customWidth="1"/>
    <col min="3339" max="3339" width="15.5703125" style="92" customWidth="1"/>
    <col min="3340" max="3340" width="14.5703125" style="92" customWidth="1"/>
    <col min="3341" max="3341" width="15" style="92" customWidth="1"/>
    <col min="3342" max="3342" width="10.140625" style="92" customWidth="1"/>
    <col min="3343" max="3343" width="12.5703125" style="92" customWidth="1"/>
    <col min="3344" max="3344" width="0" style="92" hidden="1" customWidth="1"/>
    <col min="3345" max="3345" width="11.5703125" style="92" customWidth="1"/>
    <col min="3346" max="3584" width="9.140625" style="92"/>
    <col min="3585" max="3585" width="6.5703125" style="92" customWidth="1"/>
    <col min="3586" max="3586" width="11.85546875" style="92" customWidth="1"/>
    <col min="3587" max="3587" width="10.140625" style="92" customWidth="1"/>
    <col min="3588" max="3588" width="13.7109375" style="92" customWidth="1"/>
    <col min="3589" max="3589" width="15.5703125" style="92" customWidth="1"/>
    <col min="3590" max="3590" width="10.140625" style="92" customWidth="1"/>
    <col min="3591" max="3591" width="8.140625" style="92" customWidth="1"/>
    <col min="3592" max="3592" width="9.5703125" style="92" customWidth="1"/>
    <col min="3593" max="3593" width="10.85546875" style="92" customWidth="1"/>
    <col min="3594" max="3594" width="12.5703125" style="92" customWidth="1"/>
    <col min="3595" max="3595" width="15.5703125" style="92" customWidth="1"/>
    <col min="3596" max="3596" width="14.5703125" style="92" customWidth="1"/>
    <col min="3597" max="3597" width="15" style="92" customWidth="1"/>
    <col min="3598" max="3598" width="10.140625" style="92" customWidth="1"/>
    <col min="3599" max="3599" width="12.5703125" style="92" customWidth="1"/>
    <col min="3600" max="3600" width="0" style="92" hidden="1" customWidth="1"/>
    <col min="3601" max="3601" width="11.5703125" style="92" customWidth="1"/>
    <col min="3602" max="3840" width="9.140625" style="92"/>
    <col min="3841" max="3841" width="6.5703125" style="92" customWidth="1"/>
    <col min="3842" max="3842" width="11.85546875" style="92" customWidth="1"/>
    <col min="3843" max="3843" width="10.140625" style="92" customWidth="1"/>
    <col min="3844" max="3844" width="13.7109375" style="92" customWidth="1"/>
    <col min="3845" max="3845" width="15.5703125" style="92" customWidth="1"/>
    <col min="3846" max="3846" width="10.140625" style="92" customWidth="1"/>
    <col min="3847" max="3847" width="8.140625" style="92" customWidth="1"/>
    <col min="3848" max="3848" width="9.5703125" style="92" customWidth="1"/>
    <col min="3849" max="3849" width="10.85546875" style="92" customWidth="1"/>
    <col min="3850" max="3850" width="12.5703125" style="92" customWidth="1"/>
    <col min="3851" max="3851" width="15.5703125" style="92" customWidth="1"/>
    <col min="3852" max="3852" width="14.5703125" style="92" customWidth="1"/>
    <col min="3853" max="3853" width="15" style="92" customWidth="1"/>
    <col min="3854" max="3854" width="10.140625" style="92" customWidth="1"/>
    <col min="3855" max="3855" width="12.5703125" style="92" customWidth="1"/>
    <col min="3856" max="3856" width="0" style="92" hidden="1" customWidth="1"/>
    <col min="3857" max="3857" width="11.5703125" style="92" customWidth="1"/>
    <col min="3858" max="4096" width="9.140625" style="92"/>
    <col min="4097" max="4097" width="6.5703125" style="92" customWidth="1"/>
    <col min="4098" max="4098" width="11.85546875" style="92" customWidth="1"/>
    <col min="4099" max="4099" width="10.140625" style="92" customWidth="1"/>
    <col min="4100" max="4100" width="13.7109375" style="92" customWidth="1"/>
    <col min="4101" max="4101" width="15.5703125" style="92" customWidth="1"/>
    <col min="4102" max="4102" width="10.140625" style="92" customWidth="1"/>
    <col min="4103" max="4103" width="8.140625" style="92" customWidth="1"/>
    <col min="4104" max="4104" width="9.5703125" style="92" customWidth="1"/>
    <col min="4105" max="4105" width="10.85546875" style="92" customWidth="1"/>
    <col min="4106" max="4106" width="12.5703125" style="92" customWidth="1"/>
    <col min="4107" max="4107" width="15.5703125" style="92" customWidth="1"/>
    <col min="4108" max="4108" width="14.5703125" style="92" customWidth="1"/>
    <col min="4109" max="4109" width="15" style="92" customWidth="1"/>
    <col min="4110" max="4110" width="10.140625" style="92" customWidth="1"/>
    <col min="4111" max="4111" width="12.5703125" style="92" customWidth="1"/>
    <col min="4112" max="4112" width="0" style="92" hidden="1" customWidth="1"/>
    <col min="4113" max="4113" width="11.5703125" style="92" customWidth="1"/>
    <col min="4114" max="4352" width="9.140625" style="92"/>
    <col min="4353" max="4353" width="6.5703125" style="92" customWidth="1"/>
    <col min="4354" max="4354" width="11.85546875" style="92" customWidth="1"/>
    <col min="4355" max="4355" width="10.140625" style="92" customWidth="1"/>
    <col min="4356" max="4356" width="13.7109375" style="92" customWidth="1"/>
    <col min="4357" max="4357" width="15.5703125" style="92" customWidth="1"/>
    <col min="4358" max="4358" width="10.140625" style="92" customWidth="1"/>
    <col min="4359" max="4359" width="8.140625" style="92" customWidth="1"/>
    <col min="4360" max="4360" width="9.5703125" style="92" customWidth="1"/>
    <col min="4361" max="4361" width="10.85546875" style="92" customWidth="1"/>
    <col min="4362" max="4362" width="12.5703125" style="92" customWidth="1"/>
    <col min="4363" max="4363" width="15.5703125" style="92" customWidth="1"/>
    <col min="4364" max="4364" width="14.5703125" style="92" customWidth="1"/>
    <col min="4365" max="4365" width="15" style="92" customWidth="1"/>
    <col min="4366" max="4366" width="10.140625" style="92" customWidth="1"/>
    <col min="4367" max="4367" width="12.5703125" style="92" customWidth="1"/>
    <col min="4368" max="4368" width="0" style="92" hidden="1" customWidth="1"/>
    <col min="4369" max="4369" width="11.5703125" style="92" customWidth="1"/>
    <col min="4370" max="4608" width="9.140625" style="92"/>
    <col min="4609" max="4609" width="6.5703125" style="92" customWidth="1"/>
    <col min="4610" max="4610" width="11.85546875" style="92" customWidth="1"/>
    <col min="4611" max="4611" width="10.140625" style="92" customWidth="1"/>
    <col min="4612" max="4612" width="13.7109375" style="92" customWidth="1"/>
    <col min="4613" max="4613" width="15.5703125" style="92" customWidth="1"/>
    <col min="4614" max="4614" width="10.140625" style="92" customWidth="1"/>
    <col min="4615" max="4615" width="8.140625" style="92" customWidth="1"/>
    <col min="4616" max="4616" width="9.5703125" style="92" customWidth="1"/>
    <col min="4617" max="4617" width="10.85546875" style="92" customWidth="1"/>
    <col min="4618" max="4618" width="12.5703125" style="92" customWidth="1"/>
    <col min="4619" max="4619" width="15.5703125" style="92" customWidth="1"/>
    <col min="4620" max="4620" width="14.5703125" style="92" customWidth="1"/>
    <col min="4621" max="4621" width="15" style="92" customWidth="1"/>
    <col min="4622" max="4622" width="10.140625" style="92" customWidth="1"/>
    <col min="4623" max="4623" width="12.5703125" style="92" customWidth="1"/>
    <col min="4624" max="4624" width="0" style="92" hidden="1" customWidth="1"/>
    <col min="4625" max="4625" width="11.5703125" style="92" customWidth="1"/>
    <col min="4626" max="4864" width="9.140625" style="92"/>
    <col min="4865" max="4865" width="6.5703125" style="92" customWidth="1"/>
    <col min="4866" max="4866" width="11.85546875" style="92" customWidth="1"/>
    <col min="4867" max="4867" width="10.140625" style="92" customWidth="1"/>
    <col min="4868" max="4868" width="13.7109375" style="92" customWidth="1"/>
    <col min="4869" max="4869" width="15.5703125" style="92" customWidth="1"/>
    <col min="4870" max="4870" width="10.140625" style="92" customWidth="1"/>
    <col min="4871" max="4871" width="8.140625" style="92" customWidth="1"/>
    <col min="4872" max="4872" width="9.5703125" style="92" customWidth="1"/>
    <col min="4873" max="4873" width="10.85546875" style="92" customWidth="1"/>
    <col min="4874" max="4874" width="12.5703125" style="92" customWidth="1"/>
    <col min="4875" max="4875" width="15.5703125" style="92" customWidth="1"/>
    <col min="4876" max="4876" width="14.5703125" style="92" customWidth="1"/>
    <col min="4877" max="4877" width="15" style="92" customWidth="1"/>
    <col min="4878" max="4878" width="10.140625" style="92" customWidth="1"/>
    <col min="4879" max="4879" width="12.5703125" style="92" customWidth="1"/>
    <col min="4880" max="4880" width="0" style="92" hidden="1" customWidth="1"/>
    <col min="4881" max="4881" width="11.5703125" style="92" customWidth="1"/>
    <col min="4882" max="5120" width="9.140625" style="92"/>
    <col min="5121" max="5121" width="6.5703125" style="92" customWidth="1"/>
    <col min="5122" max="5122" width="11.85546875" style="92" customWidth="1"/>
    <col min="5123" max="5123" width="10.140625" style="92" customWidth="1"/>
    <col min="5124" max="5124" width="13.7109375" style="92" customWidth="1"/>
    <col min="5125" max="5125" width="15.5703125" style="92" customWidth="1"/>
    <col min="5126" max="5126" width="10.140625" style="92" customWidth="1"/>
    <col min="5127" max="5127" width="8.140625" style="92" customWidth="1"/>
    <col min="5128" max="5128" width="9.5703125" style="92" customWidth="1"/>
    <col min="5129" max="5129" width="10.85546875" style="92" customWidth="1"/>
    <col min="5130" max="5130" width="12.5703125" style="92" customWidth="1"/>
    <col min="5131" max="5131" width="15.5703125" style="92" customWidth="1"/>
    <col min="5132" max="5132" width="14.5703125" style="92" customWidth="1"/>
    <col min="5133" max="5133" width="15" style="92" customWidth="1"/>
    <col min="5134" max="5134" width="10.140625" style="92" customWidth="1"/>
    <col min="5135" max="5135" width="12.5703125" style="92" customWidth="1"/>
    <col min="5136" max="5136" width="0" style="92" hidden="1" customWidth="1"/>
    <col min="5137" max="5137" width="11.5703125" style="92" customWidth="1"/>
    <col min="5138" max="5376" width="9.140625" style="92"/>
    <col min="5377" max="5377" width="6.5703125" style="92" customWidth="1"/>
    <col min="5378" max="5378" width="11.85546875" style="92" customWidth="1"/>
    <col min="5379" max="5379" width="10.140625" style="92" customWidth="1"/>
    <col min="5380" max="5380" width="13.7109375" style="92" customWidth="1"/>
    <col min="5381" max="5381" width="15.5703125" style="92" customWidth="1"/>
    <col min="5382" max="5382" width="10.140625" style="92" customWidth="1"/>
    <col min="5383" max="5383" width="8.140625" style="92" customWidth="1"/>
    <col min="5384" max="5384" width="9.5703125" style="92" customWidth="1"/>
    <col min="5385" max="5385" width="10.85546875" style="92" customWidth="1"/>
    <col min="5386" max="5386" width="12.5703125" style="92" customWidth="1"/>
    <col min="5387" max="5387" width="15.5703125" style="92" customWidth="1"/>
    <col min="5388" max="5388" width="14.5703125" style="92" customWidth="1"/>
    <col min="5389" max="5389" width="15" style="92" customWidth="1"/>
    <col min="5390" max="5390" width="10.140625" style="92" customWidth="1"/>
    <col min="5391" max="5391" width="12.5703125" style="92" customWidth="1"/>
    <col min="5392" max="5392" width="0" style="92" hidden="1" customWidth="1"/>
    <col min="5393" max="5393" width="11.5703125" style="92" customWidth="1"/>
    <col min="5394" max="5632" width="9.140625" style="92"/>
    <col min="5633" max="5633" width="6.5703125" style="92" customWidth="1"/>
    <col min="5634" max="5634" width="11.85546875" style="92" customWidth="1"/>
    <col min="5635" max="5635" width="10.140625" style="92" customWidth="1"/>
    <col min="5636" max="5636" width="13.7109375" style="92" customWidth="1"/>
    <col min="5637" max="5637" width="15.5703125" style="92" customWidth="1"/>
    <col min="5638" max="5638" width="10.140625" style="92" customWidth="1"/>
    <col min="5639" max="5639" width="8.140625" style="92" customWidth="1"/>
    <col min="5640" max="5640" width="9.5703125" style="92" customWidth="1"/>
    <col min="5641" max="5641" width="10.85546875" style="92" customWidth="1"/>
    <col min="5642" max="5642" width="12.5703125" style="92" customWidth="1"/>
    <col min="5643" max="5643" width="15.5703125" style="92" customWidth="1"/>
    <col min="5644" max="5644" width="14.5703125" style="92" customWidth="1"/>
    <col min="5645" max="5645" width="15" style="92" customWidth="1"/>
    <col min="5646" max="5646" width="10.140625" style="92" customWidth="1"/>
    <col min="5647" max="5647" width="12.5703125" style="92" customWidth="1"/>
    <col min="5648" max="5648" width="0" style="92" hidden="1" customWidth="1"/>
    <col min="5649" max="5649" width="11.5703125" style="92" customWidth="1"/>
    <col min="5650" max="5888" width="9.140625" style="92"/>
    <col min="5889" max="5889" width="6.5703125" style="92" customWidth="1"/>
    <col min="5890" max="5890" width="11.85546875" style="92" customWidth="1"/>
    <col min="5891" max="5891" width="10.140625" style="92" customWidth="1"/>
    <col min="5892" max="5892" width="13.7109375" style="92" customWidth="1"/>
    <col min="5893" max="5893" width="15.5703125" style="92" customWidth="1"/>
    <col min="5894" max="5894" width="10.140625" style="92" customWidth="1"/>
    <col min="5895" max="5895" width="8.140625" style="92" customWidth="1"/>
    <col min="5896" max="5896" width="9.5703125" style="92" customWidth="1"/>
    <col min="5897" max="5897" width="10.85546875" style="92" customWidth="1"/>
    <col min="5898" max="5898" width="12.5703125" style="92" customWidth="1"/>
    <col min="5899" max="5899" width="15.5703125" style="92" customWidth="1"/>
    <col min="5900" max="5900" width="14.5703125" style="92" customWidth="1"/>
    <col min="5901" max="5901" width="15" style="92" customWidth="1"/>
    <col min="5902" max="5902" width="10.140625" style="92" customWidth="1"/>
    <col min="5903" max="5903" width="12.5703125" style="92" customWidth="1"/>
    <col min="5904" max="5904" width="0" style="92" hidden="1" customWidth="1"/>
    <col min="5905" max="5905" width="11.5703125" style="92" customWidth="1"/>
    <col min="5906" max="6144" width="9.140625" style="92"/>
    <col min="6145" max="6145" width="6.5703125" style="92" customWidth="1"/>
    <col min="6146" max="6146" width="11.85546875" style="92" customWidth="1"/>
    <col min="6147" max="6147" width="10.140625" style="92" customWidth="1"/>
    <col min="6148" max="6148" width="13.7109375" style="92" customWidth="1"/>
    <col min="6149" max="6149" width="15.5703125" style="92" customWidth="1"/>
    <col min="6150" max="6150" width="10.140625" style="92" customWidth="1"/>
    <col min="6151" max="6151" width="8.140625" style="92" customWidth="1"/>
    <col min="6152" max="6152" width="9.5703125" style="92" customWidth="1"/>
    <col min="6153" max="6153" width="10.85546875" style="92" customWidth="1"/>
    <col min="6154" max="6154" width="12.5703125" style="92" customWidth="1"/>
    <col min="6155" max="6155" width="15.5703125" style="92" customWidth="1"/>
    <col min="6156" max="6156" width="14.5703125" style="92" customWidth="1"/>
    <col min="6157" max="6157" width="15" style="92" customWidth="1"/>
    <col min="6158" max="6158" width="10.140625" style="92" customWidth="1"/>
    <col min="6159" max="6159" width="12.5703125" style="92" customWidth="1"/>
    <col min="6160" max="6160" width="0" style="92" hidden="1" customWidth="1"/>
    <col min="6161" max="6161" width="11.5703125" style="92" customWidth="1"/>
    <col min="6162" max="6400" width="9.140625" style="92"/>
    <col min="6401" max="6401" width="6.5703125" style="92" customWidth="1"/>
    <col min="6402" max="6402" width="11.85546875" style="92" customWidth="1"/>
    <col min="6403" max="6403" width="10.140625" style="92" customWidth="1"/>
    <col min="6404" max="6404" width="13.7109375" style="92" customWidth="1"/>
    <col min="6405" max="6405" width="15.5703125" style="92" customWidth="1"/>
    <col min="6406" max="6406" width="10.140625" style="92" customWidth="1"/>
    <col min="6407" max="6407" width="8.140625" style="92" customWidth="1"/>
    <col min="6408" max="6408" width="9.5703125" style="92" customWidth="1"/>
    <col min="6409" max="6409" width="10.85546875" style="92" customWidth="1"/>
    <col min="6410" max="6410" width="12.5703125" style="92" customWidth="1"/>
    <col min="6411" max="6411" width="15.5703125" style="92" customWidth="1"/>
    <col min="6412" max="6412" width="14.5703125" style="92" customWidth="1"/>
    <col min="6413" max="6413" width="15" style="92" customWidth="1"/>
    <col min="6414" max="6414" width="10.140625" style="92" customWidth="1"/>
    <col min="6415" max="6415" width="12.5703125" style="92" customWidth="1"/>
    <col min="6416" max="6416" width="0" style="92" hidden="1" customWidth="1"/>
    <col min="6417" max="6417" width="11.5703125" style="92" customWidth="1"/>
    <col min="6418" max="6656" width="9.140625" style="92"/>
    <col min="6657" max="6657" width="6.5703125" style="92" customWidth="1"/>
    <col min="6658" max="6658" width="11.85546875" style="92" customWidth="1"/>
    <col min="6659" max="6659" width="10.140625" style="92" customWidth="1"/>
    <col min="6660" max="6660" width="13.7109375" style="92" customWidth="1"/>
    <col min="6661" max="6661" width="15.5703125" style="92" customWidth="1"/>
    <col min="6662" max="6662" width="10.140625" style="92" customWidth="1"/>
    <col min="6663" max="6663" width="8.140625" style="92" customWidth="1"/>
    <col min="6664" max="6664" width="9.5703125" style="92" customWidth="1"/>
    <col min="6665" max="6665" width="10.85546875" style="92" customWidth="1"/>
    <col min="6666" max="6666" width="12.5703125" style="92" customWidth="1"/>
    <col min="6667" max="6667" width="15.5703125" style="92" customWidth="1"/>
    <col min="6668" max="6668" width="14.5703125" style="92" customWidth="1"/>
    <col min="6669" max="6669" width="15" style="92" customWidth="1"/>
    <col min="6670" max="6670" width="10.140625" style="92" customWidth="1"/>
    <col min="6671" max="6671" width="12.5703125" style="92" customWidth="1"/>
    <col min="6672" max="6672" width="0" style="92" hidden="1" customWidth="1"/>
    <col min="6673" max="6673" width="11.5703125" style="92" customWidth="1"/>
    <col min="6674" max="6912" width="9.140625" style="92"/>
    <col min="6913" max="6913" width="6.5703125" style="92" customWidth="1"/>
    <col min="6914" max="6914" width="11.85546875" style="92" customWidth="1"/>
    <col min="6915" max="6915" width="10.140625" style="92" customWidth="1"/>
    <col min="6916" max="6916" width="13.7109375" style="92" customWidth="1"/>
    <col min="6917" max="6917" width="15.5703125" style="92" customWidth="1"/>
    <col min="6918" max="6918" width="10.140625" style="92" customWidth="1"/>
    <col min="6919" max="6919" width="8.140625" style="92" customWidth="1"/>
    <col min="6920" max="6920" width="9.5703125" style="92" customWidth="1"/>
    <col min="6921" max="6921" width="10.85546875" style="92" customWidth="1"/>
    <col min="6922" max="6922" width="12.5703125" style="92" customWidth="1"/>
    <col min="6923" max="6923" width="15.5703125" style="92" customWidth="1"/>
    <col min="6924" max="6924" width="14.5703125" style="92" customWidth="1"/>
    <col min="6925" max="6925" width="15" style="92" customWidth="1"/>
    <col min="6926" max="6926" width="10.140625" style="92" customWidth="1"/>
    <col min="6927" max="6927" width="12.5703125" style="92" customWidth="1"/>
    <col min="6928" max="6928" width="0" style="92" hidden="1" customWidth="1"/>
    <col min="6929" max="6929" width="11.5703125" style="92" customWidth="1"/>
    <col min="6930" max="7168" width="9.140625" style="92"/>
    <col min="7169" max="7169" width="6.5703125" style="92" customWidth="1"/>
    <col min="7170" max="7170" width="11.85546875" style="92" customWidth="1"/>
    <col min="7171" max="7171" width="10.140625" style="92" customWidth="1"/>
    <col min="7172" max="7172" width="13.7109375" style="92" customWidth="1"/>
    <col min="7173" max="7173" width="15.5703125" style="92" customWidth="1"/>
    <col min="7174" max="7174" width="10.140625" style="92" customWidth="1"/>
    <col min="7175" max="7175" width="8.140625" style="92" customWidth="1"/>
    <col min="7176" max="7176" width="9.5703125" style="92" customWidth="1"/>
    <col min="7177" max="7177" width="10.85546875" style="92" customWidth="1"/>
    <col min="7178" max="7178" width="12.5703125" style="92" customWidth="1"/>
    <col min="7179" max="7179" width="15.5703125" style="92" customWidth="1"/>
    <col min="7180" max="7180" width="14.5703125" style="92" customWidth="1"/>
    <col min="7181" max="7181" width="15" style="92" customWidth="1"/>
    <col min="7182" max="7182" width="10.140625" style="92" customWidth="1"/>
    <col min="7183" max="7183" width="12.5703125" style="92" customWidth="1"/>
    <col min="7184" max="7184" width="0" style="92" hidden="1" customWidth="1"/>
    <col min="7185" max="7185" width="11.5703125" style="92" customWidth="1"/>
    <col min="7186" max="7424" width="9.140625" style="92"/>
    <col min="7425" max="7425" width="6.5703125" style="92" customWidth="1"/>
    <col min="7426" max="7426" width="11.85546875" style="92" customWidth="1"/>
    <col min="7427" max="7427" width="10.140625" style="92" customWidth="1"/>
    <col min="7428" max="7428" width="13.7109375" style="92" customWidth="1"/>
    <col min="7429" max="7429" width="15.5703125" style="92" customWidth="1"/>
    <col min="7430" max="7430" width="10.140625" style="92" customWidth="1"/>
    <col min="7431" max="7431" width="8.140625" style="92" customWidth="1"/>
    <col min="7432" max="7432" width="9.5703125" style="92" customWidth="1"/>
    <col min="7433" max="7433" width="10.85546875" style="92" customWidth="1"/>
    <col min="7434" max="7434" width="12.5703125" style="92" customWidth="1"/>
    <col min="7435" max="7435" width="15.5703125" style="92" customWidth="1"/>
    <col min="7436" max="7436" width="14.5703125" style="92" customWidth="1"/>
    <col min="7437" max="7437" width="15" style="92" customWidth="1"/>
    <col min="7438" max="7438" width="10.140625" style="92" customWidth="1"/>
    <col min="7439" max="7439" width="12.5703125" style="92" customWidth="1"/>
    <col min="7440" max="7440" width="0" style="92" hidden="1" customWidth="1"/>
    <col min="7441" max="7441" width="11.5703125" style="92" customWidth="1"/>
    <col min="7442" max="7680" width="9.140625" style="92"/>
    <col min="7681" max="7681" width="6.5703125" style="92" customWidth="1"/>
    <col min="7682" max="7682" width="11.85546875" style="92" customWidth="1"/>
    <col min="7683" max="7683" width="10.140625" style="92" customWidth="1"/>
    <col min="7684" max="7684" width="13.7109375" style="92" customWidth="1"/>
    <col min="7685" max="7685" width="15.5703125" style="92" customWidth="1"/>
    <col min="7686" max="7686" width="10.140625" style="92" customWidth="1"/>
    <col min="7687" max="7687" width="8.140625" style="92" customWidth="1"/>
    <col min="7688" max="7688" width="9.5703125" style="92" customWidth="1"/>
    <col min="7689" max="7689" width="10.85546875" style="92" customWidth="1"/>
    <col min="7690" max="7690" width="12.5703125" style="92" customWidth="1"/>
    <col min="7691" max="7691" width="15.5703125" style="92" customWidth="1"/>
    <col min="7692" max="7692" width="14.5703125" style="92" customWidth="1"/>
    <col min="7693" max="7693" width="15" style="92" customWidth="1"/>
    <col min="7694" max="7694" width="10.140625" style="92" customWidth="1"/>
    <col min="7695" max="7695" width="12.5703125" style="92" customWidth="1"/>
    <col min="7696" max="7696" width="0" style="92" hidden="1" customWidth="1"/>
    <col min="7697" max="7697" width="11.5703125" style="92" customWidth="1"/>
    <col min="7698" max="7936" width="9.140625" style="92"/>
    <col min="7937" max="7937" width="6.5703125" style="92" customWidth="1"/>
    <col min="7938" max="7938" width="11.85546875" style="92" customWidth="1"/>
    <col min="7939" max="7939" width="10.140625" style="92" customWidth="1"/>
    <col min="7940" max="7940" width="13.7109375" style="92" customWidth="1"/>
    <col min="7941" max="7941" width="15.5703125" style="92" customWidth="1"/>
    <col min="7942" max="7942" width="10.140625" style="92" customWidth="1"/>
    <col min="7943" max="7943" width="8.140625" style="92" customWidth="1"/>
    <col min="7944" max="7944" width="9.5703125" style="92" customWidth="1"/>
    <col min="7945" max="7945" width="10.85546875" style="92" customWidth="1"/>
    <col min="7946" max="7946" width="12.5703125" style="92" customWidth="1"/>
    <col min="7947" max="7947" width="15.5703125" style="92" customWidth="1"/>
    <col min="7948" max="7948" width="14.5703125" style="92" customWidth="1"/>
    <col min="7949" max="7949" width="15" style="92" customWidth="1"/>
    <col min="7950" max="7950" width="10.140625" style="92" customWidth="1"/>
    <col min="7951" max="7951" width="12.5703125" style="92" customWidth="1"/>
    <col min="7952" max="7952" width="0" style="92" hidden="1" customWidth="1"/>
    <col min="7953" max="7953" width="11.5703125" style="92" customWidth="1"/>
    <col min="7954" max="8192" width="9.140625" style="92"/>
    <col min="8193" max="8193" width="6.5703125" style="92" customWidth="1"/>
    <col min="8194" max="8194" width="11.85546875" style="92" customWidth="1"/>
    <col min="8195" max="8195" width="10.140625" style="92" customWidth="1"/>
    <col min="8196" max="8196" width="13.7109375" style="92" customWidth="1"/>
    <col min="8197" max="8197" width="15.5703125" style="92" customWidth="1"/>
    <col min="8198" max="8198" width="10.140625" style="92" customWidth="1"/>
    <col min="8199" max="8199" width="8.140625" style="92" customWidth="1"/>
    <col min="8200" max="8200" width="9.5703125" style="92" customWidth="1"/>
    <col min="8201" max="8201" width="10.85546875" style="92" customWidth="1"/>
    <col min="8202" max="8202" width="12.5703125" style="92" customWidth="1"/>
    <col min="8203" max="8203" width="15.5703125" style="92" customWidth="1"/>
    <col min="8204" max="8204" width="14.5703125" style="92" customWidth="1"/>
    <col min="8205" max="8205" width="15" style="92" customWidth="1"/>
    <col min="8206" max="8206" width="10.140625" style="92" customWidth="1"/>
    <col min="8207" max="8207" width="12.5703125" style="92" customWidth="1"/>
    <col min="8208" max="8208" width="0" style="92" hidden="1" customWidth="1"/>
    <col min="8209" max="8209" width="11.5703125" style="92" customWidth="1"/>
    <col min="8210" max="8448" width="9.140625" style="92"/>
    <col min="8449" max="8449" width="6.5703125" style="92" customWidth="1"/>
    <col min="8450" max="8450" width="11.85546875" style="92" customWidth="1"/>
    <col min="8451" max="8451" width="10.140625" style="92" customWidth="1"/>
    <col min="8452" max="8452" width="13.7109375" style="92" customWidth="1"/>
    <col min="8453" max="8453" width="15.5703125" style="92" customWidth="1"/>
    <col min="8454" max="8454" width="10.140625" style="92" customWidth="1"/>
    <col min="8455" max="8455" width="8.140625" style="92" customWidth="1"/>
    <col min="8456" max="8456" width="9.5703125" style="92" customWidth="1"/>
    <col min="8457" max="8457" width="10.85546875" style="92" customWidth="1"/>
    <col min="8458" max="8458" width="12.5703125" style="92" customWidth="1"/>
    <col min="8459" max="8459" width="15.5703125" style="92" customWidth="1"/>
    <col min="8460" max="8460" width="14.5703125" style="92" customWidth="1"/>
    <col min="8461" max="8461" width="15" style="92" customWidth="1"/>
    <col min="8462" max="8462" width="10.140625" style="92" customWidth="1"/>
    <col min="8463" max="8463" width="12.5703125" style="92" customWidth="1"/>
    <col min="8464" max="8464" width="0" style="92" hidden="1" customWidth="1"/>
    <col min="8465" max="8465" width="11.5703125" style="92" customWidth="1"/>
    <col min="8466" max="8704" width="9.140625" style="92"/>
    <col min="8705" max="8705" width="6.5703125" style="92" customWidth="1"/>
    <col min="8706" max="8706" width="11.85546875" style="92" customWidth="1"/>
    <col min="8707" max="8707" width="10.140625" style="92" customWidth="1"/>
    <col min="8708" max="8708" width="13.7109375" style="92" customWidth="1"/>
    <col min="8709" max="8709" width="15.5703125" style="92" customWidth="1"/>
    <col min="8710" max="8710" width="10.140625" style="92" customWidth="1"/>
    <col min="8711" max="8711" width="8.140625" style="92" customWidth="1"/>
    <col min="8712" max="8712" width="9.5703125" style="92" customWidth="1"/>
    <col min="8713" max="8713" width="10.85546875" style="92" customWidth="1"/>
    <col min="8714" max="8714" width="12.5703125" style="92" customWidth="1"/>
    <col min="8715" max="8715" width="15.5703125" style="92" customWidth="1"/>
    <col min="8716" max="8716" width="14.5703125" style="92" customWidth="1"/>
    <col min="8717" max="8717" width="15" style="92" customWidth="1"/>
    <col min="8718" max="8718" width="10.140625" style="92" customWidth="1"/>
    <col min="8719" max="8719" width="12.5703125" style="92" customWidth="1"/>
    <col min="8720" max="8720" width="0" style="92" hidden="1" customWidth="1"/>
    <col min="8721" max="8721" width="11.5703125" style="92" customWidth="1"/>
    <col min="8722" max="8960" width="9.140625" style="92"/>
    <col min="8961" max="8961" width="6.5703125" style="92" customWidth="1"/>
    <col min="8962" max="8962" width="11.85546875" style="92" customWidth="1"/>
    <col min="8963" max="8963" width="10.140625" style="92" customWidth="1"/>
    <col min="8964" max="8964" width="13.7109375" style="92" customWidth="1"/>
    <col min="8965" max="8965" width="15.5703125" style="92" customWidth="1"/>
    <col min="8966" max="8966" width="10.140625" style="92" customWidth="1"/>
    <col min="8967" max="8967" width="8.140625" style="92" customWidth="1"/>
    <col min="8968" max="8968" width="9.5703125" style="92" customWidth="1"/>
    <col min="8969" max="8969" width="10.85546875" style="92" customWidth="1"/>
    <col min="8970" max="8970" width="12.5703125" style="92" customWidth="1"/>
    <col min="8971" max="8971" width="15.5703125" style="92" customWidth="1"/>
    <col min="8972" max="8972" width="14.5703125" style="92" customWidth="1"/>
    <col min="8973" max="8973" width="15" style="92" customWidth="1"/>
    <col min="8974" max="8974" width="10.140625" style="92" customWidth="1"/>
    <col min="8975" max="8975" width="12.5703125" style="92" customWidth="1"/>
    <col min="8976" max="8976" width="0" style="92" hidden="1" customWidth="1"/>
    <col min="8977" max="8977" width="11.5703125" style="92" customWidth="1"/>
    <col min="8978" max="9216" width="9.140625" style="92"/>
    <col min="9217" max="9217" width="6.5703125" style="92" customWidth="1"/>
    <col min="9218" max="9218" width="11.85546875" style="92" customWidth="1"/>
    <col min="9219" max="9219" width="10.140625" style="92" customWidth="1"/>
    <col min="9220" max="9220" width="13.7109375" style="92" customWidth="1"/>
    <col min="9221" max="9221" width="15.5703125" style="92" customWidth="1"/>
    <col min="9222" max="9222" width="10.140625" style="92" customWidth="1"/>
    <col min="9223" max="9223" width="8.140625" style="92" customWidth="1"/>
    <col min="9224" max="9224" width="9.5703125" style="92" customWidth="1"/>
    <col min="9225" max="9225" width="10.85546875" style="92" customWidth="1"/>
    <col min="9226" max="9226" width="12.5703125" style="92" customWidth="1"/>
    <col min="9227" max="9227" width="15.5703125" style="92" customWidth="1"/>
    <col min="9228" max="9228" width="14.5703125" style="92" customWidth="1"/>
    <col min="9229" max="9229" width="15" style="92" customWidth="1"/>
    <col min="9230" max="9230" width="10.140625" style="92" customWidth="1"/>
    <col min="9231" max="9231" width="12.5703125" style="92" customWidth="1"/>
    <col min="9232" max="9232" width="0" style="92" hidden="1" customWidth="1"/>
    <col min="9233" max="9233" width="11.5703125" style="92" customWidth="1"/>
    <col min="9234" max="9472" width="9.140625" style="92"/>
    <col min="9473" max="9473" width="6.5703125" style="92" customWidth="1"/>
    <col min="9474" max="9474" width="11.85546875" style="92" customWidth="1"/>
    <col min="9475" max="9475" width="10.140625" style="92" customWidth="1"/>
    <col min="9476" max="9476" width="13.7109375" style="92" customWidth="1"/>
    <col min="9477" max="9477" width="15.5703125" style="92" customWidth="1"/>
    <col min="9478" max="9478" width="10.140625" style="92" customWidth="1"/>
    <col min="9479" max="9479" width="8.140625" style="92" customWidth="1"/>
    <col min="9480" max="9480" width="9.5703125" style="92" customWidth="1"/>
    <col min="9481" max="9481" width="10.85546875" style="92" customWidth="1"/>
    <col min="9482" max="9482" width="12.5703125" style="92" customWidth="1"/>
    <col min="9483" max="9483" width="15.5703125" style="92" customWidth="1"/>
    <col min="9484" max="9484" width="14.5703125" style="92" customWidth="1"/>
    <col min="9485" max="9485" width="15" style="92" customWidth="1"/>
    <col min="9486" max="9486" width="10.140625" style="92" customWidth="1"/>
    <col min="9487" max="9487" width="12.5703125" style="92" customWidth="1"/>
    <col min="9488" max="9488" width="0" style="92" hidden="1" customWidth="1"/>
    <col min="9489" max="9489" width="11.5703125" style="92" customWidth="1"/>
    <col min="9490" max="9728" width="9.140625" style="92"/>
    <col min="9729" max="9729" width="6.5703125" style="92" customWidth="1"/>
    <col min="9730" max="9730" width="11.85546875" style="92" customWidth="1"/>
    <col min="9731" max="9731" width="10.140625" style="92" customWidth="1"/>
    <col min="9732" max="9732" width="13.7109375" style="92" customWidth="1"/>
    <col min="9733" max="9733" width="15.5703125" style="92" customWidth="1"/>
    <col min="9734" max="9734" width="10.140625" style="92" customWidth="1"/>
    <col min="9735" max="9735" width="8.140625" style="92" customWidth="1"/>
    <col min="9736" max="9736" width="9.5703125" style="92" customWidth="1"/>
    <col min="9737" max="9737" width="10.85546875" style="92" customWidth="1"/>
    <col min="9738" max="9738" width="12.5703125" style="92" customWidth="1"/>
    <col min="9739" max="9739" width="15.5703125" style="92" customWidth="1"/>
    <col min="9740" max="9740" width="14.5703125" style="92" customWidth="1"/>
    <col min="9741" max="9741" width="15" style="92" customWidth="1"/>
    <col min="9742" max="9742" width="10.140625" style="92" customWidth="1"/>
    <col min="9743" max="9743" width="12.5703125" style="92" customWidth="1"/>
    <col min="9744" max="9744" width="0" style="92" hidden="1" customWidth="1"/>
    <col min="9745" max="9745" width="11.5703125" style="92" customWidth="1"/>
    <col min="9746" max="9984" width="9.140625" style="92"/>
    <col min="9985" max="9985" width="6.5703125" style="92" customWidth="1"/>
    <col min="9986" max="9986" width="11.85546875" style="92" customWidth="1"/>
    <col min="9987" max="9987" width="10.140625" style="92" customWidth="1"/>
    <col min="9988" max="9988" width="13.7109375" style="92" customWidth="1"/>
    <col min="9989" max="9989" width="15.5703125" style="92" customWidth="1"/>
    <col min="9990" max="9990" width="10.140625" style="92" customWidth="1"/>
    <col min="9991" max="9991" width="8.140625" style="92" customWidth="1"/>
    <col min="9992" max="9992" width="9.5703125" style="92" customWidth="1"/>
    <col min="9993" max="9993" width="10.85546875" style="92" customWidth="1"/>
    <col min="9994" max="9994" width="12.5703125" style="92" customWidth="1"/>
    <col min="9995" max="9995" width="15.5703125" style="92" customWidth="1"/>
    <col min="9996" max="9996" width="14.5703125" style="92" customWidth="1"/>
    <col min="9997" max="9997" width="15" style="92" customWidth="1"/>
    <col min="9998" max="9998" width="10.140625" style="92" customWidth="1"/>
    <col min="9999" max="9999" width="12.5703125" style="92" customWidth="1"/>
    <col min="10000" max="10000" width="0" style="92" hidden="1" customWidth="1"/>
    <col min="10001" max="10001" width="11.5703125" style="92" customWidth="1"/>
    <col min="10002" max="10240" width="9.140625" style="92"/>
    <col min="10241" max="10241" width="6.5703125" style="92" customWidth="1"/>
    <col min="10242" max="10242" width="11.85546875" style="92" customWidth="1"/>
    <col min="10243" max="10243" width="10.140625" style="92" customWidth="1"/>
    <col min="10244" max="10244" width="13.7109375" style="92" customWidth="1"/>
    <col min="10245" max="10245" width="15.5703125" style="92" customWidth="1"/>
    <col min="10246" max="10246" width="10.140625" style="92" customWidth="1"/>
    <col min="10247" max="10247" width="8.140625" style="92" customWidth="1"/>
    <col min="10248" max="10248" width="9.5703125" style="92" customWidth="1"/>
    <col min="10249" max="10249" width="10.85546875" style="92" customWidth="1"/>
    <col min="10250" max="10250" width="12.5703125" style="92" customWidth="1"/>
    <col min="10251" max="10251" width="15.5703125" style="92" customWidth="1"/>
    <col min="10252" max="10252" width="14.5703125" style="92" customWidth="1"/>
    <col min="10253" max="10253" width="15" style="92" customWidth="1"/>
    <col min="10254" max="10254" width="10.140625" style="92" customWidth="1"/>
    <col min="10255" max="10255" width="12.5703125" style="92" customWidth="1"/>
    <col min="10256" max="10256" width="0" style="92" hidden="1" customWidth="1"/>
    <col min="10257" max="10257" width="11.5703125" style="92" customWidth="1"/>
    <col min="10258" max="10496" width="9.140625" style="92"/>
    <col min="10497" max="10497" width="6.5703125" style="92" customWidth="1"/>
    <col min="10498" max="10498" width="11.85546875" style="92" customWidth="1"/>
    <col min="10499" max="10499" width="10.140625" style="92" customWidth="1"/>
    <col min="10500" max="10500" width="13.7109375" style="92" customWidth="1"/>
    <col min="10501" max="10501" width="15.5703125" style="92" customWidth="1"/>
    <col min="10502" max="10502" width="10.140625" style="92" customWidth="1"/>
    <col min="10503" max="10503" width="8.140625" style="92" customWidth="1"/>
    <col min="10504" max="10504" width="9.5703125" style="92" customWidth="1"/>
    <col min="10505" max="10505" width="10.85546875" style="92" customWidth="1"/>
    <col min="10506" max="10506" width="12.5703125" style="92" customWidth="1"/>
    <col min="10507" max="10507" width="15.5703125" style="92" customWidth="1"/>
    <col min="10508" max="10508" width="14.5703125" style="92" customWidth="1"/>
    <col min="10509" max="10509" width="15" style="92" customWidth="1"/>
    <col min="10510" max="10510" width="10.140625" style="92" customWidth="1"/>
    <col min="10511" max="10511" width="12.5703125" style="92" customWidth="1"/>
    <col min="10512" max="10512" width="0" style="92" hidden="1" customWidth="1"/>
    <col min="10513" max="10513" width="11.5703125" style="92" customWidth="1"/>
    <col min="10514" max="10752" width="9.140625" style="92"/>
    <col min="10753" max="10753" width="6.5703125" style="92" customWidth="1"/>
    <col min="10754" max="10754" width="11.85546875" style="92" customWidth="1"/>
    <col min="10755" max="10755" width="10.140625" style="92" customWidth="1"/>
    <col min="10756" max="10756" width="13.7109375" style="92" customWidth="1"/>
    <col min="10757" max="10757" width="15.5703125" style="92" customWidth="1"/>
    <col min="10758" max="10758" width="10.140625" style="92" customWidth="1"/>
    <col min="10759" max="10759" width="8.140625" style="92" customWidth="1"/>
    <col min="10760" max="10760" width="9.5703125" style="92" customWidth="1"/>
    <col min="10761" max="10761" width="10.85546875" style="92" customWidth="1"/>
    <col min="10762" max="10762" width="12.5703125" style="92" customWidth="1"/>
    <col min="10763" max="10763" width="15.5703125" style="92" customWidth="1"/>
    <col min="10764" max="10764" width="14.5703125" style="92" customWidth="1"/>
    <col min="10765" max="10765" width="15" style="92" customWidth="1"/>
    <col min="10766" max="10766" width="10.140625" style="92" customWidth="1"/>
    <col min="10767" max="10767" width="12.5703125" style="92" customWidth="1"/>
    <col min="10768" max="10768" width="0" style="92" hidden="1" customWidth="1"/>
    <col min="10769" max="10769" width="11.5703125" style="92" customWidth="1"/>
    <col min="10770" max="11008" width="9.140625" style="92"/>
    <col min="11009" max="11009" width="6.5703125" style="92" customWidth="1"/>
    <col min="11010" max="11010" width="11.85546875" style="92" customWidth="1"/>
    <col min="11011" max="11011" width="10.140625" style="92" customWidth="1"/>
    <col min="11012" max="11012" width="13.7109375" style="92" customWidth="1"/>
    <col min="11013" max="11013" width="15.5703125" style="92" customWidth="1"/>
    <col min="11014" max="11014" width="10.140625" style="92" customWidth="1"/>
    <col min="11015" max="11015" width="8.140625" style="92" customWidth="1"/>
    <col min="11016" max="11016" width="9.5703125" style="92" customWidth="1"/>
    <col min="11017" max="11017" width="10.85546875" style="92" customWidth="1"/>
    <col min="11018" max="11018" width="12.5703125" style="92" customWidth="1"/>
    <col min="11019" max="11019" width="15.5703125" style="92" customWidth="1"/>
    <col min="11020" max="11020" width="14.5703125" style="92" customWidth="1"/>
    <col min="11021" max="11021" width="15" style="92" customWidth="1"/>
    <col min="11022" max="11022" width="10.140625" style="92" customWidth="1"/>
    <col min="11023" max="11023" width="12.5703125" style="92" customWidth="1"/>
    <col min="11024" max="11024" width="0" style="92" hidden="1" customWidth="1"/>
    <col min="11025" max="11025" width="11.5703125" style="92" customWidth="1"/>
    <col min="11026" max="11264" width="9.140625" style="92"/>
    <col min="11265" max="11265" width="6.5703125" style="92" customWidth="1"/>
    <col min="11266" max="11266" width="11.85546875" style="92" customWidth="1"/>
    <col min="11267" max="11267" width="10.140625" style="92" customWidth="1"/>
    <col min="11268" max="11268" width="13.7109375" style="92" customWidth="1"/>
    <col min="11269" max="11269" width="15.5703125" style="92" customWidth="1"/>
    <col min="11270" max="11270" width="10.140625" style="92" customWidth="1"/>
    <col min="11271" max="11271" width="8.140625" style="92" customWidth="1"/>
    <col min="11272" max="11272" width="9.5703125" style="92" customWidth="1"/>
    <col min="11273" max="11273" width="10.85546875" style="92" customWidth="1"/>
    <col min="11274" max="11274" width="12.5703125" style="92" customWidth="1"/>
    <col min="11275" max="11275" width="15.5703125" style="92" customWidth="1"/>
    <col min="11276" max="11276" width="14.5703125" style="92" customWidth="1"/>
    <col min="11277" max="11277" width="15" style="92" customWidth="1"/>
    <col min="11278" max="11278" width="10.140625" style="92" customWidth="1"/>
    <col min="11279" max="11279" width="12.5703125" style="92" customWidth="1"/>
    <col min="11280" max="11280" width="0" style="92" hidden="1" customWidth="1"/>
    <col min="11281" max="11281" width="11.5703125" style="92" customWidth="1"/>
    <col min="11282" max="11520" width="9.140625" style="92"/>
    <col min="11521" max="11521" width="6.5703125" style="92" customWidth="1"/>
    <col min="11522" max="11522" width="11.85546875" style="92" customWidth="1"/>
    <col min="11523" max="11523" width="10.140625" style="92" customWidth="1"/>
    <col min="11524" max="11524" width="13.7109375" style="92" customWidth="1"/>
    <col min="11525" max="11525" width="15.5703125" style="92" customWidth="1"/>
    <col min="11526" max="11526" width="10.140625" style="92" customWidth="1"/>
    <col min="11527" max="11527" width="8.140625" style="92" customWidth="1"/>
    <col min="11528" max="11528" width="9.5703125" style="92" customWidth="1"/>
    <col min="11529" max="11529" width="10.85546875" style="92" customWidth="1"/>
    <col min="11530" max="11530" width="12.5703125" style="92" customWidth="1"/>
    <col min="11531" max="11531" width="15.5703125" style="92" customWidth="1"/>
    <col min="11532" max="11532" width="14.5703125" style="92" customWidth="1"/>
    <col min="11533" max="11533" width="15" style="92" customWidth="1"/>
    <col min="11534" max="11534" width="10.140625" style="92" customWidth="1"/>
    <col min="11535" max="11535" width="12.5703125" style="92" customWidth="1"/>
    <col min="11536" max="11536" width="0" style="92" hidden="1" customWidth="1"/>
    <col min="11537" max="11537" width="11.5703125" style="92" customWidth="1"/>
    <col min="11538" max="11776" width="9.140625" style="92"/>
    <col min="11777" max="11777" width="6.5703125" style="92" customWidth="1"/>
    <col min="11778" max="11778" width="11.85546875" style="92" customWidth="1"/>
    <col min="11779" max="11779" width="10.140625" style="92" customWidth="1"/>
    <col min="11780" max="11780" width="13.7109375" style="92" customWidth="1"/>
    <col min="11781" max="11781" width="15.5703125" style="92" customWidth="1"/>
    <col min="11782" max="11782" width="10.140625" style="92" customWidth="1"/>
    <col min="11783" max="11783" width="8.140625" style="92" customWidth="1"/>
    <col min="11784" max="11784" width="9.5703125" style="92" customWidth="1"/>
    <col min="11785" max="11785" width="10.85546875" style="92" customWidth="1"/>
    <col min="11786" max="11786" width="12.5703125" style="92" customWidth="1"/>
    <col min="11787" max="11787" width="15.5703125" style="92" customWidth="1"/>
    <col min="11788" max="11788" width="14.5703125" style="92" customWidth="1"/>
    <col min="11789" max="11789" width="15" style="92" customWidth="1"/>
    <col min="11790" max="11790" width="10.140625" style="92" customWidth="1"/>
    <col min="11791" max="11791" width="12.5703125" style="92" customWidth="1"/>
    <col min="11792" max="11792" width="0" style="92" hidden="1" customWidth="1"/>
    <col min="11793" max="11793" width="11.5703125" style="92" customWidth="1"/>
    <col min="11794" max="12032" width="9.140625" style="92"/>
    <col min="12033" max="12033" width="6.5703125" style="92" customWidth="1"/>
    <col min="12034" max="12034" width="11.85546875" style="92" customWidth="1"/>
    <col min="12035" max="12035" width="10.140625" style="92" customWidth="1"/>
    <col min="12036" max="12036" width="13.7109375" style="92" customWidth="1"/>
    <col min="12037" max="12037" width="15.5703125" style="92" customWidth="1"/>
    <col min="12038" max="12038" width="10.140625" style="92" customWidth="1"/>
    <col min="12039" max="12039" width="8.140625" style="92" customWidth="1"/>
    <col min="12040" max="12040" width="9.5703125" style="92" customWidth="1"/>
    <col min="12041" max="12041" width="10.85546875" style="92" customWidth="1"/>
    <col min="12042" max="12042" width="12.5703125" style="92" customWidth="1"/>
    <col min="12043" max="12043" width="15.5703125" style="92" customWidth="1"/>
    <col min="12044" max="12044" width="14.5703125" style="92" customWidth="1"/>
    <col min="12045" max="12045" width="15" style="92" customWidth="1"/>
    <col min="12046" max="12046" width="10.140625" style="92" customWidth="1"/>
    <col min="12047" max="12047" width="12.5703125" style="92" customWidth="1"/>
    <col min="12048" max="12048" width="0" style="92" hidden="1" customWidth="1"/>
    <col min="12049" max="12049" width="11.5703125" style="92" customWidth="1"/>
    <col min="12050" max="12288" width="9.140625" style="92"/>
    <col min="12289" max="12289" width="6.5703125" style="92" customWidth="1"/>
    <col min="12290" max="12290" width="11.85546875" style="92" customWidth="1"/>
    <col min="12291" max="12291" width="10.140625" style="92" customWidth="1"/>
    <col min="12292" max="12292" width="13.7109375" style="92" customWidth="1"/>
    <col min="12293" max="12293" width="15.5703125" style="92" customWidth="1"/>
    <col min="12294" max="12294" width="10.140625" style="92" customWidth="1"/>
    <col min="12295" max="12295" width="8.140625" style="92" customWidth="1"/>
    <col min="12296" max="12296" width="9.5703125" style="92" customWidth="1"/>
    <col min="12297" max="12297" width="10.85546875" style="92" customWidth="1"/>
    <col min="12298" max="12298" width="12.5703125" style="92" customWidth="1"/>
    <col min="12299" max="12299" width="15.5703125" style="92" customWidth="1"/>
    <col min="12300" max="12300" width="14.5703125" style="92" customWidth="1"/>
    <col min="12301" max="12301" width="15" style="92" customWidth="1"/>
    <col min="12302" max="12302" width="10.140625" style="92" customWidth="1"/>
    <col min="12303" max="12303" width="12.5703125" style="92" customWidth="1"/>
    <col min="12304" max="12304" width="0" style="92" hidden="1" customWidth="1"/>
    <col min="12305" max="12305" width="11.5703125" style="92" customWidth="1"/>
    <col min="12306" max="12544" width="9.140625" style="92"/>
    <col min="12545" max="12545" width="6.5703125" style="92" customWidth="1"/>
    <col min="12546" max="12546" width="11.85546875" style="92" customWidth="1"/>
    <col min="12547" max="12547" width="10.140625" style="92" customWidth="1"/>
    <col min="12548" max="12548" width="13.7109375" style="92" customWidth="1"/>
    <col min="12549" max="12549" width="15.5703125" style="92" customWidth="1"/>
    <col min="12550" max="12550" width="10.140625" style="92" customWidth="1"/>
    <col min="12551" max="12551" width="8.140625" style="92" customWidth="1"/>
    <col min="12552" max="12552" width="9.5703125" style="92" customWidth="1"/>
    <col min="12553" max="12553" width="10.85546875" style="92" customWidth="1"/>
    <col min="12554" max="12554" width="12.5703125" style="92" customWidth="1"/>
    <col min="12555" max="12555" width="15.5703125" style="92" customWidth="1"/>
    <col min="12556" max="12556" width="14.5703125" style="92" customWidth="1"/>
    <col min="12557" max="12557" width="15" style="92" customWidth="1"/>
    <col min="12558" max="12558" width="10.140625" style="92" customWidth="1"/>
    <col min="12559" max="12559" width="12.5703125" style="92" customWidth="1"/>
    <col min="12560" max="12560" width="0" style="92" hidden="1" customWidth="1"/>
    <col min="12561" max="12561" width="11.5703125" style="92" customWidth="1"/>
    <col min="12562" max="12800" width="9.140625" style="92"/>
    <col min="12801" max="12801" width="6.5703125" style="92" customWidth="1"/>
    <col min="12802" max="12802" width="11.85546875" style="92" customWidth="1"/>
    <col min="12803" max="12803" width="10.140625" style="92" customWidth="1"/>
    <col min="12804" max="12804" width="13.7109375" style="92" customWidth="1"/>
    <col min="12805" max="12805" width="15.5703125" style="92" customWidth="1"/>
    <col min="12806" max="12806" width="10.140625" style="92" customWidth="1"/>
    <col min="12807" max="12807" width="8.140625" style="92" customWidth="1"/>
    <col min="12808" max="12808" width="9.5703125" style="92" customWidth="1"/>
    <col min="12809" max="12809" width="10.85546875" style="92" customWidth="1"/>
    <col min="12810" max="12810" width="12.5703125" style="92" customWidth="1"/>
    <col min="12811" max="12811" width="15.5703125" style="92" customWidth="1"/>
    <col min="12812" max="12812" width="14.5703125" style="92" customWidth="1"/>
    <col min="12813" max="12813" width="15" style="92" customWidth="1"/>
    <col min="12814" max="12814" width="10.140625" style="92" customWidth="1"/>
    <col min="12815" max="12815" width="12.5703125" style="92" customWidth="1"/>
    <col min="12816" max="12816" width="0" style="92" hidden="1" customWidth="1"/>
    <col min="12817" max="12817" width="11.5703125" style="92" customWidth="1"/>
    <col min="12818" max="13056" width="9.140625" style="92"/>
    <col min="13057" max="13057" width="6.5703125" style="92" customWidth="1"/>
    <col min="13058" max="13058" width="11.85546875" style="92" customWidth="1"/>
    <col min="13059" max="13059" width="10.140625" style="92" customWidth="1"/>
    <col min="13060" max="13060" width="13.7109375" style="92" customWidth="1"/>
    <col min="13061" max="13061" width="15.5703125" style="92" customWidth="1"/>
    <col min="13062" max="13062" width="10.140625" style="92" customWidth="1"/>
    <col min="13063" max="13063" width="8.140625" style="92" customWidth="1"/>
    <col min="13064" max="13064" width="9.5703125" style="92" customWidth="1"/>
    <col min="13065" max="13065" width="10.85546875" style="92" customWidth="1"/>
    <col min="13066" max="13066" width="12.5703125" style="92" customWidth="1"/>
    <col min="13067" max="13067" width="15.5703125" style="92" customWidth="1"/>
    <col min="13068" max="13068" width="14.5703125" style="92" customWidth="1"/>
    <col min="13069" max="13069" width="15" style="92" customWidth="1"/>
    <col min="13070" max="13070" width="10.140625" style="92" customWidth="1"/>
    <col min="13071" max="13071" width="12.5703125" style="92" customWidth="1"/>
    <col min="13072" max="13072" width="0" style="92" hidden="1" customWidth="1"/>
    <col min="13073" max="13073" width="11.5703125" style="92" customWidth="1"/>
    <col min="13074" max="13312" width="9.140625" style="92"/>
    <col min="13313" max="13313" width="6.5703125" style="92" customWidth="1"/>
    <col min="13314" max="13314" width="11.85546875" style="92" customWidth="1"/>
    <col min="13315" max="13315" width="10.140625" style="92" customWidth="1"/>
    <col min="13316" max="13316" width="13.7109375" style="92" customWidth="1"/>
    <col min="13317" max="13317" width="15.5703125" style="92" customWidth="1"/>
    <col min="13318" max="13318" width="10.140625" style="92" customWidth="1"/>
    <col min="13319" max="13319" width="8.140625" style="92" customWidth="1"/>
    <col min="13320" max="13320" width="9.5703125" style="92" customWidth="1"/>
    <col min="13321" max="13321" width="10.85546875" style="92" customWidth="1"/>
    <col min="13322" max="13322" width="12.5703125" style="92" customWidth="1"/>
    <col min="13323" max="13323" width="15.5703125" style="92" customWidth="1"/>
    <col min="13324" max="13324" width="14.5703125" style="92" customWidth="1"/>
    <col min="13325" max="13325" width="15" style="92" customWidth="1"/>
    <col min="13326" max="13326" width="10.140625" style="92" customWidth="1"/>
    <col min="13327" max="13327" width="12.5703125" style="92" customWidth="1"/>
    <col min="13328" max="13328" width="0" style="92" hidden="1" customWidth="1"/>
    <col min="13329" max="13329" width="11.5703125" style="92" customWidth="1"/>
    <col min="13330" max="13568" width="9.140625" style="92"/>
    <col min="13569" max="13569" width="6.5703125" style="92" customWidth="1"/>
    <col min="13570" max="13570" width="11.85546875" style="92" customWidth="1"/>
    <col min="13571" max="13571" width="10.140625" style="92" customWidth="1"/>
    <col min="13572" max="13572" width="13.7109375" style="92" customWidth="1"/>
    <col min="13573" max="13573" width="15.5703125" style="92" customWidth="1"/>
    <col min="13574" max="13574" width="10.140625" style="92" customWidth="1"/>
    <col min="13575" max="13575" width="8.140625" style="92" customWidth="1"/>
    <col min="13576" max="13576" width="9.5703125" style="92" customWidth="1"/>
    <col min="13577" max="13577" width="10.85546875" style="92" customWidth="1"/>
    <col min="13578" max="13578" width="12.5703125" style="92" customWidth="1"/>
    <col min="13579" max="13579" width="15.5703125" style="92" customWidth="1"/>
    <col min="13580" max="13580" width="14.5703125" style="92" customWidth="1"/>
    <col min="13581" max="13581" width="15" style="92" customWidth="1"/>
    <col min="13582" max="13582" width="10.140625" style="92" customWidth="1"/>
    <col min="13583" max="13583" width="12.5703125" style="92" customWidth="1"/>
    <col min="13584" max="13584" width="0" style="92" hidden="1" customWidth="1"/>
    <col min="13585" max="13585" width="11.5703125" style="92" customWidth="1"/>
    <col min="13586" max="13824" width="9.140625" style="92"/>
    <col min="13825" max="13825" width="6.5703125" style="92" customWidth="1"/>
    <col min="13826" max="13826" width="11.85546875" style="92" customWidth="1"/>
    <col min="13827" max="13827" width="10.140625" style="92" customWidth="1"/>
    <col min="13828" max="13828" width="13.7109375" style="92" customWidth="1"/>
    <col min="13829" max="13829" width="15.5703125" style="92" customWidth="1"/>
    <col min="13830" max="13830" width="10.140625" style="92" customWidth="1"/>
    <col min="13831" max="13831" width="8.140625" style="92" customWidth="1"/>
    <col min="13832" max="13832" width="9.5703125" style="92" customWidth="1"/>
    <col min="13833" max="13833" width="10.85546875" style="92" customWidth="1"/>
    <col min="13834" max="13834" width="12.5703125" style="92" customWidth="1"/>
    <col min="13835" max="13835" width="15.5703125" style="92" customWidth="1"/>
    <col min="13836" max="13836" width="14.5703125" style="92" customWidth="1"/>
    <col min="13837" max="13837" width="15" style="92" customWidth="1"/>
    <col min="13838" max="13838" width="10.140625" style="92" customWidth="1"/>
    <col min="13839" max="13839" width="12.5703125" style="92" customWidth="1"/>
    <col min="13840" max="13840" width="0" style="92" hidden="1" customWidth="1"/>
    <col min="13841" max="13841" width="11.5703125" style="92" customWidth="1"/>
    <col min="13842" max="14080" width="9.140625" style="92"/>
    <col min="14081" max="14081" width="6.5703125" style="92" customWidth="1"/>
    <col min="14082" max="14082" width="11.85546875" style="92" customWidth="1"/>
    <col min="14083" max="14083" width="10.140625" style="92" customWidth="1"/>
    <col min="14084" max="14084" width="13.7109375" style="92" customWidth="1"/>
    <col min="14085" max="14085" width="15.5703125" style="92" customWidth="1"/>
    <col min="14086" max="14086" width="10.140625" style="92" customWidth="1"/>
    <col min="14087" max="14087" width="8.140625" style="92" customWidth="1"/>
    <col min="14088" max="14088" width="9.5703125" style="92" customWidth="1"/>
    <col min="14089" max="14089" width="10.85546875" style="92" customWidth="1"/>
    <col min="14090" max="14090" width="12.5703125" style="92" customWidth="1"/>
    <col min="14091" max="14091" width="15.5703125" style="92" customWidth="1"/>
    <col min="14092" max="14092" width="14.5703125" style="92" customWidth="1"/>
    <col min="14093" max="14093" width="15" style="92" customWidth="1"/>
    <col min="14094" max="14094" width="10.140625" style="92" customWidth="1"/>
    <col min="14095" max="14095" width="12.5703125" style="92" customWidth="1"/>
    <col min="14096" max="14096" width="0" style="92" hidden="1" customWidth="1"/>
    <col min="14097" max="14097" width="11.5703125" style="92" customWidth="1"/>
    <col min="14098" max="14336" width="9.140625" style="92"/>
    <col min="14337" max="14337" width="6.5703125" style="92" customWidth="1"/>
    <col min="14338" max="14338" width="11.85546875" style="92" customWidth="1"/>
    <col min="14339" max="14339" width="10.140625" style="92" customWidth="1"/>
    <col min="14340" max="14340" width="13.7109375" style="92" customWidth="1"/>
    <col min="14341" max="14341" width="15.5703125" style="92" customWidth="1"/>
    <col min="14342" max="14342" width="10.140625" style="92" customWidth="1"/>
    <col min="14343" max="14343" width="8.140625" style="92" customWidth="1"/>
    <col min="14344" max="14344" width="9.5703125" style="92" customWidth="1"/>
    <col min="14345" max="14345" width="10.85546875" style="92" customWidth="1"/>
    <col min="14346" max="14346" width="12.5703125" style="92" customWidth="1"/>
    <col min="14347" max="14347" width="15.5703125" style="92" customWidth="1"/>
    <col min="14348" max="14348" width="14.5703125" style="92" customWidth="1"/>
    <col min="14349" max="14349" width="15" style="92" customWidth="1"/>
    <col min="14350" max="14350" width="10.140625" style="92" customWidth="1"/>
    <col min="14351" max="14351" width="12.5703125" style="92" customWidth="1"/>
    <col min="14352" max="14352" width="0" style="92" hidden="1" customWidth="1"/>
    <col min="14353" max="14353" width="11.5703125" style="92" customWidth="1"/>
    <col min="14354" max="14592" width="9.140625" style="92"/>
    <col min="14593" max="14593" width="6.5703125" style="92" customWidth="1"/>
    <col min="14594" max="14594" width="11.85546875" style="92" customWidth="1"/>
    <col min="14595" max="14595" width="10.140625" style="92" customWidth="1"/>
    <col min="14596" max="14596" width="13.7109375" style="92" customWidth="1"/>
    <col min="14597" max="14597" width="15.5703125" style="92" customWidth="1"/>
    <col min="14598" max="14598" width="10.140625" style="92" customWidth="1"/>
    <col min="14599" max="14599" width="8.140625" style="92" customWidth="1"/>
    <col min="14600" max="14600" width="9.5703125" style="92" customWidth="1"/>
    <col min="14601" max="14601" width="10.85546875" style="92" customWidth="1"/>
    <col min="14602" max="14602" width="12.5703125" style="92" customWidth="1"/>
    <col min="14603" max="14603" width="15.5703125" style="92" customWidth="1"/>
    <col min="14604" max="14604" width="14.5703125" style="92" customWidth="1"/>
    <col min="14605" max="14605" width="15" style="92" customWidth="1"/>
    <col min="14606" max="14606" width="10.140625" style="92" customWidth="1"/>
    <col min="14607" max="14607" width="12.5703125" style="92" customWidth="1"/>
    <col min="14608" max="14608" width="0" style="92" hidden="1" customWidth="1"/>
    <col min="14609" max="14609" width="11.5703125" style="92" customWidth="1"/>
    <col min="14610" max="14848" width="9.140625" style="92"/>
    <col min="14849" max="14849" width="6.5703125" style="92" customWidth="1"/>
    <col min="14850" max="14850" width="11.85546875" style="92" customWidth="1"/>
    <col min="14851" max="14851" width="10.140625" style="92" customWidth="1"/>
    <col min="14852" max="14852" width="13.7109375" style="92" customWidth="1"/>
    <col min="14853" max="14853" width="15.5703125" style="92" customWidth="1"/>
    <col min="14854" max="14854" width="10.140625" style="92" customWidth="1"/>
    <col min="14855" max="14855" width="8.140625" style="92" customWidth="1"/>
    <col min="14856" max="14856" width="9.5703125" style="92" customWidth="1"/>
    <col min="14857" max="14857" width="10.85546875" style="92" customWidth="1"/>
    <col min="14858" max="14858" width="12.5703125" style="92" customWidth="1"/>
    <col min="14859" max="14859" width="15.5703125" style="92" customWidth="1"/>
    <col min="14860" max="14860" width="14.5703125" style="92" customWidth="1"/>
    <col min="14861" max="14861" width="15" style="92" customWidth="1"/>
    <col min="14862" max="14862" width="10.140625" style="92" customWidth="1"/>
    <col min="14863" max="14863" width="12.5703125" style="92" customWidth="1"/>
    <col min="14864" max="14864" width="0" style="92" hidden="1" customWidth="1"/>
    <col min="14865" max="14865" width="11.5703125" style="92" customWidth="1"/>
    <col min="14866" max="15104" width="9.140625" style="92"/>
    <col min="15105" max="15105" width="6.5703125" style="92" customWidth="1"/>
    <col min="15106" max="15106" width="11.85546875" style="92" customWidth="1"/>
    <col min="15107" max="15107" width="10.140625" style="92" customWidth="1"/>
    <col min="15108" max="15108" width="13.7109375" style="92" customWidth="1"/>
    <col min="15109" max="15109" width="15.5703125" style="92" customWidth="1"/>
    <col min="15110" max="15110" width="10.140625" style="92" customWidth="1"/>
    <col min="15111" max="15111" width="8.140625" style="92" customWidth="1"/>
    <col min="15112" max="15112" width="9.5703125" style="92" customWidth="1"/>
    <col min="15113" max="15113" width="10.85546875" style="92" customWidth="1"/>
    <col min="15114" max="15114" width="12.5703125" style="92" customWidth="1"/>
    <col min="15115" max="15115" width="15.5703125" style="92" customWidth="1"/>
    <col min="15116" max="15116" width="14.5703125" style="92" customWidth="1"/>
    <col min="15117" max="15117" width="15" style="92" customWidth="1"/>
    <col min="15118" max="15118" width="10.140625" style="92" customWidth="1"/>
    <col min="15119" max="15119" width="12.5703125" style="92" customWidth="1"/>
    <col min="15120" max="15120" width="0" style="92" hidden="1" customWidth="1"/>
    <col min="15121" max="15121" width="11.5703125" style="92" customWidth="1"/>
    <col min="15122" max="15360" width="9.140625" style="92"/>
    <col min="15361" max="15361" width="6.5703125" style="92" customWidth="1"/>
    <col min="15362" max="15362" width="11.85546875" style="92" customWidth="1"/>
    <col min="15363" max="15363" width="10.140625" style="92" customWidth="1"/>
    <col min="15364" max="15364" width="13.7109375" style="92" customWidth="1"/>
    <col min="15365" max="15365" width="15.5703125" style="92" customWidth="1"/>
    <col min="15366" max="15366" width="10.140625" style="92" customWidth="1"/>
    <col min="15367" max="15367" width="8.140625" style="92" customWidth="1"/>
    <col min="15368" max="15368" width="9.5703125" style="92" customWidth="1"/>
    <col min="15369" max="15369" width="10.85546875" style="92" customWidth="1"/>
    <col min="15370" max="15370" width="12.5703125" style="92" customWidth="1"/>
    <col min="15371" max="15371" width="15.5703125" style="92" customWidth="1"/>
    <col min="15372" max="15372" width="14.5703125" style="92" customWidth="1"/>
    <col min="15373" max="15373" width="15" style="92" customWidth="1"/>
    <col min="15374" max="15374" width="10.140625" style="92" customWidth="1"/>
    <col min="15375" max="15375" width="12.5703125" style="92" customWidth="1"/>
    <col min="15376" max="15376" width="0" style="92" hidden="1" customWidth="1"/>
    <col min="15377" max="15377" width="11.5703125" style="92" customWidth="1"/>
    <col min="15378" max="15616" width="9.140625" style="92"/>
    <col min="15617" max="15617" width="6.5703125" style="92" customWidth="1"/>
    <col min="15618" max="15618" width="11.85546875" style="92" customWidth="1"/>
    <col min="15619" max="15619" width="10.140625" style="92" customWidth="1"/>
    <col min="15620" max="15620" width="13.7109375" style="92" customWidth="1"/>
    <col min="15621" max="15621" width="15.5703125" style="92" customWidth="1"/>
    <col min="15622" max="15622" width="10.140625" style="92" customWidth="1"/>
    <col min="15623" max="15623" width="8.140625" style="92" customWidth="1"/>
    <col min="15624" max="15624" width="9.5703125" style="92" customWidth="1"/>
    <col min="15625" max="15625" width="10.85546875" style="92" customWidth="1"/>
    <col min="15626" max="15626" width="12.5703125" style="92" customWidth="1"/>
    <col min="15627" max="15627" width="15.5703125" style="92" customWidth="1"/>
    <col min="15628" max="15628" width="14.5703125" style="92" customWidth="1"/>
    <col min="15629" max="15629" width="15" style="92" customWidth="1"/>
    <col min="15630" max="15630" width="10.140625" style="92" customWidth="1"/>
    <col min="15631" max="15631" width="12.5703125" style="92" customWidth="1"/>
    <col min="15632" max="15632" width="0" style="92" hidden="1" customWidth="1"/>
    <col min="15633" max="15633" width="11.5703125" style="92" customWidth="1"/>
    <col min="15634" max="15872" width="9.140625" style="92"/>
    <col min="15873" max="15873" width="6.5703125" style="92" customWidth="1"/>
    <col min="15874" max="15874" width="11.85546875" style="92" customWidth="1"/>
    <col min="15875" max="15875" width="10.140625" style="92" customWidth="1"/>
    <col min="15876" max="15876" width="13.7109375" style="92" customWidth="1"/>
    <col min="15877" max="15877" width="15.5703125" style="92" customWidth="1"/>
    <col min="15878" max="15878" width="10.140625" style="92" customWidth="1"/>
    <col min="15879" max="15879" width="8.140625" style="92" customWidth="1"/>
    <col min="15880" max="15880" width="9.5703125" style="92" customWidth="1"/>
    <col min="15881" max="15881" width="10.85546875" style="92" customWidth="1"/>
    <col min="15882" max="15882" width="12.5703125" style="92" customWidth="1"/>
    <col min="15883" max="15883" width="15.5703125" style="92" customWidth="1"/>
    <col min="15884" max="15884" width="14.5703125" style="92" customWidth="1"/>
    <col min="15885" max="15885" width="15" style="92" customWidth="1"/>
    <col min="15886" max="15886" width="10.140625" style="92" customWidth="1"/>
    <col min="15887" max="15887" width="12.5703125" style="92" customWidth="1"/>
    <col min="15888" max="15888" width="0" style="92" hidden="1" customWidth="1"/>
    <col min="15889" max="15889" width="11.5703125" style="92" customWidth="1"/>
    <col min="15890" max="16128" width="9.140625" style="92"/>
    <col min="16129" max="16129" width="6.5703125" style="92" customWidth="1"/>
    <col min="16130" max="16130" width="11.85546875" style="92" customWidth="1"/>
    <col min="16131" max="16131" width="10.140625" style="92" customWidth="1"/>
    <col min="16132" max="16132" width="13.7109375" style="92" customWidth="1"/>
    <col min="16133" max="16133" width="15.5703125" style="92" customWidth="1"/>
    <col min="16134" max="16134" width="10.140625" style="92" customWidth="1"/>
    <col min="16135" max="16135" width="8.140625" style="92" customWidth="1"/>
    <col min="16136" max="16136" width="9.5703125" style="92" customWidth="1"/>
    <col min="16137" max="16137" width="10.85546875" style="92" customWidth="1"/>
    <col min="16138" max="16138" width="12.5703125" style="92" customWidth="1"/>
    <col min="16139" max="16139" width="15.5703125" style="92" customWidth="1"/>
    <col min="16140" max="16140" width="14.5703125" style="92" customWidth="1"/>
    <col min="16141" max="16141" width="15" style="92" customWidth="1"/>
    <col min="16142" max="16142" width="10.140625" style="92" customWidth="1"/>
    <col min="16143" max="16143" width="12.5703125" style="92" customWidth="1"/>
    <col min="16144" max="16144" width="0" style="92" hidden="1" customWidth="1"/>
    <col min="16145" max="16145" width="11.5703125" style="92" customWidth="1"/>
    <col min="16146" max="16384" width="9.140625" style="92"/>
  </cols>
  <sheetData>
    <row r="1" spans="1:30" ht="21.75" customHeight="1" x14ac:dyDescent="0.25">
      <c r="B1" s="234" t="s">
        <v>54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30" ht="24.75" customHeight="1" x14ac:dyDescent="0.25">
      <c r="A2" s="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30" x14ac:dyDescent="0.25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  <c r="N3" s="5" t="s">
        <v>1</v>
      </c>
      <c r="O3" s="6">
        <v>0.85980000000000001</v>
      </c>
      <c r="P3" s="7"/>
      <c r="Q3" s="90" t="s">
        <v>2</v>
      </c>
      <c r="R3" s="9" t="s">
        <v>1</v>
      </c>
      <c r="S3" s="9">
        <v>0.85980000000000001</v>
      </c>
      <c r="T3" s="9" t="s">
        <v>3</v>
      </c>
      <c r="U3" s="9"/>
    </row>
    <row r="4" spans="1:30" x14ac:dyDescent="0.25">
      <c r="A4" s="219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8" t="s">
        <v>3</v>
      </c>
      <c r="P4" s="7"/>
      <c r="R4" s="91" t="s">
        <v>5</v>
      </c>
      <c r="S4" s="90">
        <v>8.5999999999999998E-4</v>
      </c>
      <c r="T4" s="9" t="s">
        <v>3</v>
      </c>
    </row>
    <row r="5" spans="1:30" x14ac:dyDescent="0.25">
      <c r="A5" s="224"/>
      <c r="B5" s="225"/>
      <c r="C5" s="225"/>
      <c r="D5" s="225"/>
      <c r="E5" s="225"/>
      <c r="F5" s="225"/>
      <c r="G5" s="225"/>
      <c r="H5" s="225"/>
      <c r="N5" s="108" t="s">
        <v>5</v>
      </c>
      <c r="O5" s="109">
        <v>8.5999999999999998E-4</v>
      </c>
      <c r="P5" s="110"/>
      <c r="Q5" s="9"/>
    </row>
    <row r="6" spans="1:30" ht="12.75" customHeight="1" x14ac:dyDescent="0.25">
      <c r="A6" s="226" t="s">
        <v>55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11">
        <v>759.02</v>
      </c>
      <c r="M6" s="11" t="s">
        <v>7</v>
      </c>
      <c r="N6" s="111"/>
      <c r="O6" s="112" t="s">
        <v>3</v>
      </c>
      <c r="P6" s="110"/>
      <c r="Q6" s="9"/>
    </row>
    <row r="7" spans="1:30" s="9" customFormat="1" ht="47.25" customHeight="1" x14ac:dyDescent="0.2">
      <c r="A7" s="221" t="s">
        <v>8</v>
      </c>
      <c r="B7" s="221"/>
      <c r="C7" s="221"/>
      <c r="D7" s="232" t="s">
        <v>9</v>
      </c>
      <c r="E7" s="233"/>
      <c r="F7" s="12">
        <f>H64+H117</f>
        <v>6998.2999999999993</v>
      </c>
      <c r="G7" s="19"/>
      <c r="H7" s="14"/>
      <c r="I7" s="13"/>
      <c r="J7" s="14" t="s">
        <v>10</v>
      </c>
      <c r="K7" s="14">
        <v>1300708</v>
      </c>
      <c r="L7" s="113">
        <v>112.157</v>
      </c>
      <c r="M7" s="114" t="s">
        <v>3</v>
      </c>
      <c r="N7" s="2"/>
      <c r="O7" s="2"/>
      <c r="P7" s="115"/>
      <c r="R7" s="9">
        <f>L7*L6</f>
        <v>85129.406139999992</v>
      </c>
    </row>
    <row r="8" spans="1:30" s="9" customFormat="1" ht="32.25" customHeight="1" x14ac:dyDescent="0.2">
      <c r="A8" s="221"/>
      <c r="B8" s="221"/>
      <c r="C8" s="221"/>
      <c r="D8" s="232" t="s">
        <v>11</v>
      </c>
      <c r="E8" s="233"/>
      <c r="F8" s="15">
        <v>2418.9</v>
      </c>
      <c r="G8" s="19"/>
      <c r="H8" s="14"/>
      <c r="I8" s="13"/>
      <c r="J8" s="14" t="s">
        <v>12</v>
      </c>
      <c r="K8" s="14">
        <v>17232553</v>
      </c>
      <c r="L8" s="113">
        <f>L63</f>
        <v>3.3746399999999999</v>
      </c>
      <c r="M8" s="114" t="s">
        <v>3</v>
      </c>
      <c r="N8" s="2"/>
      <c r="O8" s="2"/>
      <c r="P8" s="115"/>
    </row>
    <row r="9" spans="1:30" s="9" customFormat="1" ht="58.5" customHeight="1" x14ac:dyDescent="0.2">
      <c r="A9" s="221"/>
      <c r="B9" s="221"/>
      <c r="C9" s="221"/>
      <c r="D9" s="232" t="s">
        <v>13</v>
      </c>
      <c r="E9" s="233"/>
      <c r="F9" s="15">
        <f>H20+H22+H23+H26+H27+H28+H29+H36+H40+H42+H43+H44+H46+H47+H54+H55+H67+H68+H71+H74+H75+H76+H77+H79+H81+H83+H86+H87+H89+H90+H94+H98+H99+H107+H109+H110+H112+H111+H41</f>
        <v>2761.4</v>
      </c>
      <c r="G9" s="19"/>
      <c r="H9" s="14"/>
      <c r="I9" s="13"/>
      <c r="J9" s="14" t="s">
        <v>14</v>
      </c>
      <c r="K9" s="16" t="s">
        <v>15</v>
      </c>
      <c r="L9" s="113">
        <f>L116</f>
        <v>3.4950869999999981</v>
      </c>
      <c r="M9" s="114" t="s">
        <v>3</v>
      </c>
      <c r="N9" s="2"/>
      <c r="O9" s="2"/>
      <c r="P9" s="115"/>
    </row>
    <row r="10" spans="1:30" s="9" customFormat="1" ht="35.25" customHeight="1" x14ac:dyDescent="0.2">
      <c r="A10" s="228" t="s">
        <v>16</v>
      </c>
      <c r="B10" s="228"/>
      <c r="C10" s="228"/>
      <c r="D10" s="228"/>
      <c r="E10" s="228"/>
      <c r="F10" s="228"/>
      <c r="G10" s="228"/>
      <c r="H10" s="228"/>
      <c r="I10" s="228"/>
      <c r="J10" s="229"/>
      <c r="K10" s="20"/>
      <c r="L10" s="113">
        <f>L7-L8-L9</f>
        <v>105.287273</v>
      </c>
      <c r="M10" s="114" t="s">
        <v>3</v>
      </c>
      <c r="N10" s="2"/>
      <c r="O10" s="2"/>
      <c r="P10" s="115"/>
    </row>
    <row r="11" spans="1:30" s="9" customFormat="1" ht="32.25" customHeight="1" x14ac:dyDescent="0.2">
      <c r="A11" s="228" t="s">
        <v>56</v>
      </c>
      <c r="B11" s="228"/>
      <c r="C11" s="228"/>
      <c r="D11" s="228"/>
      <c r="E11" s="228"/>
      <c r="F11" s="228"/>
      <c r="G11" s="228"/>
      <c r="H11" s="228"/>
      <c r="I11" s="228"/>
      <c r="J11" s="229"/>
      <c r="K11" s="21"/>
      <c r="L11" s="113">
        <f>L15+L16+L18+L19+L21+L24+L25+L30+L31+L32+L35+L37+L38+L39+L45+L48+L49+L50+L51+L53+L58+L59+L60+L61+L69+L70+L72+L73+L78+L80+L82+L84+L85+L88+L91+L92+L93+L95+L96+L97+L100+L101+L102+L106+L108+L52+L17+L34+L33</f>
        <v>30.48804980000001</v>
      </c>
      <c r="M11" s="114" t="s">
        <v>3</v>
      </c>
      <c r="N11" s="2"/>
      <c r="O11" s="2"/>
      <c r="P11" s="115"/>
    </row>
    <row r="12" spans="1:30" s="9" customFormat="1" ht="26.25" customHeight="1" thickBot="1" x14ac:dyDescent="0.25">
      <c r="A12" s="230" t="s">
        <v>57</v>
      </c>
      <c r="B12" s="230"/>
      <c r="C12" s="230"/>
      <c r="D12" s="230"/>
      <c r="E12" s="230"/>
      <c r="F12" s="230"/>
      <c r="G12" s="230"/>
      <c r="H12" s="230"/>
      <c r="I12" s="230"/>
      <c r="J12" s="231"/>
      <c r="K12" s="22"/>
      <c r="L12" s="120">
        <f>L10-L11</f>
        <v>74.799223199999986</v>
      </c>
      <c r="M12" s="114" t="s">
        <v>3</v>
      </c>
      <c r="N12" s="2"/>
      <c r="O12" s="2"/>
      <c r="P12" s="115"/>
    </row>
    <row r="13" spans="1:30" ht="39" hidden="1" customHeight="1" x14ac:dyDescent="0.25">
      <c r="A13" s="23"/>
      <c r="B13" s="121"/>
      <c r="C13" s="121"/>
      <c r="D13" s="121"/>
      <c r="E13" s="122"/>
      <c r="F13" s="122"/>
      <c r="G13" s="121"/>
      <c r="H13" s="121"/>
      <c r="I13" s="121"/>
      <c r="J13" s="123"/>
      <c r="K13" s="23"/>
      <c r="L13" s="124"/>
      <c r="M13" s="125"/>
      <c r="O13" s="126"/>
      <c r="P13" s="89"/>
      <c r="S13" s="91"/>
      <c r="T13" s="91"/>
      <c r="U13" s="91"/>
      <c r="AA13" s="92"/>
      <c r="AB13" s="92"/>
      <c r="AC13" s="92"/>
    </row>
    <row r="14" spans="1:30" s="93" customFormat="1" ht="48.75" thickBot="1" x14ac:dyDescent="0.25">
      <c r="A14" s="24" t="s">
        <v>19</v>
      </c>
      <c r="B14" s="25" t="s">
        <v>20</v>
      </c>
      <c r="C14" s="26" t="s">
        <v>21</v>
      </c>
      <c r="D14" s="26" t="s">
        <v>22</v>
      </c>
      <c r="E14" s="27" t="s">
        <v>23</v>
      </c>
      <c r="F14" s="27" t="s">
        <v>24</v>
      </c>
      <c r="G14" s="26" t="s">
        <v>25</v>
      </c>
      <c r="H14" s="26" t="s">
        <v>26</v>
      </c>
      <c r="I14" s="26" t="s">
        <v>28</v>
      </c>
      <c r="J14" s="26" t="s">
        <v>58</v>
      </c>
      <c r="K14" s="28" t="s">
        <v>29</v>
      </c>
      <c r="L14" s="29" t="s">
        <v>30</v>
      </c>
      <c r="M14" s="29" t="s">
        <v>31</v>
      </c>
      <c r="N14" s="30" t="s">
        <v>32</v>
      </c>
      <c r="O14" s="31" t="s">
        <v>33</v>
      </c>
      <c r="P14" s="86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9"/>
    </row>
    <row r="15" spans="1:30" ht="15" x14ac:dyDescent="0.25">
      <c r="A15" s="32">
        <v>1</v>
      </c>
      <c r="B15" s="32">
        <v>9860</v>
      </c>
      <c r="C15" s="33"/>
      <c r="D15" s="33"/>
      <c r="E15" s="33"/>
      <c r="F15" s="33"/>
      <c r="G15" s="32" t="s">
        <v>35</v>
      </c>
      <c r="H15" s="33">
        <v>45.3</v>
      </c>
      <c r="I15" s="33">
        <v>19.809000000000001</v>
      </c>
      <c r="J15" s="33">
        <v>19.809000000000001</v>
      </c>
      <c r="K15" s="34">
        <f>J15-I15</f>
        <v>0</v>
      </c>
      <c r="L15" s="34">
        <f>K15*S3</f>
        <v>0</v>
      </c>
      <c r="M15" s="35"/>
      <c r="N15" s="36">
        <f>L63/H64*H15</f>
        <v>4.6425896501457724E-2</v>
      </c>
      <c r="O15" s="37">
        <f>L15+M15+N15</f>
        <v>4.6425896501457724E-2</v>
      </c>
      <c r="P15" s="87"/>
      <c r="Q15" s="100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97"/>
    </row>
    <row r="16" spans="1:30" ht="15" x14ac:dyDescent="0.25">
      <c r="A16" s="38">
        <v>2</v>
      </c>
      <c r="B16" s="38">
        <v>9367</v>
      </c>
      <c r="C16" s="13"/>
      <c r="D16" s="13"/>
      <c r="E16" s="13"/>
      <c r="F16" s="13"/>
      <c r="G16" s="38" t="s">
        <v>35</v>
      </c>
      <c r="H16" s="13">
        <v>98.6</v>
      </c>
      <c r="I16" s="13">
        <v>29.431999999999999</v>
      </c>
      <c r="J16" s="13">
        <v>29.431999999999999</v>
      </c>
      <c r="K16" s="11">
        <f t="shared" ref="K16:K55" si="0">J16-I16</f>
        <v>0</v>
      </c>
      <c r="L16" s="11">
        <f>K16*S3</f>
        <v>0</v>
      </c>
      <c r="M16" s="39"/>
      <c r="N16" s="40">
        <f>L63/H64*H16</f>
        <v>0.10105062682215743</v>
      </c>
      <c r="O16" s="41">
        <f t="shared" ref="O16:O55" si="1">L16+M16+N16</f>
        <v>0.10105062682215743</v>
      </c>
      <c r="P16" s="87"/>
      <c r="Q16" s="100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97"/>
    </row>
    <row r="17" spans="1:30" s="91" customFormat="1" x14ac:dyDescent="0.25">
      <c r="A17" s="38">
        <v>3</v>
      </c>
      <c r="B17" s="38">
        <v>8810029853</v>
      </c>
      <c r="C17" s="13"/>
      <c r="D17" s="13"/>
      <c r="E17" s="43"/>
      <c r="F17" s="43"/>
      <c r="G17" s="38" t="s">
        <v>36</v>
      </c>
      <c r="H17" s="13">
        <v>124.4</v>
      </c>
      <c r="I17" s="13">
        <v>0</v>
      </c>
      <c r="J17" s="13">
        <v>1.0960000000000001</v>
      </c>
      <c r="K17" s="11">
        <f t="shared" si="0"/>
        <v>1.0960000000000001</v>
      </c>
      <c r="L17" s="11">
        <f>J17-I17</f>
        <v>1.0960000000000001</v>
      </c>
      <c r="M17" s="39"/>
      <c r="N17" s="40">
        <f>L63/H64*H17</f>
        <v>0.12749186588921282</v>
      </c>
      <c r="O17" s="41">
        <f>L17+M17+N17</f>
        <v>1.2234918658892129</v>
      </c>
      <c r="P17" s="87"/>
      <c r="Q17" s="95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96"/>
    </row>
    <row r="18" spans="1:30" ht="15" x14ac:dyDescent="0.25">
      <c r="A18" s="38">
        <v>4</v>
      </c>
      <c r="B18" s="38">
        <v>9830</v>
      </c>
      <c r="C18" s="13"/>
      <c r="D18" s="13"/>
      <c r="E18" s="13"/>
      <c r="F18" s="13"/>
      <c r="G18" s="38" t="s">
        <v>35</v>
      </c>
      <c r="H18" s="13">
        <v>106.7</v>
      </c>
      <c r="I18" s="13">
        <v>26.163</v>
      </c>
      <c r="J18" s="13">
        <v>26.163</v>
      </c>
      <c r="K18" s="11">
        <f t="shared" si="0"/>
        <v>0</v>
      </c>
      <c r="L18" s="11">
        <f>K18*S3</f>
        <v>0</v>
      </c>
      <c r="M18" s="39"/>
      <c r="N18" s="40">
        <f>L63/H64*H18</f>
        <v>0.10935194606413995</v>
      </c>
      <c r="O18" s="41">
        <f t="shared" si="1"/>
        <v>0.10935194606413995</v>
      </c>
      <c r="P18" s="87"/>
      <c r="Q18" s="100"/>
      <c r="R18" s="100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97"/>
    </row>
    <row r="19" spans="1:30" ht="15" x14ac:dyDescent="0.25">
      <c r="A19" s="38">
        <v>5</v>
      </c>
      <c r="B19" s="38">
        <v>9379</v>
      </c>
      <c r="C19" s="13"/>
      <c r="D19" s="13"/>
      <c r="E19" s="13"/>
      <c r="F19" s="13"/>
      <c r="G19" s="38" t="s">
        <v>35</v>
      </c>
      <c r="H19" s="13">
        <v>58.9</v>
      </c>
      <c r="I19" s="13">
        <v>18.497</v>
      </c>
      <c r="J19" s="13">
        <v>19.553999999999998</v>
      </c>
      <c r="K19" s="11">
        <f t="shared" si="0"/>
        <v>1.0569999999999986</v>
      </c>
      <c r="L19" s="11">
        <f>K19*S3</f>
        <v>0.90880859999999886</v>
      </c>
      <c r="M19" s="39"/>
      <c r="N19" s="40">
        <f>L63/H64*H19</f>
        <v>6.0363913994169092E-2</v>
      </c>
      <c r="O19" s="41">
        <f t="shared" si="1"/>
        <v>0.96917251399416793</v>
      </c>
      <c r="P19" s="87"/>
      <c r="Q19" s="100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97"/>
    </row>
    <row r="20" spans="1:30" ht="15" x14ac:dyDescent="0.25">
      <c r="A20" s="38">
        <v>6</v>
      </c>
      <c r="B20" s="38">
        <v>9859</v>
      </c>
      <c r="C20" s="13"/>
      <c r="D20" s="13"/>
      <c r="E20" s="13"/>
      <c r="F20" s="13"/>
      <c r="G20" s="38" t="s">
        <v>35</v>
      </c>
      <c r="H20" s="13">
        <v>46.5</v>
      </c>
      <c r="I20" s="13">
        <v>2.7290000000000001</v>
      </c>
      <c r="J20" s="13">
        <v>2.7290000000000001</v>
      </c>
      <c r="K20" s="11">
        <f t="shared" si="0"/>
        <v>0</v>
      </c>
      <c r="L20" s="11">
        <f>K20*S3</f>
        <v>0</v>
      </c>
      <c r="M20" s="39">
        <f>H20*(L12/F9)</f>
        <v>1.2595653939306146</v>
      </c>
      <c r="N20" s="40">
        <f>L63/H64*H20</f>
        <v>4.7655721574344022E-2</v>
      </c>
      <c r="O20" s="41">
        <f t="shared" si="1"/>
        <v>1.3072211155049587</v>
      </c>
      <c r="P20" s="87"/>
      <c r="Q20" s="100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97"/>
    </row>
    <row r="21" spans="1:30" ht="15" x14ac:dyDescent="0.25">
      <c r="A21" s="38">
        <v>7</v>
      </c>
      <c r="B21" s="38">
        <v>9864</v>
      </c>
      <c r="C21" s="13"/>
      <c r="D21" s="13"/>
      <c r="E21" s="13"/>
      <c r="F21" s="13"/>
      <c r="G21" s="38" t="s">
        <v>35</v>
      </c>
      <c r="H21" s="13">
        <v>44.6</v>
      </c>
      <c r="I21" s="13">
        <v>8.0920000000000005</v>
      </c>
      <c r="J21" s="13">
        <v>8.0920000000000005</v>
      </c>
      <c r="K21" s="11">
        <f t="shared" si="0"/>
        <v>0</v>
      </c>
      <c r="L21" s="11">
        <f>K21*S3</f>
        <v>0</v>
      </c>
      <c r="M21" s="39"/>
      <c r="N21" s="40">
        <f>L63/H64*H21</f>
        <v>4.5708498542274052E-2</v>
      </c>
      <c r="O21" s="41">
        <f t="shared" si="1"/>
        <v>4.5708498542274052E-2</v>
      </c>
      <c r="P21" s="87"/>
      <c r="Q21" s="100"/>
      <c r="R21" s="102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97"/>
    </row>
    <row r="22" spans="1:30" ht="15" x14ac:dyDescent="0.25">
      <c r="A22" s="38">
        <v>8</v>
      </c>
      <c r="B22" s="38">
        <v>9858</v>
      </c>
      <c r="C22" s="13"/>
      <c r="D22" s="13"/>
      <c r="E22" s="13"/>
      <c r="F22" s="13"/>
      <c r="G22" s="38" t="s">
        <v>35</v>
      </c>
      <c r="H22" s="13">
        <v>45</v>
      </c>
      <c r="I22" s="11">
        <v>0</v>
      </c>
      <c r="J22" s="11">
        <v>0</v>
      </c>
      <c r="K22" s="11">
        <f t="shared" si="0"/>
        <v>0</v>
      </c>
      <c r="L22" s="11">
        <f>J22-I22</f>
        <v>0</v>
      </c>
      <c r="M22" s="39">
        <f>H22*(L12/F9)</f>
        <v>1.2189342521909174</v>
      </c>
      <c r="N22" s="40">
        <f>L63/H64*H22</f>
        <v>4.6118440233236149E-2</v>
      </c>
      <c r="O22" s="41">
        <f t="shared" si="1"/>
        <v>1.2650526924241536</v>
      </c>
      <c r="P22" s="87"/>
      <c r="Q22" s="100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97"/>
    </row>
    <row r="23" spans="1:30" ht="15" x14ac:dyDescent="0.25">
      <c r="A23" s="38">
        <v>9</v>
      </c>
      <c r="B23" s="38">
        <v>9829</v>
      </c>
      <c r="C23" s="13"/>
      <c r="D23" s="13"/>
      <c r="E23" s="13"/>
      <c r="F23" s="13"/>
      <c r="G23" s="38" t="s">
        <v>35</v>
      </c>
      <c r="H23" s="13">
        <v>51.9</v>
      </c>
      <c r="I23" s="13">
        <v>0.152</v>
      </c>
      <c r="J23" s="13">
        <v>0.152</v>
      </c>
      <c r="K23" s="11">
        <f t="shared" si="0"/>
        <v>0</v>
      </c>
      <c r="L23" s="11">
        <f>J23-I23</f>
        <v>0</v>
      </c>
      <c r="M23" s="39">
        <f>H23*(L12/F9)</f>
        <v>1.4058375041935247</v>
      </c>
      <c r="N23" s="40">
        <f>L63/H64*H23</f>
        <v>5.3189934402332356E-2</v>
      </c>
      <c r="O23" s="41">
        <f t="shared" si="1"/>
        <v>1.459027438595857</v>
      </c>
      <c r="P23" s="87"/>
      <c r="Q23" s="100"/>
      <c r="R23" s="100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97"/>
    </row>
    <row r="24" spans="1:30" ht="15" x14ac:dyDescent="0.25">
      <c r="A24" s="38">
        <v>10</v>
      </c>
      <c r="B24" s="38">
        <v>9381</v>
      </c>
      <c r="C24" s="13"/>
      <c r="D24" s="13"/>
      <c r="E24" s="13"/>
      <c r="F24" s="13"/>
      <c r="G24" s="38" t="s">
        <v>35</v>
      </c>
      <c r="H24" s="13">
        <v>115.3</v>
      </c>
      <c r="I24" s="13">
        <v>25.436</v>
      </c>
      <c r="J24" s="13">
        <v>27.027000000000001</v>
      </c>
      <c r="K24" s="11">
        <f t="shared" si="0"/>
        <v>1.5910000000000011</v>
      </c>
      <c r="L24" s="11">
        <f>K24*S3</f>
        <v>1.367941800000001</v>
      </c>
      <c r="M24" s="39"/>
      <c r="N24" s="40">
        <f>L63/H64*H24</f>
        <v>0.11816569241982507</v>
      </c>
      <c r="O24" s="41">
        <f t="shared" si="1"/>
        <v>1.4861074924198261</v>
      </c>
      <c r="P24" s="87"/>
      <c r="Q24" s="100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97"/>
    </row>
    <row r="25" spans="1:30" ht="15" x14ac:dyDescent="0.25">
      <c r="A25" s="38">
        <v>11</v>
      </c>
      <c r="B25" s="38">
        <v>9856</v>
      </c>
      <c r="C25" s="13"/>
      <c r="D25" s="13"/>
      <c r="E25" s="13"/>
      <c r="F25" s="13"/>
      <c r="G25" s="38" t="s">
        <v>35</v>
      </c>
      <c r="H25" s="13">
        <v>105.5</v>
      </c>
      <c r="I25" s="13">
        <v>7.9359999999999999</v>
      </c>
      <c r="J25" s="13">
        <v>9.1430000000000007</v>
      </c>
      <c r="K25" s="11">
        <f t="shared" si="0"/>
        <v>1.2070000000000007</v>
      </c>
      <c r="L25" s="11">
        <f>K25*S3</f>
        <v>1.0377786000000007</v>
      </c>
      <c r="M25" s="39"/>
      <c r="N25" s="40">
        <f>L63/H64*H25</f>
        <v>0.10812212099125364</v>
      </c>
      <c r="O25" s="41">
        <f t="shared" si="1"/>
        <v>1.1459007209912544</v>
      </c>
      <c r="P25" s="87"/>
      <c r="Q25" s="100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97"/>
    </row>
    <row r="26" spans="1:30" ht="15" x14ac:dyDescent="0.25">
      <c r="A26" s="38">
        <v>12</v>
      </c>
      <c r="B26" s="38">
        <v>9378</v>
      </c>
      <c r="C26" s="13"/>
      <c r="D26" s="13"/>
      <c r="E26" s="13"/>
      <c r="F26" s="13"/>
      <c r="G26" s="38" t="s">
        <v>35</v>
      </c>
      <c r="H26" s="13">
        <v>58.6</v>
      </c>
      <c r="I26" s="13">
        <v>1.3740000000000001</v>
      </c>
      <c r="J26" s="13">
        <v>1.3740000000000001</v>
      </c>
      <c r="K26" s="11">
        <f t="shared" si="0"/>
        <v>0</v>
      </c>
      <c r="L26" s="11">
        <f>K26*S4</f>
        <v>0</v>
      </c>
      <c r="M26" s="39">
        <f>H26*(L12/F9)</f>
        <v>1.5873232706308391</v>
      </c>
      <c r="N26" s="40">
        <f>L63/H64*H26</f>
        <v>6.0056457725947525E-2</v>
      </c>
      <c r="O26" s="41">
        <f>L26+M26+N26</f>
        <v>1.6473797283567866</v>
      </c>
      <c r="P26" s="87"/>
      <c r="Q26" s="100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97"/>
    </row>
    <row r="27" spans="1:30" ht="15" x14ac:dyDescent="0.25">
      <c r="A27" s="38">
        <v>13</v>
      </c>
      <c r="B27" s="38">
        <v>9362</v>
      </c>
      <c r="C27" s="13"/>
      <c r="D27" s="13"/>
      <c r="E27" s="13"/>
      <c r="F27" s="13"/>
      <c r="G27" s="38" t="s">
        <v>35</v>
      </c>
      <c r="H27" s="13">
        <v>47.3</v>
      </c>
      <c r="I27" s="13">
        <v>0.182</v>
      </c>
      <c r="J27" s="13">
        <v>0.182</v>
      </c>
      <c r="K27" s="11">
        <f t="shared" si="0"/>
        <v>0</v>
      </c>
      <c r="L27" s="11">
        <f>K27*S5</f>
        <v>0</v>
      </c>
      <c r="M27" s="39">
        <f>H27*(L12/F9)</f>
        <v>1.2812353361917865</v>
      </c>
      <c r="N27" s="40">
        <f>L63/H64*H27</f>
        <v>4.8475604956268216E-2</v>
      </c>
      <c r="O27" s="41">
        <f>L27+M27+N27</f>
        <v>1.3297109411480548</v>
      </c>
      <c r="P27" s="87"/>
      <c r="Q27" s="100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97"/>
    </row>
    <row r="28" spans="1:30" ht="15" x14ac:dyDescent="0.25">
      <c r="A28" s="38">
        <v>14</v>
      </c>
      <c r="B28" s="38">
        <v>2440</v>
      </c>
      <c r="C28" s="13"/>
      <c r="D28" s="13"/>
      <c r="E28" s="13"/>
      <c r="F28" s="13"/>
      <c r="G28" s="38" t="s">
        <v>35</v>
      </c>
      <c r="H28" s="13">
        <v>45.2</v>
      </c>
      <c r="I28" s="13">
        <v>6.1669999999999998</v>
      </c>
      <c r="J28" s="13">
        <v>6.1669999999999998</v>
      </c>
      <c r="K28" s="11">
        <f t="shared" si="0"/>
        <v>0</v>
      </c>
      <c r="L28" s="11">
        <f>K28*S6</f>
        <v>0</v>
      </c>
      <c r="M28" s="39">
        <f>H28*(L12/F9)</f>
        <v>1.2243517377562105</v>
      </c>
      <c r="N28" s="40">
        <f>L63/H64*H28</f>
        <v>4.6323411078717201E-2</v>
      </c>
      <c r="O28" s="41">
        <f>L28+M28+N28</f>
        <v>1.2706751488349277</v>
      </c>
      <c r="P28" s="87"/>
      <c r="Q28" s="100"/>
      <c r="R28" s="100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97"/>
    </row>
    <row r="29" spans="1:30" ht="15" x14ac:dyDescent="0.25">
      <c r="A29" s="38">
        <v>15</v>
      </c>
      <c r="B29" s="38">
        <v>2428</v>
      </c>
      <c r="C29" s="13"/>
      <c r="D29" s="13"/>
      <c r="E29" s="13"/>
      <c r="F29" s="13"/>
      <c r="G29" s="38" t="s">
        <v>35</v>
      </c>
      <c r="H29" s="13">
        <v>45.2</v>
      </c>
      <c r="I29" s="13">
        <v>4.9580000000000002</v>
      </c>
      <c r="J29" s="13">
        <v>4.9580000000000002</v>
      </c>
      <c r="K29" s="11">
        <f t="shared" si="0"/>
        <v>0</v>
      </c>
      <c r="L29" s="11">
        <f>S3*K29</f>
        <v>0</v>
      </c>
      <c r="M29" s="39">
        <f>H29*(L12/F9)</f>
        <v>1.2243517377562105</v>
      </c>
      <c r="N29" s="40">
        <f>L63/H64*H29</f>
        <v>4.6323411078717201E-2</v>
      </c>
      <c r="O29" s="41">
        <f>L29+M29+N29</f>
        <v>1.2706751488349277</v>
      </c>
      <c r="P29" s="87"/>
      <c r="Q29" s="100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97"/>
    </row>
    <row r="30" spans="1:30" ht="15" x14ac:dyDescent="0.25">
      <c r="A30" s="38">
        <v>16</v>
      </c>
      <c r="B30" s="38">
        <v>2436</v>
      </c>
      <c r="C30" s="13"/>
      <c r="D30" s="13"/>
      <c r="E30" s="13"/>
      <c r="F30" s="13"/>
      <c r="G30" s="38" t="s">
        <v>35</v>
      </c>
      <c r="H30" s="13">
        <v>52.3</v>
      </c>
      <c r="I30" s="13">
        <v>15.837999999999999</v>
      </c>
      <c r="J30" s="13">
        <v>15.837999999999999</v>
      </c>
      <c r="K30" s="11">
        <f t="shared" si="0"/>
        <v>0</v>
      </c>
      <c r="L30" s="11">
        <f>K30*S3</f>
        <v>0</v>
      </c>
      <c r="M30" s="39"/>
      <c r="N30" s="40">
        <f>L63/H64*H30</f>
        <v>5.359987609329446E-2</v>
      </c>
      <c r="O30" s="41">
        <f t="shared" si="1"/>
        <v>5.359987609329446E-2</v>
      </c>
      <c r="P30" s="87"/>
      <c r="Q30" s="100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97"/>
    </row>
    <row r="31" spans="1:30" ht="15" x14ac:dyDescent="0.25">
      <c r="A31" s="38">
        <v>17</v>
      </c>
      <c r="B31" s="38">
        <v>2438</v>
      </c>
      <c r="C31" s="13"/>
      <c r="D31" s="13"/>
      <c r="E31" s="13"/>
      <c r="F31" s="13"/>
      <c r="G31" s="38" t="s">
        <v>35</v>
      </c>
      <c r="H31" s="13">
        <v>116.1</v>
      </c>
      <c r="I31" s="13">
        <v>18.478999999999999</v>
      </c>
      <c r="J31" s="13">
        <v>18.478999999999999</v>
      </c>
      <c r="K31" s="11">
        <f t="shared" si="0"/>
        <v>0</v>
      </c>
      <c r="L31" s="11">
        <f>K31*S3</f>
        <v>0</v>
      </c>
      <c r="M31" s="39"/>
      <c r="N31" s="40">
        <f>L63/H64*H31</f>
        <v>0.11898557580174926</v>
      </c>
      <c r="O31" s="41">
        <f t="shared" si="1"/>
        <v>0.11898557580174926</v>
      </c>
      <c r="P31" s="87"/>
      <c r="Q31" s="100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97"/>
    </row>
    <row r="32" spans="1:30" ht="15" x14ac:dyDescent="0.25">
      <c r="A32" s="38">
        <v>18</v>
      </c>
      <c r="B32" s="38">
        <v>2369</v>
      </c>
      <c r="C32" s="13"/>
      <c r="D32" s="13"/>
      <c r="E32" s="13"/>
      <c r="F32" s="13"/>
      <c r="G32" s="38" t="s">
        <v>35</v>
      </c>
      <c r="H32" s="13">
        <v>119.5</v>
      </c>
      <c r="I32" s="13">
        <v>2.758</v>
      </c>
      <c r="J32" s="13">
        <v>3.6680000000000001</v>
      </c>
      <c r="K32" s="11">
        <f t="shared" si="0"/>
        <v>0.91000000000000014</v>
      </c>
      <c r="L32" s="11">
        <f>K32*S3</f>
        <v>0.78241800000000017</v>
      </c>
      <c r="M32" s="39"/>
      <c r="N32" s="40">
        <f>L63/H64*H32</f>
        <v>0.12247008017492711</v>
      </c>
      <c r="O32" s="41">
        <f t="shared" si="1"/>
        <v>0.90488808017492728</v>
      </c>
      <c r="P32" s="87"/>
      <c r="Q32" s="100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97"/>
    </row>
    <row r="33" spans="1:30" ht="15" x14ac:dyDescent="0.25">
      <c r="A33" s="38">
        <v>19</v>
      </c>
      <c r="B33" s="38">
        <v>2427</v>
      </c>
      <c r="C33" s="13"/>
      <c r="D33" s="13"/>
      <c r="E33" s="13"/>
      <c r="F33" s="13"/>
      <c r="G33" s="38" t="s">
        <v>35</v>
      </c>
      <c r="H33" s="13">
        <v>61.4</v>
      </c>
      <c r="I33" s="13">
        <v>6.2350000000000003</v>
      </c>
      <c r="J33" s="13">
        <v>7.1479999999999997</v>
      </c>
      <c r="K33" s="11">
        <f t="shared" si="0"/>
        <v>0.91299999999999937</v>
      </c>
      <c r="L33" s="11">
        <f>K33*S3</f>
        <v>0.78499739999999951</v>
      </c>
      <c r="M33" s="39"/>
      <c r="N33" s="40">
        <f>L63/H64*H33</f>
        <v>6.2926049562682218E-2</v>
      </c>
      <c r="O33" s="41">
        <f t="shared" si="1"/>
        <v>0.84792344956268173</v>
      </c>
      <c r="P33" s="87"/>
      <c r="Q33" s="100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97"/>
    </row>
    <row r="34" spans="1:30" ht="15" x14ac:dyDescent="0.25">
      <c r="A34" s="38">
        <v>20</v>
      </c>
      <c r="B34" s="38">
        <v>91504975</v>
      </c>
      <c r="C34" s="13"/>
      <c r="D34" s="13"/>
      <c r="E34" s="43"/>
      <c r="F34" s="43"/>
      <c r="G34" s="38" t="s">
        <v>36</v>
      </c>
      <c r="H34" s="13">
        <v>47.5</v>
      </c>
      <c r="I34" s="13">
        <v>0</v>
      </c>
      <c r="J34" s="13">
        <v>0.39900000000000002</v>
      </c>
      <c r="K34" s="11">
        <f t="shared" si="0"/>
        <v>0.39900000000000002</v>
      </c>
      <c r="L34" s="11">
        <f>J34-I34</f>
        <v>0.39900000000000002</v>
      </c>
      <c r="M34" s="39"/>
      <c r="N34" s="40">
        <f>L63/H64*H34</f>
        <v>4.8680575801749268E-2</v>
      </c>
      <c r="O34" s="41">
        <f t="shared" si="1"/>
        <v>0.4476805758017493</v>
      </c>
      <c r="P34" s="87"/>
      <c r="Q34" s="100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97"/>
    </row>
    <row r="35" spans="1:30" ht="15" x14ac:dyDescent="0.25">
      <c r="A35" s="38">
        <v>21</v>
      </c>
      <c r="B35" s="38">
        <v>2426</v>
      </c>
      <c r="C35" s="13"/>
      <c r="D35" s="13"/>
      <c r="E35" s="13"/>
      <c r="F35" s="13"/>
      <c r="G35" s="38" t="s">
        <v>35</v>
      </c>
      <c r="H35" s="13">
        <v>45</v>
      </c>
      <c r="I35" s="13">
        <v>22.434000000000001</v>
      </c>
      <c r="J35" s="13">
        <v>24.068999999999999</v>
      </c>
      <c r="K35" s="11">
        <f t="shared" si="0"/>
        <v>1.634999999999998</v>
      </c>
      <c r="L35" s="11">
        <f>K35*S3</f>
        <v>1.4057729999999984</v>
      </c>
      <c r="M35" s="39"/>
      <c r="N35" s="40">
        <f>L63/H64*H35</f>
        <v>4.6118440233236149E-2</v>
      </c>
      <c r="O35" s="41">
        <f t="shared" si="1"/>
        <v>1.4518914402332346</v>
      </c>
      <c r="P35" s="87"/>
      <c r="Q35" s="100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97"/>
    </row>
    <row r="36" spans="1:30" ht="15" x14ac:dyDescent="0.25">
      <c r="A36" s="38">
        <v>22</v>
      </c>
      <c r="B36" s="38">
        <v>9363</v>
      </c>
      <c r="C36" s="13"/>
      <c r="D36" s="13"/>
      <c r="E36" s="13"/>
      <c r="F36" s="13"/>
      <c r="G36" s="38" t="s">
        <v>35</v>
      </c>
      <c r="H36" s="13">
        <v>44.9</v>
      </c>
      <c r="I36" s="13">
        <v>5.0000000000000001E-3</v>
      </c>
      <c r="J36" s="13">
        <v>5.0000000000000001E-3</v>
      </c>
      <c r="K36" s="11">
        <f t="shared" si="0"/>
        <v>0</v>
      </c>
      <c r="L36" s="11">
        <f>K36*S3</f>
        <v>0</v>
      </c>
      <c r="M36" s="39">
        <f>H36*(L12/F9)</f>
        <v>1.2162255094082708</v>
      </c>
      <c r="N36" s="40">
        <f>L63/H64*H36</f>
        <v>4.6015954810495627E-2</v>
      </c>
      <c r="O36" s="41">
        <f>L36+M36+N36</f>
        <v>1.2622414642187665</v>
      </c>
      <c r="P36" s="87"/>
      <c r="Q36" s="100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97"/>
    </row>
    <row r="37" spans="1:30" ht="15" x14ac:dyDescent="0.25">
      <c r="A37" s="38">
        <v>23</v>
      </c>
      <c r="B37" s="38">
        <v>9372</v>
      </c>
      <c r="C37" s="13"/>
      <c r="D37" s="13"/>
      <c r="E37" s="13"/>
      <c r="F37" s="13"/>
      <c r="G37" s="38" t="s">
        <v>35</v>
      </c>
      <c r="H37" s="13">
        <v>52.1</v>
      </c>
      <c r="I37" s="13">
        <v>8.0350000000000001</v>
      </c>
      <c r="J37" s="13">
        <v>8.6270000000000007</v>
      </c>
      <c r="K37" s="11">
        <f t="shared" si="0"/>
        <v>0.59200000000000053</v>
      </c>
      <c r="L37" s="11">
        <f>K37*S3</f>
        <v>0.5090016000000005</v>
      </c>
      <c r="M37" s="39"/>
      <c r="N37" s="40">
        <f>L63/H64*H37</f>
        <v>5.3394905247813415E-2</v>
      </c>
      <c r="O37" s="41">
        <f t="shared" si="1"/>
        <v>0.56239650524781393</v>
      </c>
      <c r="P37" s="87"/>
      <c r="Q37" s="100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97"/>
    </row>
    <row r="38" spans="1:30" ht="15" x14ac:dyDescent="0.25">
      <c r="A38" s="38">
        <v>24</v>
      </c>
      <c r="B38" s="38">
        <v>2441</v>
      </c>
      <c r="C38" s="13"/>
      <c r="D38" s="13"/>
      <c r="E38" s="13"/>
      <c r="F38" s="13"/>
      <c r="G38" s="38" t="s">
        <v>35</v>
      </c>
      <c r="H38" s="13">
        <v>115</v>
      </c>
      <c r="I38" s="13">
        <v>21.855</v>
      </c>
      <c r="J38" s="13">
        <v>21.855</v>
      </c>
      <c r="K38" s="11">
        <f t="shared" si="0"/>
        <v>0</v>
      </c>
      <c r="L38" s="11">
        <f>K38*S3</f>
        <v>0</v>
      </c>
      <c r="M38" s="39"/>
      <c r="N38" s="40">
        <f>L63/H64*H38</f>
        <v>0.1178582361516035</v>
      </c>
      <c r="O38" s="41">
        <f t="shared" si="1"/>
        <v>0.1178582361516035</v>
      </c>
      <c r="P38" s="87"/>
      <c r="Q38" s="100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97"/>
    </row>
    <row r="39" spans="1:30" ht="15" x14ac:dyDescent="0.25">
      <c r="A39" s="38">
        <v>25</v>
      </c>
      <c r="B39" s="38">
        <v>91505152</v>
      </c>
      <c r="C39" s="13"/>
      <c r="D39" s="13"/>
      <c r="E39" s="13"/>
      <c r="F39" s="13"/>
      <c r="G39" s="38" t="s">
        <v>36</v>
      </c>
      <c r="H39" s="13">
        <v>104.9</v>
      </c>
      <c r="I39" s="13">
        <v>0</v>
      </c>
      <c r="J39" s="13">
        <v>0.14599999999999999</v>
      </c>
      <c r="K39" s="11">
        <f t="shared" si="0"/>
        <v>0.14599999999999999</v>
      </c>
      <c r="L39" s="11">
        <f>K39*S3</f>
        <v>0.1255308</v>
      </c>
      <c r="M39" s="39"/>
      <c r="N39" s="40">
        <f>L63/H64*H39</f>
        <v>0.1075072084548105</v>
      </c>
      <c r="O39" s="41">
        <f t="shared" si="1"/>
        <v>0.23303800845481049</v>
      </c>
      <c r="P39" s="87"/>
      <c r="Q39" s="100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97"/>
    </row>
    <row r="40" spans="1:30" ht="15" x14ac:dyDescent="0.25">
      <c r="A40" s="38">
        <v>26</v>
      </c>
      <c r="B40" s="38">
        <v>2439</v>
      </c>
      <c r="C40" s="13"/>
      <c r="D40" s="13"/>
      <c r="E40" s="13"/>
      <c r="F40" s="13"/>
      <c r="G40" s="38" t="s">
        <v>35</v>
      </c>
      <c r="H40" s="13">
        <v>59.9</v>
      </c>
      <c r="I40" s="13">
        <v>4.3419999999999996</v>
      </c>
      <c r="J40" s="13">
        <v>4.3419999999999996</v>
      </c>
      <c r="K40" s="11">
        <f t="shared" si="0"/>
        <v>0</v>
      </c>
      <c r="L40" s="11">
        <f>K40*S3</f>
        <v>0</v>
      </c>
      <c r="M40" s="39">
        <f>H40*(L12/F9)</f>
        <v>1.6225369268052434</v>
      </c>
      <c r="N40" s="40">
        <f>L63/H64*H40</f>
        <v>6.1388768221574339E-2</v>
      </c>
      <c r="O40" s="41">
        <f>L40+M40+N40</f>
        <v>1.6839256950268178</v>
      </c>
      <c r="P40" s="87"/>
      <c r="Q40" s="100"/>
      <c r="R40" s="100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97"/>
    </row>
    <row r="41" spans="1:30" ht="15" x14ac:dyDescent="0.25">
      <c r="A41" s="38">
        <v>27</v>
      </c>
      <c r="B41" s="38">
        <v>2433</v>
      </c>
      <c r="C41" s="13"/>
      <c r="D41" s="13"/>
      <c r="E41" s="13"/>
      <c r="F41" s="13"/>
      <c r="G41" s="38" t="s">
        <v>35</v>
      </c>
      <c r="H41" s="13">
        <v>47.5</v>
      </c>
      <c r="I41" s="13">
        <v>8.77</v>
      </c>
      <c r="J41" s="13">
        <v>8.77</v>
      </c>
      <c r="K41" s="11">
        <f t="shared" si="0"/>
        <v>0</v>
      </c>
      <c r="L41" s="11">
        <f>K41*S3</f>
        <v>0</v>
      </c>
      <c r="M41" s="39">
        <f>H41*(L12/F9)</f>
        <v>1.2866528217570794</v>
      </c>
      <c r="N41" s="40">
        <f>L63/H64*H41</f>
        <v>4.8680575801749268E-2</v>
      </c>
      <c r="O41" s="41">
        <f>L41+M41+N41</f>
        <v>1.3353333975588286</v>
      </c>
      <c r="P41" s="87"/>
      <c r="Q41" s="100"/>
      <c r="R41" s="102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97"/>
    </row>
    <row r="42" spans="1:30" ht="15" x14ac:dyDescent="0.25">
      <c r="A42" s="38">
        <v>28</v>
      </c>
      <c r="B42" s="38">
        <v>9369</v>
      </c>
      <c r="C42" s="13"/>
      <c r="D42" s="13"/>
      <c r="E42" s="13"/>
      <c r="F42" s="13"/>
      <c r="G42" s="38" t="s">
        <v>35</v>
      </c>
      <c r="H42" s="13">
        <v>44.9</v>
      </c>
      <c r="I42" s="13">
        <v>4.0670000000000002</v>
      </c>
      <c r="J42" s="13">
        <v>4.0670000000000002</v>
      </c>
      <c r="K42" s="11">
        <f t="shared" si="0"/>
        <v>0</v>
      </c>
      <c r="L42" s="11">
        <f>K42*S3</f>
        <v>0</v>
      </c>
      <c r="M42" s="39">
        <f>H42*(L12/F9)</f>
        <v>1.2162255094082708</v>
      </c>
      <c r="N42" s="40">
        <f>L63/H64*H42</f>
        <v>4.6015954810495627E-2</v>
      </c>
      <c r="O42" s="41">
        <f>L42+M42+N42</f>
        <v>1.2622414642187665</v>
      </c>
      <c r="P42" s="87"/>
      <c r="Q42" s="100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97"/>
    </row>
    <row r="43" spans="1:30" ht="15" x14ac:dyDescent="0.25">
      <c r="A43" s="38">
        <v>29</v>
      </c>
      <c r="B43" s="38">
        <v>9851</v>
      </c>
      <c r="C43" s="13"/>
      <c r="D43" s="13"/>
      <c r="E43" s="13"/>
      <c r="F43" s="13"/>
      <c r="G43" s="38" t="s">
        <v>35</v>
      </c>
      <c r="H43" s="13">
        <v>44.6</v>
      </c>
      <c r="I43" s="13">
        <v>7.532</v>
      </c>
      <c r="J43" s="13">
        <v>7.532</v>
      </c>
      <c r="K43" s="11">
        <f t="shared" si="0"/>
        <v>0</v>
      </c>
      <c r="L43" s="11">
        <f>K43*S3</f>
        <v>0</v>
      </c>
      <c r="M43" s="39">
        <f>H43*(L12/F9)</f>
        <v>1.2080992810603315</v>
      </c>
      <c r="N43" s="40">
        <f>L63/H64*H43</f>
        <v>4.5708498542274052E-2</v>
      </c>
      <c r="O43" s="41">
        <f>L43+M43+N43</f>
        <v>1.2538077796026055</v>
      </c>
      <c r="P43" s="87"/>
      <c r="Q43" s="100"/>
      <c r="R43" s="100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97"/>
    </row>
    <row r="44" spans="1:30" ht="15" x14ac:dyDescent="0.25">
      <c r="A44" s="38">
        <v>30</v>
      </c>
      <c r="B44" s="38">
        <v>9368</v>
      </c>
      <c r="C44" s="13"/>
      <c r="D44" s="13"/>
      <c r="E44" s="13"/>
      <c r="F44" s="13"/>
      <c r="G44" s="38" t="s">
        <v>35</v>
      </c>
      <c r="H44" s="13">
        <v>52</v>
      </c>
      <c r="I44" s="13">
        <v>6.3860000000000001</v>
      </c>
      <c r="J44" s="13">
        <v>6.3860000000000001</v>
      </c>
      <c r="K44" s="11">
        <f t="shared" si="0"/>
        <v>0</v>
      </c>
      <c r="L44" s="11">
        <v>0</v>
      </c>
      <c r="M44" s="39">
        <f>H44*(L12/F9)</f>
        <v>1.4085462469761711</v>
      </c>
      <c r="N44" s="40">
        <f>L63/H64*H44</f>
        <v>5.3292419825072886E-2</v>
      </c>
      <c r="O44" s="41">
        <f>L44+M44+N44</f>
        <v>1.461838666801244</v>
      </c>
      <c r="P44" s="87"/>
      <c r="Q44" s="103"/>
      <c r="R44" s="102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97"/>
    </row>
    <row r="45" spans="1:30" ht="15" x14ac:dyDescent="0.25">
      <c r="A45" s="38">
        <v>31</v>
      </c>
      <c r="B45" s="38">
        <v>9852</v>
      </c>
      <c r="C45" s="13"/>
      <c r="D45" s="13"/>
      <c r="E45" s="13"/>
      <c r="F45" s="13"/>
      <c r="G45" s="38" t="s">
        <v>35</v>
      </c>
      <c r="H45" s="13">
        <v>117</v>
      </c>
      <c r="I45" s="13">
        <v>34.481999999999999</v>
      </c>
      <c r="J45" s="13">
        <v>36.164000000000001</v>
      </c>
      <c r="K45" s="11">
        <f t="shared" si="0"/>
        <v>1.6820000000000022</v>
      </c>
      <c r="L45" s="11">
        <f>K45*S3</f>
        <v>1.4461836000000019</v>
      </c>
      <c r="M45" s="39"/>
      <c r="N45" s="40">
        <f>L63/H64*H45</f>
        <v>0.11990794460641399</v>
      </c>
      <c r="O45" s="41">
        <f t="shared" si="1"/>
        <v>1.5660915446064159</v>
      </c>
      <c r="P45" s="87"/>
      <c r="Q45" s="100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97"/>
    </row>
    <row r="46" spans="1:30" ht="15" x14ac:dyDescent="0.25">
      <c r="A46" s="38">
        <v>32</v>
      </c>
      <c r="B46" s="38">
        <v>9821</v>
      </c>
      <c r="C46" s="13"/>
      <c r="D46" s="13"/>
      <c r="E46" s="13"/>
      <c r="F46" s="13"/>
      <c r="G46" s="38" t="s">
        <v>35</v>
      </c>
      <c r="H46" s="13">
        <v>104.4</v>
      </c>
      <c r="I46" s="13">
        <v>4.907</v>
      </c>
      <c r="J46" s="13">
        <v>4.907</v>
      </c>
      <c r="K46" s="11">
        <f t="shared" si="0"/>
        <v>0</v>
      </c>
      <c r="L46" s="11">
        <f>K46*S4</f>
        <v>0</v>
      </c>
      <c r="M46" s="39">
        <f>H46*(L12/F9)</f>
        <v>2.8279274650829285</v>
      </c>
      <c r="N46" s="40">
        <f>L63/H64*H46</f>
        <v>0.10699478134110788</v>
      </c>
      <c r="O46" s="41">
        <f>L46+M46+N46</f>
        <v>2.9349222464240365</v>
      </c>
      <c r="P46" s="87"/>
      <c r="Q46" s="100"/>
      <c r="R46" s="100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97"/>
    </row>
    <row r="47" spans="1:30" s="91" customFormat="1" ht="15" x14ac:dyDescent="0.25">
      <c r="A47" s="38">
        <v>33</v>
      </c>
      <c r="B47" s="38">
        <v>9863</v>
      </c>
      <c r="C47" s="13"/>
      <c r="D47" s="13"/>
      <c r="E47" s="13"/>
      <c r="F47" s="13"/>
      <c r="G47" s="38" t="s">
        <v>35</v>
      </c>
      <c r="H47" s="13">
        <v>60.1</v>
      </c>
      <c r="I47" s="13">
        <v>8.9469999999999992</v>
      </c>
      <c r="J47" s="13">
        <v>9.5649999999999995</v>
      </c>
      <c r="K47" s="11">
        <f t="shared" si="0"/>
        <v>0.61800000000000033</v>
      </c>
      <c r="L47" s="11">
        <v>0</v>
      </c>
      <c r="M47" s="39">
        <f>H47*(L12/F9)</f>
        <v>1.6279544123705365</v>
      </c>
      <c r="N47" s="40">
        <f>L63/H64*H47</f>
        <v>6.1593739067055397E-2</v>
      </c>
      <c r="O47" s="41">
        <f>L47+M47+N47</f>
        <v>1.6895481514375918</v>
      </c>
      <c r="P47" s="87"/>
      <c r="Q47" s="100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96"/>
    </row>
    <row r="48" spans="1:30" ht="15" x14ac:dyDescent="0.25">
      <c r="A48" s="38">
        <v>34</v>
      </c>
      <c r="B48" s="38">
        <v>9370</v>
      </c>
      <c r="C48" s="13"/>
      <c r="D48" s="13"/>
      <c r="E48" s="13"/>
      <c r="F48" s="13"/>
      <c r="G48" s="38" t="s">
        <v>35</v>
      </c>
      <c r="H48" s="13">
        <v>47.6</v>
      </c>
      <c r="I48" s="13">
        <v>9.2850000000000001</v>
      </c>
      <c r="J48" s="13">
        <v>10.333</v>
      </c>
      <c r="K48" s="11">
        <f t="shared" si="0"/>
        <v>1.048</v>
      </c>
      <c r="L48" s="11">
        <f>K48*S3</f>
        <v>0.90107040000000005</v>
      </c>
      <c r="M48" s="39"/>
      <c r="N48" s="40">
        <f>L63/H64*H48</f>
        <v>4.8783061224489797E-2</v>
      </c>
      <c r="O48" s="41">
        <f t="shared" si="1"/>
        <v>0.94985346122448988</v>
      </c>
      <c r="P48" s="87"/>
      <c r="Q48" s="100"/>
      <c r="R48" s="102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97"/>
    </row>
    <row r="49" spans="1:30" ht="15" x14ac:dyDescent="0.25">
      <c r="A49" s="38">
        <v>35</v>
      </c>
      <c r="B49" s="38">
        <v>9377</v>
      </c>
      <c r="C49" s="13"/>
      <c r="D49" s="13"/>
      <c r="E49" s="13"/>
      <c r="F49" s="13"/>
      <c r="G49" s="38" t="s">
        <v>35</v>
      </c>
      <c r="H49" s="13">
        <v>45.1</v>
      </c>
      <c r="I49" s="13">
        <v>12.489000000000001</v>
      </c>
      <c r="J49" s="13">
        <v>13.621</v>
      </c>
      <c r="K49" s="11">
        <f t="shared" si="0"/>
        <v>1.1319999999999997</v>
      </c>
      <c r="L49" s="11">
        <f>K49*S3</f>
        <v>0.97329359999999976</v>
      </c>
      <c r="M49" s="39"/>
      <c r="N49" s="40">
        <f>L63/H64*H49</f>
        <v>4.6220925655976679E-2</v>
      </c>
      <c r="O49" s="41">
        <f>L49+M49+N49</f>
        <v>1.0195145256559763</v>
      </c>
      <c r="P49" s="87"/>
      <c r="Q49" s="100"/>
      <c r="R49" s="100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97"/>
    </row>
    <row r="50" spans="1:30" ht="15" x14ac:dyDescent="0.25">
      <c r="A50" s="38">
        <v>36</v>
      </c>
      <c r="B50" s="38">
        <v>9861</v>
      </c>
      <c r="C50" s="13"/>
      <c r="D50" s="13"/>
      <c r="E50" s="13"/>
      <c r="F50" s="13"/>
      <c r="G50" s="38" t="s">
        <v>35</v>
      </c>
      <c r="H50" s="13">
        <v>44.3</v>
      </c>
      <c r="I50" s="13">
        <v>23.004000000000001</v>
      </c>
      <c r="J50" s="13">
        <v>23.004000000000001</v>
      </c>
      <c r="K50" s="11">
        <f t="shared" si="0"/>
        <v>0</v>
      </c>
      <c r="L50" s="11">
        <f>K50*S3</f>
        <v>0</v>
      </c>
      <c r="M50" s="39"/>
      <c r="N50" s="40">
        <f>L63/H64*H50</f>
        <v>4.5401042274052478E-2</v>
      </c>
      <c r="O50" s="41">
        <f t="shared" si="1"/>
        <v>4.5401042274052478E-2</v>
      </c>
      <c r="P50" s="87"/>
      <c r="Q50" s="100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97"/>
    </row>
    <row r="51" spans="1:30" ht="15" x14ac:dyDescent="0.25">
      <c r="A51" s="38">
        <v>37</v>
      </c>
      <c r="B51" s="38">
        <v>9833</v>
      </c>
      <c r="C51" s="13"/>
      <c r="D51" s="13"/>
      <c r="E51" s="13"/>
      <c r="F51" s="13"/>
      <c r="G51" s="38" t="s">
        <v>35</v>
      </c>
      <c r="H51" s="13">
        <v>51.6</v>
      </c>
      <c r="I51" s="13">
        <v>18.189</v>
      </c>
      <c r="J51" s="13">
        <v>18.635999999999999</v>
      </c>
      <c r="K51" s="11">
        <f t="shared" si="0"/>
        <v>0.44699999999999918</v>
      </c>
      <c r="L51" s="11">
        <f>K51*S3</f>
        <v>0.3843305999999993</v>
      </c>
      <c r="M51" s="39"/>
      <c r="N51" s="40">
        <f>L63/H64*H51</f>
        <v>5.2882478134110789E-2</v>
      </c>
      <c r="O51" s="41">
        <f t="shared" si="1"/>
        <v>0.43721307813411009</v>
      </c>
      <c r="P51" s="87"/>
      <c r="Q51" s="103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97"/>
    </row>
    <row r="52" spans="1:30" s="91" customFormat="1" ht="15" x14ac:dyDescent="0.25">
      <c r="A52" s="38">
        <v>38</v>
      </c>
      <c r="B52" s="38">
        <v>19000594</v>
      </c>
      <c r="C52" s="13"/>
      <c r="D52" s="13"/>
      <c r="E52" s="43"/>
      <c r="F52" s="43"/>
      <c r="G52" s="38" t="s">
        <v>36</v>
      </c>
      <c r="H52" s="13">
        <v>107.8</v>
      </c>
      <c r="I52" s="13">
        <v>3.58</v>
      </c>
      <c r="J52" s="13">
        <v>5.8540000000000001</v>
      </c>
      <c r="K52" s="11">
        <f t="shared" si="0"/>
        <v>2.274</v>
      </c>
      <c r="L52" s="11">
        <f>K52</f>
        <v>2.274</v>
      </c>
      <c r="M52" s="39"/>
      <c r="N52" s="40">
        <f>L63/H64*H52</f>
        <v>0.11047928571428571</v>
      </c>
      <c r="O52" s="41">
        <f t="shared" si="1"/>
        <v>2.3844792857142858</v>
      </c>
      <c r="P52" s="87"/>
      <c r="Q52" s="100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96"/>
    </row>
    <row r="53" spans="1:30" ht="15" x14ac:dyDescent="0.25">
      <c r="A53" s="38">
        <v>39</v>
      </c>
      <c r="B53" s="38">
        <v>9380</v>
      </c>
      <c r="C53" s="13"/>
      <c r="D53" s="13"/>
      <c r="E53" s="13"/>
      <c r="F53" s="13"/>
      <c r="G53" s="38" t="s">
        <v>35</v>
      </c>
      <c r="H53" s="13">
        <v>97.6</v>
      </c>
      <c r="I53" s="13">
        <v>9.3439999999999994</v>
      </c>
      <c r="J53" s="13">
        <v>10.582000000000001</v>
      </c>
      <c r="K53" s="11">
        <f t="shared" si="0"/>
        <v>1.2380000000000013</v>
      </c>
      <c r="L53" s="11">
        <f>K53*S3</f>
        <v>1.0644324000000012</v>
      </c>
      <c r="M53" s="39"/>
      <c r="N53" s="40">
        <f>L63/H64*H53</f>
        <v>0.10002577259475218</v>
      </c>
      <c r="O53" s="41">
        <f t="shared" si="1"/>
        <v>1.1644581725947534</v>
      </c>
      <c r="P53" s="87"/>
      <c r="Q53" s="100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97"/>
    </row>
    <row r="54" spans="1:30" ht="15" x14ac:dyDescent="0.25">
      <c r="A54" s="38">
        <v>40</v>
      </c>
      <c r="B54" s="38">
        <v>9862</v>
      </c>
      <c r="C54" s="13"/>
      <c r="D54" s="13"/>
      <c r="E54" s="13"/>
      <c r="F54" s="13"/>
      <c r="G54" s="38" t="s">
        <v>35</v>
      </c>
      <c r="H54" s="13">
        <v>60.1</v>
      </c>
      <c r="I54" s="13">
        <v>4.3630000000000004</v>
      </c>
      <c r="J54" s="13">
        <v>4.3630000000000004</v>
      </c>
      <c r="K54" s="11">
        <f t="shared" si="0"/>
        <v>0</v>
      </c>
      <c r="L54" s="11">
        <f>K54*S3</f>
        <v>0</v>
      </c>
      <c r="M54" s="39">
        <f>H54*(L12/F9)</f>
        <v>1.6279544123705365</v>
      </c>
      <c r="N54" s="40">
        <f>L63/H64*H54</f>
        <v>6.1593739067055397E-2</v>
      </c>
      <c r="O54" s="41">
        <f t="shared" si="1"/>
        <v>1.6895481514375918</v>
      </c>
      <c r="P54" s="87"/>
      <c r="Q54" s="100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97"/>
    </row>
    <row r="55" spans="1:30" ht="15" x14ac:dyDescent="0.25">
      <c r="A55" s="44">
        <v>41</v>
      </c>
      <c r="B55" s="44">
        <v>9857</v>
      </c>
      <c r="C55" s="45"/>
      <c r="D55" s="45"/>
      <c r="E55" s="45"/>
      <c r="F55" s="45"/>
      <c r="G55" s="38" t="s">
        <v>35</v>
      </c>
      <c r="H55" s="45">
        <v>47.2</v>
      </c>
      <c r="I55" s="13">
        <v>5.2560000000000002</v>
      </c>
      <c r="J55" s="13">
        <v>5.2560000000000002</v>
      </c>
      <c r="K55" s="11">
        <f t="shared" si="0"/>
        <v>0</v>
      </c>
      <c r="L55" s="11">
        <f>J55-I55</f>
        <v>0</v>
      </c>
      <c r="M55" s="39">
        <f>H55*(L12/F9)</f>
        <v>1.2785265934091401</v>
      </c>
      <c r="N55" s="40">
        <f>L63/H64*H55</f>
        <v>4.83731195335277E-2</v>
      </c>
      <c r="O55" s="41">
        <f t="shared" si="1"/>
        <v>1.3268997129426678</v>
      </c>
      <c r="P55" s="87"/>
      <c r="Q55" s="100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97"/>
    </row>
    <row r="56" spans="1:30" ht="15" x14ac:dyDescent="0.25">
      <c r="A56" s="212" t="s">
        <v>37</v>
      </c>
      <c r="B56" s="214"/>
      <c r="C56" s="214"/>
      <c r="D56" s="214"/>
      <c r="E56" s="214"/>
      <c r="F56" s="214"/>
      <c r="G56" s="215"/>
      <c r="H56" s="46">
        <f>SUM(H15:H55)</f>
        <v>2829.3999999999996</v>
      </c>
      <c r="I56" s="46">
        <f>SUM(I15:I55)</f>
        <v>411.50900000000001</v>
      </c>
      <c r="J56" s="46">
        <f>SUM(J15:J55)</f>
        <v>429.49399999999991</v>
      </c>
      <c r="K56" s="47">
        <f>J56-I56</f>
        <v>17.9849999999999</v>
      </c>
      <c r="L56" s="48">
        <f>SUM(L15:L55)</f>
        <v>15.460560400000002</v>
      </c>
      <c r="M56" s="48">
        <f>SUM(M15:M55)</f>
        <v>24.522248411298612</v>
      </c>
      <c r="N56" s="49">
        <f>SUM(N15:N55)</f>
        <v>2.8997225510204081</v>
      </c>
      <c r="O56" s="50">
        <f>SUM(O15:O55)</f>
        <v>42.882531362319021</v>
      </c>
      <c r="P56" s="88"/>
      <c r="Q56" s="100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97"/>
    </row>
    <row r="57" spans="1:30" ht="15" x14ac:dyDescent="0.25">
      <c r="A57" s="216" t="s">
        <v>38</v>
      </c>
      <c r="B57" s="216"/>
      <c r="C57" s="216"/>
      <c r="D57" s="216"/>
      <c r="E57" s="216"/>
      <c r="F57" s="216"/>
      <c r="G57" s="216"/>
      <c r="H57" s="216"/>
      <c r="N57" s="41"/>
      <c r="O57" s="37"/>
      <c r="P57" s="52"/>
      <c r="Q57" s="100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97"/>
    </row>
    <row r="58" spans="1:30" ht="15" x14ac:dyDescent="0.25">
      <c r="A58" s="32">
        <v>1</v>
      </c>
      <c r="B58" s="32">
        <v>9373</v>
      </c>
      <c r="C58" s="51"/>
      <c r="D58" s="51"/>
      <c r="E58" s="51"/>
      <c r="F58" s="51"/>
      <c r="G58" s="38" t="s">
        <v>35</v>
      </c>
      <c r="H58" s="51">
        <v>64</v>
      </c>
      <c r="I58" s="13">
        <v>37.789000000000001</v>
      </c>
      <c r="J58" s="13">
        <v>40.200000000000003</v>
      </c>
      <c r="K58" s="11">
        <f t="shared" ref="K58:K63" si="2">J58-I58</f>
        <v>2.4110000000000014</v>
      </c>
      <c r="L58" s="11">
        <f>K58*S3</f>
        <v>2.0729778000000012</v>
      </c>
      <c r="M58" s="39"/>
      <c r="N58" s="40">
        <f>L63/H64*H58</f>
        <v>6.5590670553935859E-2</v>
      </c>
      <c r="O58" s="41">
        <f>L58+N58</f>
        <v>2.138568470553937</v>
      </c>
      <c r="P58" s="52"/>
      <c r="Q58" s="100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97"/>
    </row>
    <row r="59" spans="1:30" ht="15" x14ac:dyDescent="0.25">
      <c r="A59" s="38">
        <v>2</v>
      </c>
      <c r="B59" s="38">
        <v>9374</v>
      </c>
      <c r="C59" s="53"/>
      <c r="D59" s="53"/>
      <c r="E59" s="53"/>
      <c r="F59" s="53"/>
      <c r="G59" s="38" t="s">
        <v>35</v>
      </c>
      <c r="H59" s="53">
        <v>131.6</v>
      </c>
      <c r="I59" s="13">
        <v>47.249000000000002</v>
      </c>
      <c r="J59" s="13">
        <v>48.843000000000004</v>
      </c>
      <c r="K59" s="11">
        <f t="shared" si="2"/>
        <v>1.5940000000000012</v>
      </c>
      <c r="L59" s="11">
        <f>K59*S3</f>
        <v>1.3705212000000011</v>
      </c>
      <c r="M59" s="39"/>
      <c r="N59" s="40">
        <f>L63/H64*H59</f>
        <v>0.13487081632653061</v>
      </c>
      <c r="O59" s="41">
        <f>L59+N59</f>
        <v>1.5053920163265317</v>
      </c>
      <c r="P59" s="52"/>
      <c r="Q59" s="100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97"/>
    </row>
    <row r="60" spans="1:30" ht="15" x14ac:dyDescent="0.25">
      <c r="A60" s="38">
        <v>3</v>
      </c>
      <c r="B60" s="38">
        <v>9375</v>
      </c>
      <c r="C60" s="53"/>
      <c r="D60" s="53"/>
      <c r="E60" s="53"/>
      <c r="F60" s="53"/>
      <c r="G60" s="38" t="s">
        <v>35</v>
      </c>
      <c r="H60" s="53">
        <v>104.2</v>
      </c>
      <c r="I60" s="13">
        <v>36.981000000000002</v>
      </c>
      <c r="J60" s="13">
        <v>37.244</v>
      </c>
      <c r="K60" s="11">
        <f t="shared" si="2"/>
        <v>0.26299999999999812</v>
      </c>
      <c r="L60" s="11">
        <f>K60*S3</f>
        <v>0.2261273999999984</v>
      </c>
      <c r="M60" s="39"/>
      <c r="N60" s="40">
        <f>L63/H64*H60</f>
        <v>0.10678981049562683</v>
      </c>
      <c r="O60" s="41">
        <f>L60+N60</f>
        <v>0.33291721049562523</v>
      </c>
      <c r="P60" s="52"/>
      <c r="Q60" s="100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97"/>
    </row>
    <row r="61" spans="1:30" ht="15" x14ac:dyDescent="0.25">
      <c r="A61" s="38">
        <v>4</v>
      </c>
      <c r="B61" s="38">
        <v>5400</v>
      </c>
      <c r="C61" s="53"/>
      <c r="D61" s="53"/>
      <c r="E61" s="53"/>
      <c r="F61" s="53"/>
      <c r="G61" s="38" t="s">
        <v>35</v>
      </c>
      <c r="H61" s="53">
        <v>163.6</v>
      </c>
      <c r="I61" s="13">
        <v>44.381999999999998</v>
      </c>
      <c r="J61" s="13">
        <v>46.533999999999999</v>
      </c>
      <c r="K61" s="11">
        <f t="shared" si="2"/>
        <v>2.152000000000001</v>
      </c>
      <c r="L61" s="11">
        <f>K61*S3</f>
        <v>1.8502896000000009</v>
      </c>
      <c r="M61" s="39"/>
      <c r="N61" s="40">
        <f>L63/H64*H61</f>
        <v>0.16766615160349854</v>
      </c>
      <c r="O61" s="41">
        <f>L61+N61</f>
        <v>2.0179557516034996</v>
      </c>
      <c r="P61" s="52"/>
      <c r="Q61" s="100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97"/>
    </row>
    <row r="62" spans="1:30" ht="15" x14ac:dyDescent="0.25">
      <c r="A62" s="212" t="s">
        <v>39</v>
      </c>
      <c r="B62" s="215"/>
      <c r="C62" s="54"/>
      <c r="D62" s="54"/>
      <c r="E62" s="54"/>
      <c r="F62" s="54"/>
      <c r="G62" s="54"/>
      <c r="H62" s="55">
        <f>SUM(H58:H61)</f>
        <v>463.4</v>
      </c>
      <c r="I62" s="55">
        <f>SUM(I58:I61)</f>
        <v>166.40100000000001</v>
      </c>
      <c r="J62" s="55">
        <f>SUM(J58:J61)</f>
        <v>172.821</v>
      </c>
      <c r="K62" s="47">
        <f t="shared" si="2"/>
        <v>6.4199999999999875</v>
      </c>
      <c r="L62" s="56">
        <f>SUM(L58:L61)</f>
        <v>5.519916000000002</v>
      </c>
      <c r="M62" s="56">
        <f>SUM(M58:M61)</f>
        <v>0</v>
      </c>
      <c r="N62" s="57">
        <f>SUM(N58:N61)</f>
        <v>0.47491744897959187</v>
      </c>
      <c r="O62" s="57">
        <f>SUM(O58:O61)</f>
        <v>5.9948334489795929</v>
      </c>
      <c r="P62" s="58"/>
      <c r="Q62" s="100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97"/>
    </row>
    <row r="63" spans="1:30" ht="26.25" x14ac:dyDescent="0.25">
      <c r="A63" s="59"/>
      <c r="B63" s="128" t="s">
        <v>40</v>
      </c>
      <c r="C63" s="13"/>
      <c r="D63" s="13"/>
      <c r="E63" s="13"/>
      <c r="F63" s="13"/>
      <c r="G63" s="38" t="s">
        <v>41</v>
      </c>
      <c r="H63" s="13">
        <f>H56+H62</f>
        <v>3292.7999999999997</v>
      </c>
      <c r="I63" s="13">
        <v>33330</v>
      </c>
      <c r="J63" s="13">
        <v>37254</v>
      </c>
      <c r="K63" s="11">
        <f t="shared" si="2"/>
        <v>3924</v>
      </c>
      <c r="L63" s="11">
        <f>K63*S4</f>
        <v>3.3746399999999999</v>
      </c>
      <c r="M63" s="11"/>
      <c r="N63" s="41">
        <f>M63*W3</f>
        <v>0</v>
      </c>
      <c r="O63" s="41"/>
      <c r="P63" s="52"/>
      <c r="Q63" s="100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97"/>
    </row>
    <row r="64" spans="1:30" ht="15" x14ac:dyDescent="0.25">
      <c r="A64" s="217" t="s">
        <v>42</v>
      </c>
      <c r="B64" s="218"/>
      <c r="C64" s="46"/>
      <c r="D64" s="46"/>
      <c r="E64" s="46"/>
      <c r="F64" s="46"/>
      <c r="G64" s="46"/>
      <c r="H64" s="46">
        <f t="shared" ref="H64:O64" si="3">H56+H62</f>
        <v>3292.7999999999997</v>
      </c>
      <c r="I64" s="46">
        <f>I56+I62</f>
        <v>577.91000000000008</v>
      </c>
      <c r="J64" s="46">
        <f t="shared" si="3"/>
        <v>602.31499999999994</v>
      </c>
      <c r="K64" s="48">
        <f t="shared" si="3"/>
        <v>24.404999999999887</v>
      </c>
      <c r="L64" s="48">
        <f t="shared" si="3"/>
        <v>20.980476400000004</v>
      </c>
      <c r="M64" s="48">
        <f t="shared" si="3"/>
        <v>24.522248411298612</v>
      </c>
      <c r="N64" s="50">
        <f t="shared" si="3"/>
        <v>3.3746399999999999</v>
      </c>
      <c r="O64" s="50">
        <f t="shared" si="3"/>
        <v>48.877364811298612</v>
      </c>
      <c r="P64" s="60"/>
      <c r="Q64" s="100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97"/>
    </row>
    <row r="65" spans="1:30" thickBot="1" x14ac:dyDescent="0.3">
      <c r="A65" s="219" t="s">
        <v>43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130"/>
      <c r="P65" s="104"/>
      <c r="Q65" s="100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97"/>
    </row>
    <row r="66" spans="1:30" s="93" customFormat="1" ht="47.25" customHeight="1" thickBot="1" x14ac:dyDescent="0.25">
      <c r="A66" s="61" t="s">
        <v>19</v>
      </c>
      <c r="B66" s="61" t="s">
        <v>20</v>
      </c>
      <c r="C66" s="62" t="s">
        <v>21</v>
      </c>
      <c r="D66" s="62"/>
      <c r="E66" s="63" t="s">
        <v>23</v>
      </c>
      <c r="F66" s="63" t="s">
        <v>24</v>
      </c>
      <c r="G66" s="64" t="s">
        <v>25</v>
      </c>
      <c r="H66" s="64" t="s">
        <v>26</v>
      </c>
      <c r="I66" s="26" t="str">
        <f>I14</f>
        <v>Показания на 27.01.2020</v>
      </c>
      <c r="J66" s="26" t="str">
        <f>J14</f>
        <v>Показания на 21.02.2020 г.</v>
      </c>
      <c r="K66" s="65" t="s">
        <v>29</v>
      </c>
      <c r="L66" s="66" t="s">
        <v>44</v>
      </c>
      <c r="M66" s="29" t="s">
        <v>31</v>
      </c>
      <c r="N66" s="68" t="s">
        <v>32</v>
      </c>
      <c r="O66" s="31" t="s">
        <v>33</v>
      </c>
      <c r="P66" s="69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99"/>
    </row>
    <row r="67" spans="1:30" ht="15" x14ac:dyDescent="0.25">
      <c r="A67" s="70">
        <v>42</v>
      </c>
      <c r="B67" s="38">
        <v>4754</v>
      </c>
      <c r="C67" s="13"/>
      <c r="D67" s="13"/>
      <c r="E67" s="84"/>
      <c r="F67" s="13"/>
      <c r="G67" s="38" t="s">
        <v>35</v>
      </c>
      <c r="H67" s="71">
        <v>48.6</v>
      </c>
      <c r="I67" s="13">
        <v>2.1709999999999998</v>
      </c>
      <c r="J67" s="13">
        <v>2.1709999999999998</v>
      </c>
      <c r="K67" s="11">
        <f t="shared" ref="K67:K102" si="4">J67-I67</f>
        <v>0</v>
      </c>
      <c r="L67" s="11">
        <f t="shared" ref="L67:L72" si="5">K67*S1</f>
        <v>0</v>
      </c>
      <c r="M67" s="11">
        <f>H67*(L12/F9)</f>
        <v>1.3164489923661908</v>
      </c>
      <c r="N67" s="41">
        <f>L116/H117*H67</f>
        <v>4.5840299068951533E-2</v>
      </c>
      <c r="O67" s="41">
        <f>L67+M67+N67</f>
        <v>1.3622892914351423</v>
      </c>
      <c r="P67" s="52"/>
      <c r="Q67" s="100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97"/>
    </row>
    <row r="68" spans="1:30" ht="15" x14ac:dyDescent="0.25">
      <c r="A68" s="70">
        <v>43</v>
      </c>
      <c r="B68" s="38">
        <v>4742</v>
      </c>
      <c r="C68" s="13"/>
      <c r="D68" s="13"/>
      <c r="E68" s="84"/>
      <c r="F68" s="13"/>
      <c r="G68" s="38" t="s">
        <v>35</v>
      </c>
      <c r="H68" s="71">
        <v>62.5</v>
      </c>
      <c r="I68" s="13">
        <v>2.1509999999999998</v>
      </c>
      <c r="J68" s="13">
        <v>2.1509999999999998</v>
      </c>
      <c r="K68" s="11">
        <f t="shared" si="4"/>
        <v>0</v>
      </c>
      <c r="L68" s="11">
        <f t="shared" si="5"/>
        <v>0</v>
      </c>
      <c r="M68" s="11">
        <f>H68*(L12/F9)</f>
        <v>1.692964239154052</v>
      </c>
      <c r="N68" s="41">
        <f>L116/H117*H68</f>
        <v>5.8951001889083761E-2</v>
      </c>
      <c r="O68" s="41">
        <f t="shared" ref="O68:O102" si="6">L68+M68+N68</f>
        <v>1.7519152410431358</v>
      </c>
      <c r="P68" s="52"/>
      <c r="Q68" s="100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97"/>
    </row>
    <row r="69" spans="1:30" ht="15" x14ac:dyDescent="0.25">
      <c r="A69" s="70">
        <v>44</v>
      </c>
      <c r="B69" s="38">
        <v>4752</v>
      </c>
      <c r="C69" s="13"/>
      <c r="D69" s="13"/>
      <c r="E69" s="84"/>
      <c r="F69" s="13"/>
      <c r="G69" s="38" t="s">
        <v>35</v>
      </c>
      <c r="H69" s="71">
        <v>107.7</v>
      </c>
      <c r="I69" s="13">
        <v>33.673000000000002</v>
      </c>
      <c r="J69" s="13">
        <v>34.707999999999998</v>
      </c>
      <c r="K69" s="11">
        <f t="shared" si="4"/>
        <v>1.0349999999999966</v>
      </c>
      <c r="L69" s="11">
        <f t="shared" si="5"/>
        <v>0.88989299999999705</v>
      </c>
      <c r="M69" s="11"/>
      <c r="N69" s="41">
        <f>L116/H117*H69</f>
        <v>0.10158436645526915</v>
      </c>
      <c r="O69" s="41">
        <f t="shared" si="6"/>
        <v>0.99147736645526618</v>
      </c>
      <c r="P69" s="52"/>
      <c r="Q69" s="100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97"/>
    </row>
    <row r="70" spans="1:30" ht="15" x14ac:dyDescent="0.25">
      <c r="A70" s="70">
        <v>48</v>
      </c>
      <c r="B70" s="38">
        <v>4738</v>
      </c>
      <c r="C70" s="13"/>
      <c r="D70" s="13"/>
      <c r="E70" s="84"/>
      <c r="F70" s="13"/>
      <c r="G70" s="38" t="s">
        <v>35</v>
      </c>
      <c r="H70" s="71">
        <v>48.6</v>
      </c>
      <c r="I70" s="13">
        <v>0.34499999999999997</v>
      </c>
      <c r="J70" s="13">
        <v>0.34499999999999997</v>
      </c>
      <c r="K70" s="11">
        <f t="shared" si="4"/>
        <v>0</v>
      </c>
      <c r="L70" s="11">
        <f t="shared" si="5"/>
        <v>0</v>
      </c>
      <c r="M70" s="11"/>
      <c r="N70" s="41">
        <f>L116/H117*H70</f>
        <v>4.5840299068951533E-2</v>
      </c>
      <c r="O70" s="41">
        <f t="shared" si="6"/>
        <v>4.5840299068951533E-2</v>
      </c>
      <c r="P70" s="52"/>
      <c r="Q70" s="100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97"/>
    </row>
    <row r="71" spans="1:30" ht="15" x14ac:dyDescent="0.25">
      <c r="A71" s="70">
        <v>49</v>
      </c>
      <c r="B71" s="38">
        <v>4764</v>
      </c>
      <c r="C71" s="13"/>
      <c r="D71" s="13"/>
      <c r="E71" s="84"/>
      <c r="F71" s="13"/>
      <c r="G71" s="38" t="s">
        <v>35</v>
      </c>
      <c r="H71" s="71">
        <v>61.1</v>
      </c>
      <c r="I71" s="13">
        <v>1.7949999999999999</v>
      </c>
      <c r="J71" s="13">
        <v>1.7949999999999999</v>
      </c>
      <c r="K71" s="11">
        <f t="shared" si="4"/>
        <v>0</v>
      </c>
      <c r="L71" s="11">
        <f t="shared" si="5"/>
        <v>0</v>
      </c>
      <c r="M71" s="11">
        <f>H71*(L12/F9)</f>
        <v>1.6550418401970013</v>
      </c>
      <c r="N71" s="41">
        <f>L116/H117*H71</f>
        <v>5.7630499446768291E-2</v>
      </c>
      <c r="O71" s="41">
        <f t="shared" si="6"/>
        <v>1.7126723396437695</v>
      </c>
      <c r="P71" s="52"/>
      <c r="Q71" s="100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97"/>
    </row>
    <row r="72" spans="1:30" ht="15" x14ac:dyDescent="0.25">
      <c r="A72" s="70">
        <v>50</v>
      </c>
      <c r="B72" s="38">
        <v>4766</v>
      </c>
      <c r="C72" s="13"/>
      <c r="D72" s="13"/>
      <c r="E72" s="84"/>
      <c r="F72" s="13"/>
      <c r="G72" s="38" t="s">
        <v>35</v>
      </c>
      <c r="H72" s="71">
        <v>102.7</v>
      </c>
      <c r="I72" s="13">
        <v>10.766999999999999</v>
      </c>
      <c r="J72" s="13">
        <v>10.766999999999999</v>
      </c>
      <c r="K72" s="11">
        <f t="shared" si="4"/>
        <v>0</v>
      </c>
      <c r="L72" s="11">
        <f t="shared" si="5"/>
        <v>0</v>
      </c>
      <c r="M72" s="11"/>
      <c r="N72" s="41">
        <f>L116/H117*H72</f>
        <v>9.6868286304142445E-2</v>
      </c>
      <c r="O72" s="41">
        <f t="shared" si="6"/>
        <v>9.6868286304142445E-2</v>
      </c>
      <c r="P72" s="52"/>
      <c r="Q72" s="100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97"/>
    </row>
    <row r="73" spans="1:30" ht="15" x14ac:dyDescent="0.25">
      <c r="A73" s="70">
        <v>51</v>
      </c>
      <c r="B73" s="38">
        <v>4747</v>
      </c>
      <c r="C73" s="13"/>
      <c r="D73" s="13"/>
      <c r="E73" s="84"/>
      <c r="F73" s="13"/>
      <c r="G73" s="38" t="s">
        <v>35</v>
      </c>
      <c r="H73" s="71">
        <v>112.6</v>
      </c>
      <c r="I73" s="13">
        <v>2.734</v>
      </c>
      <c r="J73" s="13">
        <v>4.1319999999999997</v>
      </c>
      <c r="K73" s="11">
        <f t="shared" si="4"/>
        <v>1.3979999999999997</v>
      </c>
      <c r="L73" s="11">
        <f>K73*S3</f>
        <v>1.2020003999999997</v>
      </c>
      <c r="M73" s="11"/>
      <c r="N73" s="41">
        <f>L116/H117*H73</f>
        <v>0.1062061250033733</v>
      </c>
      <c r="O73" s="41">
        <f t="shared" si="6"/>
        <v>1.308206525003373</v>
      </c>
      <c r="P73" s="52"/>
      <c r="Q73" s="100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97"/>
    </row>
    <row r="74" spans="1:30" ht="15" x14ac:dyDescent="0.25">
      <c r="A74" s="70">
        <v>52</v>
      </c>
      <c r="B74" s="38">
        <v>4745</v>
      </c>
      <c r="C74" s="13"/>
      <c r="D74" s="13"/>
      <c r="E74" s="84"/>
      <c r="F74" s="13"/>
      <c r="G74" s="38" t="s">
        <v>35</v>
      </c>
      <c r="H74" s="13">
        <v>50.3</v>
      </c>
      <c r="I74" s="13">
        <v>1.952</v>
      </c>
      <c r="J74" s="13">
        <v>1.952</v>
      </c>
      <c r="K74" s="11">
        <f t="shared" si="4"/>
        <v>0</v>
      </c>
      <c r="L74" s="11">
        <f>K74*S4</f>
        <v>0</v>
      </c>
      <c r="M74" s="11">
        <f>H74*(L12/F9)</f>
        <v>1.3624976196711809</v>
      </c>
      <c r="N74" s="41">
        <f>L116/H117*H74</f>
        <v>4.7443766320334611E-2</v>
      </c>
      <c r="O74" s="41">
        <f t="shared" si="6"/>
        <v>1.4099413859915155</v>
      </c>
      <c r="P74" s="52"/>
      <c r="Q74" s="100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97"/>
    </row>
    <row r="75" spans="1:30" ht="15" x14ac:dyDescent="0.25">
      <c r="A75" s="70">
        <v>53</v>
      </c>
      <c r="B75" s="38">
        <v>4739</v>
      </c>
      <c r="C75" s="13"/>
      <c r="D75" s="13"/>
      <c r="E75" s="84"/>
      <c r="F75" s="13"/>
      <c r="G75" s="38" t="s">
        <v>35</v>
      </c>
      <c r="H75" s="71">
        <v>54.8</v>
      </c>
      <c r="I75" s="13">
        <v>2.2480000000000002</v>
      </c>
      <c r="J75" s="13">
        <v>2.2480000000000002</v>
      </c>
      <c r="K75" s="11">
        <f t="shared" si="4"/>
        <v>0</v>
      </c>
      <c r="L75" s="11">
        <f>K75*S5</f>
        <v>0</v>
      </c>
      <c r="M75" s="11">
        <f>H75*(L12/F9)</f>
        <v>1.4843910448902726</v>
      </c>
      <c r="N75" s="41">
        <f>L116/H117*H75</f>
        <v>5.1688238456348644E-2</v>
      </c>
      <c r="O75" s="41">
        <f t="shared" si="6"/>
        <v>1.5360792833466212</v>
      </c>
      <c r="P75" s="52"/>
      <c r="Q75" s="100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97"/>
    </row>
    <row r="76" spans="1:30" ht="15" x14ac:dyDescent="0.25">
      <c r="A76" s="70">
        <v>54</v>
      </c>
      <c r="B76" s="38">
        <v>4765</v>
      </c>
      <c r="C76" s="13"/>
      <c r="D76" s="13"/>
      <c r="E76" s="84"/>
      <c r="F76" s="13"/>
      <c r="G76" s="38" t="s">
        <v>35</v>
      </c>
      <c r="H76" s="71">
        <v>50.3</v>
      </c>
      <c r="I76" s="13">
        <v>8.2319999999999993</v>
      </c>
      <c r="J76" s="13">
        <v>8.2319999999999993</v>
      </c>
      <c r="K76" s="11">
        <f t="shared" si="4"/>
        <v>0</v>
      </c>
      <c r="L76" s="11">
        <f>K76*S6</f>
        <v>0</v>
      </c>
      <c r="M76" s="11">
        <f>H76*(L12/F9)</f>
        <v>1.3624976196711809</v>
      </c>
      <c r="N76" s="41">
        <f>L116/H117*H76</f>
        <v>4.7443766320334611E-2</v>
      </c>
      <c r="O76" s="41">
        <f t="shared" si="6"/>
        <v>1.4099413859915155</v>
      </c>
      <c r="P76" s="52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97"/>
    </row>
    <row r="77" spans="1:30" ht="15" x14ac:dyDescent="0.25">
      <c r="A77" s="70">
        <v>55</v>
      </c>
      <c r="B77" s="38">
        <v>4731</v>
      </c>
      <c r="C77" s="13"/>
      <c r="D77" s="13"/>
      <c r="E77" s="84"/>
      <c r="F77" s="13"/>
      <c r="G77" s="38" t="s">
        <v>35</v>
      </c>
      <c r="H77" s="13">
        <v>49.2</v>
      </c>
      <c r="I77" s="13">
        <v>1.49</v>
      </c>
      <c r="J77" s="13">
        <v>1.49</v>
      </c>
      <c r="K77" s="11">
        <f t="shared" si="4"/>
        <v>0</v>
      </c>
      <c r="L77" s="11">
        <f>K77*S14</f>
        <v>0</v>
      </c>
      <c r="M77" s="11">
        <f>H77*(L12/F9)</f>
        <v>1.3327014490620699</v>
      </c>
      <c r="N77" s="41">
        <f>L116/H117*H77</f>
        <v>4.6406228687086742E-2</v>
      </c>
      <c r="O77" s="41">
        <f t="shared" si="6"/>
        <v>1.3791076777491567</v>
      </c>
      <c r="P77" s="52"/>
      <c r="Q77" s="100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97"/>
    </row>
    <row r="78" spans="1:30" ht="15" x14ac:dyDescent="0.25">
      <c r="A78" s="70">
        <v>56</v>
      </c>
      <c r="B78" s="38">
        <v>4771</v>
      </c>
      <c r="C78" s="13"/>
      <c r="D78" s="13"/>
      <c r="E78" s="84"/>
      <c r="F78" s="13"/>
      <c r="G78" s="38" t="s">
        <v>35</v>
      </c>
      <c r="H78" s="13">
        <v>63.4</v>
      </c>
      <c r="I78" s="13">
        <v>1.222</v>
      </c>
      <c r="J78" s="13">
        <v>1.222</v>
      </c>
      <c r="K78" s="11">
        <f t="shared" si="4"/>
        <v>0</v>
      </c>
      <c r="L78" s="11">
        <f>K78*S15</f>
        <v>0</v>
      </c>
      <c r="M78" s="11"/>
      <c r="N78" s="41">
        <f>L116/H117*H78</f>
        <v>5.9799896316286572E-2</v>
      </c>
      <c r="O78" s="41">
        <f t="shared" si="6"/>
        <v>5.9799896316286572E-2</v>
      </c>
      <c r="P78" s="52"/>
      <c r="Q78" s="100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97"/>
    </row>
    <row r="79" spans="1:30" ht="15" x14ac:dyDescent="0.25">
      <c r="A79" s="70">
        <v>57</v>
      </c>
      <c r="B79" s="38">
        <v>4758</v>
      </c>
      <c r="C79" s="13"/>
      <c r="D79" s="13"/>
      <c r="E79" s="84"/>
      <c r="F79" s="13"/>
      <c r="G79" s="38" t="s">
        <v>35</v>
      </c>
      <c r="H79" s="13">
        <v>104.8</v>
      </c>
      <c r="I79" s="13">
        <v>13.853999999999999</v>
      </c>
      <c r="J79" s="13">
        <v>13.853999999999999</v>
      </c>
      <c r="K79" s="11">
        <f t="shared" si="4"/>
        <v>0</v>
      </c>
      <c r="L79" s="11">
        <f>K79*S16</f>
        <v>0</v>
      </c>
      <c r="M79" s="11">
        <f>H79*(L12/F9)</f>
        <v>2.8387624362135142</v>
      </c>
      <c r="N79" s="41">
        <f>L116/H117*H79</f>
        <v>9.8849039967615654E-2</v>
      </c>
      <c r="O79" s="41">
        <f t="shared" si="6"/>
        <v>2.9376114761811301</v>
      </c>
      <c r="P79" s="52"/>
      <c r="Q79" s="100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97"/>
    </row>
    <row r="80" spans="1:30" ht="15" x14ac:dyDescent="0.25">
      <c r="A80" s="70">
        <v>58</v>
      </c>
      <c r="B80" s="38">
        <v>4746</v>
      </c>
      <c r="C80" s="13"/>
      <c r="D80" s="13"/>
      <c r="E80" s="84"/>
      <c r="F80" s="13"/>
      <c r="G80" s="38" t="s">
        <v>35</v>
      </c>
      <c r="H80" s="13">
        <v>115.3</v>
      </c>
      <c r="I80" s="13">
        <v>37.619999999999997</v>
      </c>
      <c r="J80" s="13">
        <v>38.859000000000002</v>
      </c>
      <c r="K80" s="11">
        <f t="shared" si="4"/>
        <v>1.2390000000000043</v>
      </c>
      <c r="L80" s="11">
        <f>K80*S3</f>
        <v>1.0652922000000038</v>
      </c>
      <c r="M80" s="11"/>
      <c r="N80" s="41">
        <f>L116/H117*H80</f>
        <v>0.10875280828498173</v>
      </c>
      <c r="O80" s="41">
        <f t="shared" si="6"/>
        <v>1.1740450082849856</v>
      </c>
      <c r="P80" s="52"/>
      <c r="Q80" s="100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97"/>
    </row>
    <row r="81" spans="1:30" ht="15" x14ac:dyDescent="0.25">
      <c r="A81" s="70">
        <v>59</v>
      </c>
      <c r="B81" s="38">
        <v>4762</v>
      </c>
      <c r="C81" s="13"/>
      <c r="D81" s="13"/>
      <c r="E81" s="84"/>
      <c r="F81" s="13"/>
      <c r="G81" s="38" t="s">
        <v>35</v>
      </c>
      <c r="H81" s="13">
        <v>51.5</v>
      </c>
      <c r="I81" s="13">
        <v>1.1419999999999999</v>
      </c>
      <c r="J81" s="13">
        <v>1.1419999999999999</v>
      </c>
      <c r="K81" s="11">
        <f t="shared" si="4"/>
        <v>0</v>
      </c>
      <c r="L81" s="11">
        <f>K81*S4</f>
        <v>0</v>
      </c>
      <c r="M81" s="11">
        <f>H81*(L12/F9)</f>
        <v>1.3950025330629388</v>
      </c>
      <c r="N81" s="41">
        <f>L116/H117*H81</f>
        <v>4.8575625556605023E-2</v>
      </c>
      <c r="O81" s="41">
        <f>L81+M81+N81</f>
        <v>1.4435781586195437</v>
      </c>
      <c r="P81" s="52"/>
      <c r="Q81" s="100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97"/>
    </row>
    <row r="82" spans="1:30" ht="15" x14ac:dyDescent="0.25">
      <c r="A82" s="70">
        <v>60</v>
      </c>
      <c r="B82" s="38">
        <v>18010453</v>
      </c>
      <c r="C82" s="13"/>
      <c r="D82" s="13"/>
      <c r="E82" s="84"/>
      <c r="F82" s="13"/>
      <c r="G82" s="38" t="s">
        <v>36</v>
      </c>
      <c r="H82" s="13">
        <v>55.4</v>
      </c>
      <c r="I82" s="13">
        <v>0.86</v>
      </c>
      <c r="J82" s="13">
        <v>0.86</v>
      </c>
      <c r="K82" s="11">
        <f t="shared" si="4"/>
        <v>0</v>
      </c>
      <c r="L82" s="11">
        <f>K82*S5</f>
        <v>0</v>
      </c>
      <c r="M82" s="11"/>
      <c r="N82" s="41">
        <f>L116/H117*H82</f>
        <v>5.2254168074483846E-2</v>
      </c>
      <c r="O82" s="41">
        <f t="shared" si="6"/>
        <v>5.2254168074483846E-2</v>
      </c>
      <c r="P82" s="52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97"/>
    </row>
    <row r="83" spans="1:30" ht="15" x14ac:dyDescent="0.25">
      <c r="A83" s="70">
        <v>61</v>
      </c>
      <c r="B83" s="38">
        <v>4732</v>
      </c>
      <c r="C83" s="13"/>
      <c r="D83" s="13"/>
      <c r="E83" s="85"/>
      <c r="F83" s="13"/>
      <c r="G83" s="38" t="s">
        <v>35</v>
      </c>
      <c r="H83" s="13">
        <v>51.8</v>
      </c>
      <c r="I83" s="13">
        <v>28.158000000000001</v>
      </c>
      <c r="J83" s="13">
        <v>28.965</v>
      </c>
      <c r="K83" s="11">
        <f t="shared" si="4"/>
        <v>0.80699999999999861</v>
      </c>
      <c r="L83" s="11">
        <v>0</v>
      </c>
      <c r="M83" s="11">
        <f>H83*(L12/F9)</f>
        <v>1.4031287614108783</v>
      </c>
      <c r="N83" s="41">
        <f>L116/H117*H83</f>
        <v>4.8858590365672618E-2</v>
      </c>
      <c r="O83" s="41">
        <f t="shared" si="6"/>
        <v>1.4519873517765509</v>
      </c>
      <c r="P83" s="52"/>
      <c r="Q83" s="102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97"/>
    </row>
    <row r="84" spans="1:30" ht="15" x14ac:dyDescent="0.25">
      <c r="A84" s="70">
        <v>62</v>
      </c>
      <c r="B84" s="38">
        <v>486515</v>
      </c>
      <c r="C84" s="13"/>
      <c r="D84" s="13"/>
      <c r="E84" s="84"/>
      <c r="F84" s="13"/>
      <c r="G84" s="38" t="s">
        <v>36</v>
      </c>
      <c r="H84" s="13">
        <v>48.9</v>
      </c>
      <c r="I84" s="13">
        <v>1.4830000000000001</v>
      </c>
      <c r="J84" s="13">
        <v>1.9668000000000001</v>
      </c>
      <c r="K84" s="11">
        <f t="shared" si="4"/>
        <v>0.48380000000000001</v>
      </c>
      <c r="L84" s="11">
        <f>K84</f>
        <v>0.48380000000000001</v>
      </c>
      <c r="M84" s="11"/>
      <c r="N84" s="41">
        <f>L116/H117*H84</f>
        <v>4.6123263878019134E-2</v>
      </c>
      <c r="O84" s="41">
        <f t="shared" si="6"/>
        <v>0.52992326387801914</v>
      </c>
      <c r="P84" s="52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97"/>
    </row>
    <row r="85" spans="1:30" ht="15" x14ac:dyDescent="0.25">
      <c r="A85" s="70">
        <v>63</v>
      </c>
      <c r="B85" s="38">
        <v>18003179</v>
      </c>
      <c r="C85" s="38"/>
      <c r="D85" s="38"/>
      <c r="E85" s="84"/>
      <c r="F85" s="38"/>
      <c r="G85" s="38" t="s">
        <v>36</v>
      </c>
      <c r="H85" s="13">
        <v>63.2</v>
      </c>
      <c r="I85" s="13">
        <v>3.0179999999999998</v>
      </c>
      <c r="J85" s="13">
        <v>3.1349999999999998</v>
      </c>
      <c r="K85" s="11">
        <f t="shared" si="4"/>
        <v>0.11699999999999999</v>
      </c>
      <c r="L85" s="11">
        <f>K85</f>
        <v>0.11699999999999999</v>
      </c>
      <c r="M85" s="11"/>
      <c r="N85" s="41">
        <f>L116/H117*H85</f>
        <v>5.9611253110241506E-2</v>
      </c>
      <c r="O85" s="41">
        <f t="shared" si="6"/>
        <v>0.17661125311024151</v>
      </c>
      <c r="P85" s="52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97"/>
    </row>
    <row r="86" spans="1:30" ht="15" x14ac:dyDescent="0.25">
      <c r="A86" s="70">
        <v>64</v>
      </c>
      <c r="B86" s="38">
        <v>3963</v>
      </c>
      <c r="C86" s="13"/>
      <c r="D86" s="13"/>
      <c r="E86" s="84"/>
      <c r="F86" s="13"/>
      <c r="G86" s="38" t="s">
        <v>35</v>
      </c>
      <c r="H86" s="13">
        <v>104.7</v>
      </c>
      <c r="I86" s="13">
        <v>0.38100000000000001</v>
      </c>
      <c r="J86" s="13">
        <v>0.38100000000000001</v>
      </c>
      <c r="K86" s="11">
        <f t="shared" si="4"/>
        <v>0</v>
      </c>
      <c r="L86" s="11">
        <f>K86</f>
        <v>0</v>
      </c>
      <c r="M86" s="11">
        <f>H86*(L12/F9)</f>
        <v>2.836053693430868</v>
      </c>
      <c r="N86" s="41">
        <f>L116/H117*H86</f>
        <v>9.8754718364593125E-2</v>
      </c>
      <c r="O86" s="41">
        <f t="shared" si="6"/>
        <v>2.9348084117954611</v>
      </c>
      <c r="P86" s="52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97"/>
    </row>
    <row r="87" spans="1:30" ht="15" x14ac:dyDescent="0.25">
      <c r="A87" s="70">
        <v>65</v>
      </c>
      <c r="B87" s="38">
        <v>4761</v>
      </c>
      <c r="C87" s="13"/>
      <c r="D87" s="13"/>
      <c r="E87" s="85"/>
      <c r="F87" s="13"/>
      <c r="G87" s="38" t="s">
        <v>35</v>
      </c>
      <c r="H87" s="13">
        <v>114.6</v>
      </c>
      <c r="I87" s="13">
        <v>37.286999999999999</v>
      </c>
      <c r="J87" s="13">
        <v>38.273000000000003</v>
      </c>
      <c r="K87" s="11">
        <f t="shared" si="4"/>
        <v>0.98600000000000421</v>
      </c>
      <c r="L87" s="11">
        <v>0</v>
      </c>
      <c r="M87" s="11">
        <f>H87*(L12/F9)</f>
        <v>3.1042192289128696</v>
      </c>
      <c r="N87" s="41">
        <f>L116/H117*H87</f>
        <v>0.10809255706382398</v>
      </c>
      <c r="O87" s="41">
        <f t="shared" si="6"/>
        <v>3.2123117859766936</v>
      </c>
      <c r="P87" s="52"/>
      <c r="Q87" s="102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97"/>
    </row>
    <row r="88" spans="1:30" ht="15" x14ac:dyDescent="0.25">
      <c r="A88" s="70">
        <v>66</v>
      </c>
      <c r="B88" s="38">
        <v>4760</v>
      </c>
      <c r="C88" s="13"/>
      <c r="D88" s="13"/>
      <c r="E88" s="84"/>
      <c r="F88" s="13"/>
      <c r="G88" s="38" t="s">
        <v>35</v>
      </c>
      <c r="H88" s="13">
        <v>51.6</v>
      </c>
      <c r="I88" s="13">
        <v>3.9630000000000001</v>
      </c>
      <c r="J88" s="13">
        <v>3.9630000000000001</v>
      </c>
      <c r="K88" s="11">
        <f t="shared" si="4"/>
        <v>0</v>
      </c>
      <c r="L88" s="11">
        <f>K88*S3</f>
        <v>0</v>
      </c>
      <c r="M88" s="11"/>
      <c r="N88" s="41">
        <f>L116/H117*H88</f>
        <v>4.8669947159627559E-2</v>
      </c>
      <c r="O88" s="41">
        <f t="shared" si="6"/>
        <v>4.8669947159627559E-2</v>
      </c>
      <c r="P88" s="52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97"/>
    </row>
    <row r="89" spans="1:30" ht="15" x14ac:dyDescent="0.25">
      <c r="A89" s="70">
        <v>67</v>
      </c>
      <c r="B89" s="38">
        <v>4763</v>
      </c>
      <c r="C89" s="13"/>
      <c r="D89" s="13"/>
      <c r="E89" s="84"/>
      <c r="F89" s="13"/>
      <c r="G89" s="38" t="s">
        <v>35</v>
      </c>
      <c r="H89" s="13">
        <v>55.5</v>
      </c>
      <c r="I89" s="13">
        <v>2.669</v>
      </c>
      <c r="J89" s="13">
        <v>2.669</v>
      </c>
      <c r="K89" s="11">
        <f t="shared" si="4"/>
        <v>0</v>
      </c>
      <c r="L89" s="11">
        <f>K89*S4</f>
        <v>0</v>
      </c>
      <c r="M89" s="11">
        <f>H89*(L12/F9)</f>
        <v>1.5033522443687981</v>
      </c>
      <c r="N89" s="41">
        <f>L116/H117*H89</f>
        <v>5.2348489677506382E-2</v>
      </c>
      <c r="O89" s="41">
        <f t="shared" si="6"/>
        <v>1.5557007340463045</v>
      </c>
      <c r="P89" s="52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97"/>
    </row>
    <row r="90" spans="1:30" ht="15" x14ac:dyDescent="0.25">
      <c r="A90" s="70">
        <v>68</v>
      </c>
      <c r="B90" s="38">
        <v>4776</v>
      </c>
      <c r="C90" s="13"/>
      <c r="D90" s="13"/>
      <c r="E90" s="84"/>
      <c r="F90" s="13"/>
      <c r="G90" s="38" t="s">
        <v>35</v>
      </c>
      <c r="H90" s="13">
        <v>51.5</v>
      </c>
      <c r="I90" s="13">
        <v>2.5249999999999999</v>
      </c>
      <c r="J90" s="13">
        <v>2.5249999999999999</v>
      </c>
      <c r="K90" s="11">
        <f t="shared" si="4"/>
        <v>0</v>
      </c>
      <c r="L90" s="11">
        <f>K90*S5</f>
        <v>0</v>
      </c>
      <c r="M90" s="11">
        <f>H90*(L12/F9)</f>
        <v>1.3950025330629388</v>
      </c>
      <c r="N90" s="41">
        <f>L116/H117*H90</f>
        <v>4.8575625556605023E-2</v>
      </c>
      <c r="O90" s="41">
        <f t="shared" si="6"/>
        <v>1.4435781586195437</v>
      </c>
      <c r="P90" s="52"/>
      <c r="Q90" s="100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97"/>
    </row>
    <row r="91" spans="1:30" ht="15" x14ac:dyDescent="0.25">
      <c r="A91" s="70">
        <v>69</v>
      </c>
      <c r="B91" s="38">
        <v>4759</v>
      </c>
      <c r="C91" s="13"/>
      <c r="D91" s="13"/>
      <c r="E91" s="84"/>
      <c r="F91" s="13"/>
      <c r="G91" s="38" t="s">
        <v>35</v>
      </c>
      <c r="H91" s="13">
        <v>48.8</v>
      </c>
      <c r="I91" s="13">
        <v>1.427</v>
      </c>
      <c r="J91" s="13">
        <v>1.427</v>
      </c>
      <c r="K91" s="11">
        <f t="shared" si="4"/>
        <v>0</v>
      </c>
      <c r="L91" s="11">
        <f>K91*S6</f>
        <v>0</v>
      </c>
      <c r="M91" s="11"/>
      <c r="N91" s="41">
        <f>L116/H117*H91</f>
        <v>4.6028942274996598E-2</v>
      </c>
      <c r="O91" s="41">
        <f t="shared" si="6"/>
        <v>4.6028942274996598E-2</v>
      </c>
      <c r="P91" s="52"/>
      <c r="Q91" s="100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97"/>
    </row>
    <row r="92" spans="1:30" ht="15" x14ac:dyDescent="0.25">
      <c r="A92" s="70">
        <v>70</v>
      </c>
      <c r="B92" s="38">
        <v>4757</v>
      </c>
      <c r="C92" s="13"/>
      <c r="D92" s="13"/>
      <c r="E92" s="84"/>
      <c r="F92" s="13"/>
      <c r="G92" s="38" t="s">
        <v>35</v>
      </c>
      <c r="H92" s="13">
        <v>62.6</v>
      </c>
      <c r="I92" s="13">
        <v>0</v>
      </c>
      <c r="J92" s="13">
        <v>0</v>
      </c>
      <c r="K92" s="11">
        <f t="shared" si="4"/>
        <v>0</v>
      </c>
      <c r="L92" s="11">
        <f>K92*S14</f>
        <v>0</v>
      </c>
      <c r="M92" s="11"/>
      <c r="N92" s="41">
        <f>L116/H117*H92</f>
        <v>5.9045323492106297E-2</v>
      </c>
      <c r="O92" s="41">
        <f t="shared" si="6"/>
        <v>5.9045323492106297E-2</v>
      </c>
      <c r="P92" s="52"/>
      <c r="Q92" s="100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97"/>
    </row>
    <row r="93" spans="1:30" ht="15" x14ac:dyDescent="0.25">
      <c r="A93" s="70">
        <v>71</v>
      </c>
      <c r="B93" s="38" t="s">
        <v>46</v>
      </c>
      <c r="C93" s="13"/>
      <c r="D93" s="13"/>
      <c r="E93" s="84"/>
      <c r="F93" s="13"/>
      <c r="G93" s="38" t="s">
        <v>47</v>
      </c>
      <c r="H93" s="13">
        <v>122.7</v>
      </c>
      <c r="I93" s="13">
        <v>32557</v>
      </c>
      <c r="J93" s="13">
        <v>32557</v>
      </c>
      <c r="K93" s="11">
        <f t="shared" si="4"/>
        <v>0</v>
      </c>
      <c r="L93" s="11">
        <f>K93*S4</f>
        <v>0</v>
      </c>
      <c r="M93" s="11"/>
      <c r="N93" s="41">
        <f>L116/H117*H93</f>
        <v>0.11573260690864924</v>
      </c>
      <c r="O93" s="41">
        <f t="shared" si="6"/>
        <v>0.11573260690864924</v>
      </c>
      <c r="P93" s="52"/>
      <c r="Q93" s="100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97"/>
    </row>
    <row r="94" spans="1:30" ht="15" x14ac:dyDescent="0.25">
      <c r="A94" s="70">
        <v>72</v>
      </c>
      <c r="B94" s="38">
        <v>4768</v>
      </c>
      <c r="C94" s="13"/>
      <c r="D94" s="13"/>
      <c r="E94" s="84"/>
      <c r="F94" s="13"/>
      <c r="G94" s="38" t="s">
        <v>35</v>
      </c>
      <c r="H94" s="13">
        <v>112.8</v>
      </c>
      <c r="I94" s="13">
        <v>3.282</v>
      </c>
      <c r="J94" s="13">
        <v>3.282</v>
      </c>
      <c r="K94" s="11">
        <f t="shared" si="4"/>
        <v>0</v>
      </c>
      <c r="L94" s="11">
        <f>K94*S4</f>
        <v>0</v>
      </c>
      <c r="M94" s="11">
        <f>H94*(L12/F9)</f>
        <v>3.0554618588252329</v>
      </c>
      <c r="N94" s="41">
        <f>L116/H117*H94</f>
        <v>0.10639476820941837</v>
      </c>
      <c r="O94" s="41">
        <f t="shared" si="6"/>
        <v>3.1618566270346511</v>
      </c>
      <c r="P94" s="52"/>
      <c r="Q94" s="100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97"/>
    </row>
    <row r="95" spans="1:30" ht="15" x14ac:dyDescent="0.25">
      <c r="A95" s="70">
        <v>73</v>
      </c>
      <c r="B95" s="38">
        <v>18010390</v>
      </c>
      <c r="C95" s="13"/>
      <c r="D95" s="13"/>
      <c r="E95" s="84"/>
      <c r="F95" s="13"/>
      <c r="G95" s="38" t="s">
        <v>36</v>
      </c>
      <c r="H95" s="13">
        <v>51.2</v>
      </c>
      <c r="I95" s="13">
        <v>1.153</v>
      </c>
      <c r="J95" s="13">
        <v>1.454</v>
      </c>
      <c r="K95" s="11">
        <f t="shared" si="4"/>
        <v>0.30099999999999993</v>
      </c>
      <c r="L95" s="11">
        <f>K95*S5</f>
        <v>0</v>
      </c>
      <c r="M95" s="11"/>
      <c r="N95" s="41">
        <f>L116/H117*H95</f>
        <v>4.8292660747537422E-2</v>
      </c>
      <c r="O95" s="41">
        <f t="shared" si="6"/>
        <v>4.8292660747537422E-2</v>
      </c>
      <c r="P95" s="52"/>
      <c r="Q95" s="100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97"/>
    </row>
    <row r="96" spans="1:30" ht="15" x14ac:dyDescent="0.25">
      <c r="A96" s="70">
        <v>74</v>
      </c>
      <c r="B96" s="38">
        <v>18010306</v>
      </c>
      <c r="C96" s="13"/>
      <c r="D96" s="13"/>
      <c r="E96" s="84"/>
      <c r="F96" s="13"/>
      <c r="G96" s="38" t="s">
        <v>36</v>
      </c>
      <c r="H96" s="13">
        <v>53.8</v>
      </c>
      <c r="I96" s="13">
        <v>0.39300000000000002</v>
      </c>
      <c r="J96" s="13">
        <v>0.39300000000000002</v>
      </c>
      <c r="K96" s="11">
        <f t="shared" si="4"/>
        <v>0</v>
      </c>
      <c r="L96" s="11">
        <f>K96</f>
        <v>0</v>
      </c>
      <c r="M96" s="11"/>
      <c r="N96" s="41">
        <f>L116/H117*H96</f>
        <v>5.0745022426123304E-2</v>
      </c>
      <c r="O96" s="41">
        <f t="shared" si="6"/>
        <v>5.0745022426123304E-2</v>
      </c>
      <c r="P96" s="52"/>
      <c r="Q96" s="100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97"/>
    </row>
    <row r="97" spans="1:30" ht="15" x14ac:dyDescent="0.25">
      <c r="A97" s="70">
        <v>75</v>
      </c>
      <c r="B97" s="38">
        <v>19001023</v>
      </c>
      <c r="C97" s="13"/>
      <c r="D97" s="13"/>
      <c r="E97" s="84"/>
      <c r="F97" s="13"/>
      <c r="G97" s="38" t="s">
        <v>36</v>
      </c>
      <c r="H97" s="13">
        <v>51.5</v>
      </c>
      <c r="I97" s="13">
        <v>2.3849999999999998</v>
      </c>
      <c r="J97" s="13">
        <v>2.8919999999999999</v>
      </c>
      <c r="K97" s="11">
        <f t="shared" si="4"/>
        <v>0.50700000000000012</v>
      </c>
      <c r="L97" s="11">
        <f>K97</f>
        <v>0.50700000000000012</v>
      </c>
      <c r="M97" s="11"/>
      <c r="N97" s="41">
        <f>L116/H117*H97</f>
        <v>4.8575625556605023E-2</v>
      </c>
      <c r="O97" s="41">
        <f t="shared" si="6"/>
        <v>0.55557562555660511</v>
      </c>
      <c r="P97" s="52"/>
      <c r="Q97" s="100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97"/>
    </row>
    <row r="98" spans="1:30" ht="15" x14ac:dyDescent="0.25">
      <c r="A98" s="70">
        <v>76</v>
      </c>
      <c r="B98" s="38">
        <v>4735</v>
      </c>
      <c r="C98" s="13"/>
      <c r="D98" s="13"/>
      <c r="E98" s="84"/>
      <c r="F98" s="13"/>
      <c r="G98" s="38" t="s">
        <v>35</v>
      </c>
      <c r="H98" s="13">
        <v>48.9</v>
      </c>
      <c r="I98" s="13">
        <v>1.95</v>
      </c>
      <c r="J98" s="13">
        <v>1.95</v>
      </c>
      <c r="K98" s="11">
        <f t="shared" si="4"/>
        <v>0</v>
      </c>
      <c r="L98" s="11">
        <f>K98*S4</f>
        <v>0</v>
      </c>
      <c r="M98" s="11">
        <f>H98*(L12/F9)</f>
        <v>1.3245752207141301</v>
      </c>
      <c r="N98" s="41">
        <f>L116/H117*H98</f>
        <v>4.6123263878019134E-2</v>
      </c>
      <c r="O98" s="41">
        <f t="shared" si="6"/>
        <v>1.3706984845921493</v>
      </c>
      <c r="P98" s="52"/>
      <c r="Q98" s="100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97"/>
    </row>
    <row r="99" spans="1:30" ht="15" x14ac:dyDescent="0.25">
      <c r="A99" s="70">
        <v>77</v>
      </c>
      <c r="B99" s="38">
        <v>4743</v>
      </c>
      <c r="C99" s="13"/>
      <c r="D99" s="13"/>
      <c r="E99" s="84"/>
      <c r="F99" s="13"/>
      <c r="G99" s="38" t="s">
        <v>35</v>
      </c>
      <c r="H99" s="13">
        <v>62.8</v>
      </c>
      <c r="I99" s="13">
        <v>1.52</v>
      </c>
      <c r="J99" s="13">
        <v>1.52</v>
      </c>
      <c r="K99" s="11">
        <f t="shared" si="4"/>
        <v>0</v>
      </c>
      <c r="L99" s="11">
        <f>K99*S5</f>
        <v>0</v>
      </c>
      <c r="M99" s="11">
        <f>H99*(L12/F9)</f>
        <v>1.7010904675019913</v>
      </c>
      <c r="N99" s="41">
        <f>L116/H117*H99</f>
        <v>5.9233966698151362E-2</v>
      </c>
      <c r="O99" s="41">
        <f t="shared" si="6"/>
        <v>1.7603244342001427</v>
      </c>
      <c r="P99" s="52"/>
      <c r="Q99" s="100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97"/>
    </row>
    <row r="100" spans="1:30" ht="15" x14ac:dyDescent="0.25">
      <c r="A100" s="70">
        <v>78</v>
      </c>
      <c r="B100" s="38">
        <v>9895</v>
      </c>
      <c r="C100" s="13"/>
      <c r="D100" s="13"/>
      <c r="E100" s="84"/>
      <c r="F100" s="13"/>
      <c r="G100" s="38" t="s">
        <v>35</v>
      </c>
      <c r="H100" s="13">
        <v>98</v>
      </c>
      <c r="I100" s="13">
        <v>5.9539999999999997</v>
      </c>
      <c r="J100" s="13">
        <v>7.7640000000000002</v>
      </c>
      <c r="K100" s="11">
        <f t="shared" si="4"/>
        <v>1.8100000000000005</v>
      </c>
      <c r="L100" s="11">
        <f>K100*S3</f>
        <v>1.5562380000000005</v>
      </c>
      <c r="M100" s="11"/>
      <c r="N100" s="41">
        <f>L116/H117*H100</f>
        <v>9.2435170962083341E-2</v>
      </c>
      <c r="O100" s="41">
        <f t="shared" si="6"/>
        <v>1.6486731709620839</v>
      </c>
      <c r="P100" s="52"/>
      <c r="Q100" s="100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97"/>
    </row>
    <row r="101" spans="1:30" ht="15" x14ac:dyDescent="0.25">
      <c r="A101" s="70">
        <v>79</v>
      </c>
      <c r="B101" s="38">
        <v>4337</v>
      </c>
      <c r="C101" s="13"/>
      <c r="D101" s="13"/>
      <c r="E101" s="84"/>
      <c r="F101" s="13"/>
      <c r="G101" s="38" t="s">
        <v>35</v>
      </c>
      <c r="H101" s="13">
        <v>107.7</v>
      </c>
      <c r="I101" s="13">
        <v>18.850000000000001</v>
      </c>
      <c r="J101" s="13">
        <v>18.850000000000001</v>
      </c>
      <c r="K101" s="11">
        <f t="shared" si="4"/>
        <v>0</v>
      </c>
      <c r="L101" s="11">
        <f>K101*S3</f>
        <v>0</v>
      </c>
      <c r="M101" s="11"/>
      <c r="N101" s="41">
        <f>L116/H117*H101</f>
        <v>0.10158436645526915</v>
      </c>
      <c r="O101" s="41">
        <f t="shared" si="6"/>
        <v>0.10158436645526915</v>
      </c>
      <c r="P101" s="52"/>
      <c r="Q101" s="100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97"/>
    </row>
    <row r="102" spans="1:30" ht="15" x14ac:dyDescent="0.25">
      <c r="A102" s="70" t="s">
        <v>48</v>
      </c>
      <c r="B102" s="38">
        <v>81501772</v>
      </c>
      <c r="C102" s="13"/>
      <c r="D102" s="13"/>
      <c r="E102" s="84"/>
      <c r="F102" s="13"/>
      <c r="G102" s="38" t="s">
        <v>49</v>
      </c>
      <c r="H102" s="13">
        <v>188.3</v>
      </c>
      <c r="I102" s="13">
        <v>13.494999999999999</v>
      </c>
      <c r="J102" s="13">
        <v>15.847799999999999</v>
      </c>
      <c r="K102" s="11">
        <f t="shared" si="4"/>
        <v>2.3528000000000002</v>
      </c>
      <c r="L102" s="11">
        <f>K102</f>
        <v>2.3528000000000002</v>
      </c>
      <c r="M102" s="11"/>
      <c r="N102" s="41">
        <f>L116/H117*H102</f>
        <v>0.17760757849143158</v>
      </c>
      <c r="O102" s="41">
        <f t="shared" si="6"/>
        <v>2.5304075784914319</v>
      </c>
      <c r="P102" s="52"/>
      <c r="Q102" s="100"/>
      <c r="R102" s="101"/>
      <c r="S102" s="101"/>
      <c r="T102" s="101"/>
      <c r="U102" s="101"/>
      <c r="V102" s="101"/>
      <c r="W102" s="101"/>
      <c r="X102" s="101"/>
      <c r="Y102" s="101"/>
      <c r="Z102" s="96"/>
      <c r="AA102" s="96"/>
      <c r="AB102" s="96"/>
      <c r="AC102" s="96"/>
      <c r="AD102" s="97"/>
    </row>
    <row r="103" spans="1:30" ht="15" x14ac:dyDescent="0.25">
      <c r="A103" s="72" t="s">
        <v>50</v>
      </c>
      <c r="B103" s="73"/>
      <c r="C103" s="74"/>
      <c r="D103" s="74"/>
      <c r="E103" s="74"/>
      <c r="F103" s="74"/>
      <c r="G103" s="38" t="s">
        <v>35</v>
      </c>
      <c r="H103" s="74">
        <f>SUM(H67:H102)</f>
        <v>2689.7000000000003</v>
      </c>
      <c r="I103" s="46">
        <f>SUM(I67:I102)</f>
        <v>32809.14899999999</v>
      </c>
      <c r="J103" s="46">
        <f>SUM(J67:J102)</f>
        <v>32820.185599999997</v>
      </c>
      <c r="K103" s="47">
        <f>J103-I103</f>
        <v>11.036600000006729</v>
      </c>
      <c r="L103" s="48">
        <f>SUM(L67:L102)</f>
        <v>8.1740236000000017</v>
      </c>
      <c r="M103" s="48">
        <f>SUM(M67:M102)</f>
        <v>30.763191782516106</v>
      </c>
      <c r="N103" s="50">
        <f>SUM(N67:N102)</f>
        <v>2.5369681564970978</v>
      </c>
      <c r="O103" s="50">
        <f>SUM(O67:O102)</f>
        <v>41.474183539013211</v>
      </c>
      <c r="P103" s="60"/>
      <c r="Q103" s="100"/>
      <c r="R103" s="101"/>
      <c r="S103" s="101"/>
      <c r="T103" s="101"/>
      <c r="U103" s="101"/>
      <c r="V103" s="101"/>
      <c r="W103" s="101"/>
      <c r="X103" s="101"/>
      <c r="Y103" s="101"/>
      <c r="Z103" s="96"/>
      <c r="AA103" s="96"/>
      <c r="AB103" s="96"/>
      <c r="AC103" s="96"/>
      <c r="AD103" s="97"/>
    </row>
    <row r="104" spans="1:30" ht="15" x14ac:dyDescent="0.25">
      <c r="A104" s="214" t="s">
        <v>38</v>
      </c>
      <c r="B104" s="214"/>
      <c r="C104" s="214"/>
      <c r="D104" s="214"/>
      <c r="E104" s="214"/>
      <c r="F104" s="214"/>
      <c r="G104" s="214"/>
      <c r="H104" s="214"/>
      <c r="M104" s="11"/>
      <c r="N104" s="41"/>
      <c r="O104" s="41"/>
      <c r="P104" s="52"/>
      <c r="Q104" s="100"/>
      <c r="R104" s="101"/>
      <c r="S104" s="101"/>
      <c r="T104" s="101"/>
      <c r="U104" s="101"/>
      <c r="V104" s="101"/>
      <c r="W104" s="101"/>
      <c r="X104" s="101"/>
      <c r="Y104" s="101"/>
      <c r="Z104" s="96"/>
      <c r="AA104" s="96"/>
      <c r="AB104" s="96"/>
      <c r="AC104" s="96"/>
      <c r="AD104" s="97"/>
    </row>
    <row r="105" spans="1:30" ht="15" x14ac:dyDescent="0.25">
      <c r="A105" s="75">
        <v>6</v>
      </c>
      <c r="B105" s="76">
        <v>4729</v>
      </c>
      <c r="C105" s="33"/>
      <c r="D105" s="33"/>
      <c r="E105" s="33"/>
      <c r="F105" s="33"/>
      <c r="G105" s="32" t="s">
        <v>35</v>
      </c>
      <c r="H105" s="71"/>
      <c r="I105" s="13">
        <v>24.956</v>
      </c>
      <c r="J105" s="13">
        <v>25.565999999999999</v>
      </c>
      <c r="K105" s="11">
        <f t="shared" ref="K105:K117" si="7">J105-I105</f>
        <v>0.60999999999999943</v>
      </c>
      <c r="L105" s="11">
        <v>0</v>
      </c>
      <c r="M105" s="11"/>
      <c r="N105" s="41">
        <f>L116/H118*H105</f>
        <v>0</v>
      </c>
      <c r="O105" s="41">
        <f>L105+M105+N105</f>
        <v>0</v>
      </c>
      <c r="P105" s="52"/>
      <c r="Q105" s="100"/>
      <c r="R105" s="101"/>
      <c r="S105" s="101"/>
      <c r="T105" s="101"/>
      <c r="U105" s="101"/>
      <c r="V105" s="101"/>
      <c r="W105" s="101"/>
      <c r="X105" s="101"/>
      <c r="Y105" s="101"/>
      <c r="Z105" s="96"/>
      <c r="AA105" s="96"/>
      <c r="AB105" s="96"/>
      <c r="AC105" s="96"/>
      <c r="AD105" s="97"/>
    </row>
    <row r="106" spans="1:30" ht="15" x14ac:dyDescent="0.25">
      <c r="A106" s="70">
        <v>5</v>
      </c>
      <c r="B106" s="77">
        <v>4770</v>
      </c>
      <c r="C106" s="13"/>
      <c r="D106" s="13"/>
      <c r="E106" s="13"/>
      <c r="F106" s="13"/>
      <c r="G106" s="38" t="s">
        <v>35</v>
      </c>
      <c r="H106" s="71">
        <v>90.5</v>
      </c>
      <c r="I106" s="13">
        <v>29.695</v>
      </c>
      <c r="J106" s="13">
        <v>30.405000000000001</v>
      </c>
      <c r="K106" s="11">
        <f>J106-I106</f>
        <v>0.71000000000000085</v>
      </c>
      <c r="L106" s="11">
        <f>K106*S3</f>
        <v>0.61045800000000072</v>
      </c>
      <c r="M106" s="11"/>
      <c r="N106" s="41">
        <f>L116/H117*H106</f>
        <v>8.5361050735393296E-2</v>
      </c>
      <c r="O106" s="41">
        <f t="shared" ref="O106:O114" si="8">L106+M106+N106</f>
        <v>0.69581905073539407</v>
      </c>
      <c r="P106" s="52"/>
      <c r="Q106" s="100"/>
      <c r="R106" s="101"/>
      <c r="S106" s="101"/>
      <c r="T106" s="101"/>
      <c r="U106" s="101"/>
      <c r="V106" s="101"/>
      <c r="W106" s="101"/>
      <c r="X106" s="101"/>
      <c r="Y106" s="101"/>
      <c r="Z106" s="96"/>
      <c r="AA106" s="96"/>
      <c r="AB106" s="96"/>
      <c r="AC106" s="96"/>
      <c r="AD106" s="97"/>
    </row>
    <row r="107" spans="1:30" ht="15" x14ac:dyDescent="0.25">
      <c r="A107" s="70">
        <v>4</v>
      </c>
      <c r="B107" s="77">
        <v>4778</v>
      </c>
      <c r="C107" s="13"/>
      <c r="D107" s="13"/>
      <c r="E107" s="13"/>
      <c r="F107" s="13"/>
      <c r="G107" s="38" t="s">
        <v>35</v>
      </c>
      <c r="H107" s="71">
        <v>63.2</v>
      </c>
      <c r="I107" s="13">
        <v>29.956</v>
      </c>
      <c r="J107" s="13">
        <v>30.88</v>
      </c>
      <c r="K107" s="11">
        <f t="shared" si="7"/>
        <v>0.92399999999999949</v>
      </c>
      <c r="L107" s="11">
        <v>0</v>
      </c>
      <c r="M107" s="11">
        <f>H107*(L12/F9)</f>
        <v>1.7119254386325775</v>
      </c>
      <c r="N107" s="41">
        <f>L116/H117*H107</f>
        <v>5.9611253110241506E-2</v>
      </c>
      <c r="O107" s="41">
        <f t="shared" si="8"/>
        <v>1.771536691742819</v>
      </c>
      <c r="P107" s="52"/>
      <c r="Q107" s="100"/>
      <c r="R107" s="101"/>
      <c r="S107" s="101"/>
      <c r="T107" s="101"/>
      <c r="U107" s="101"/>
      <c r="V107" s="101"/>
      <c r="W107" s="101"/>
      <c r="X107" s="101"/>
      <c r="Y107" s="101"/>
      <c r="Z107" s="96"/>
      <c r="AA107" s="96"/>
      <c r="AB107" s="96"/>
      <c r="AC107" s="96"/>
      <c r="AD107" s="97"/>
    </row>
    <row r="108" spans="1:30" ht="15" x14ac:dyDescent="0.25">
      <c r="A108" s="70">
        <v>7</v>
      </c>
      <c r="B108" s="77">
        <v>4769</v>
      </c>
      <c r="C108" s="13"/>
      <c r="D108" s="13"/>
      <c r="E108" s="13"/>
      <c r="F108" s="13"/>
      <c r="G108" s="38" t="s">
        <v>35</v>
      </c>
      <c r="H108" s="13">
        <v>204.9</v>
      </c>
      <c r="I108" s="13">
        <v>32.436</v>
      </c>
      <c r="J108" s="13">
        <v>33.277000000000001</v>
      </c>
      <c r="K108" s="11">
        <f t="shared" si="7"/>
        <v>0.84100000000000108</v>
      </c>
      <c r="L108" s="11">
        <f>K108*S3</f>
        <v>0.72309180000000095</v>
      </c>
      <c r="M108" s="11"/>
      <c r="N108" s="41">
        <f>L116/H117*H108</f>
        <v>0.19326496459317222</v>
      </c>
      <c r="O108" s="41">
        <f t="shared" si="8"/>
        <v>0.91635676459317317</v>
      </c>
      <c r="P108" s="52"/>
      <c r="Q108" s="100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97"/>
    </row>
    <row r="109" spans="1:30" ht="15" x14ac:dyDescent="0.25">
      <c r="A109" s="70">
        <v>8</v>
      </c>
      <c r="B109" s="77">
        <v>4741</v>
      </c>
      <c r="C109" s="13"/>
      <c r="D109" s="13"/>
      <c r="E109" s="13"/>
      <c r="F109" s="13"/>
      <c r="G109" s="38" t="s">
        <v>35</v>
      </c>
      <c r="H109" s="13">
        <v>137.19999999999999</v>
      </c>
      <c r="I109" s="13">
        <v>27.567</v>
      </c>
      <c r="J109" s="13">
        <v>27.567</v>
      </c>
      <c r="K109" s="11">
        <f t="shared" si="7"/>
        <v>0</v>
      </c>
      <c r="L109" s="11">
        <f>K109*S4</f>
        <v>0</v>
      </c>
      <c r="M109" s="11">
        <f>H109*(L12/F9)</f>
        <v>3.7163950977909748</v>
      </c>
      <c r="N109" s="41">
        <f>L116/H117*H109</f>
        <v>0.12940923934691667</v>
      </c>
      <c r="O109" s="41">
        <f t="shared" si="8"/>
        <v>3.8458043371378916</v>
      </c>
      <c r="P109" s="52"/>
      <c r="Q109" s="100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97"/>
    </row>
    <row r="110" spans="1:30" ht="15" x14ac:dyDescent="0.25">
      <c r="A110" s="70">
        <v>9</v>
      </c>
      <c r="B110" s="77">
        <v>4751</v>
      </c>
      <c r="C110" s="13"/>
      <c r="D110" s="13"/>
      <c r="E110" s="13"/>
      <c r="F110" s="13"/>
      <c r="G110" s="38" t="s">
        <v>35</v>
      </c>
      <c r="H110" s="13">
        <v>61.8</v>
      </c>
      <c r="I110" s="13">
        <v>14.62</v>
      </c>
      <c r="J110" s="13">
        <v>14.62</v>
      </c>
      <c r="K110" s="11">
        <f t="shared" si="7"/>
        <v>0</v>
      </c>
      <c r="L110" s="11">
        <f>K110*S5</f>
        <v>0</v>
      </c>
      <c r="M110" s="11">
        <f>H110*(L12/F9)</f>
        <v>1.6740030396755265</v>
      </c>
      <c r="N110" s="41">
        <f>L116/H117*H110</f>
        <v>5.8290750667926022E-2</v>
      </c>
      <c r="O110" s="41">
        <f t="shared" si="8"/>
        <v>1.7322937903434525</v>
      </c>
      <c r="P110" s="52"/>
      <c r="Q110" s="100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97"/>
    </row>
    <row r="111" spans="1:30" ht="15" x14ac:dyDescent="0.25">
      <c r="A111" s="70">
        <v>10</v>
      </c>
      <c r="B111" s="77">
        <v>4775</v>
      </c>
      <c r="C111" s="13"/>
      <c r="D111" s="13"/>
      <c r="E111" s="13"/>
      <c r="F111" s="13"/>
      <c r="G111" s="38" t="s">
        <v>35</v>
      </c>
      <c r="H111" s="13">
        <v>89.4</v>
      </c>
      <c r="I111" s="13">
        <v>19.475000000000001</v>
      </c>
      <c r="J111" s="13">
        <v>19.475000000000001</v>
      </c>
      <c r="K111" s="11">
        <f t="shared" si="7"/>
        <v>0</v>
      </c>
      <c r="L111" s="11">
        <f>K111*S3</f>
        <v>0</v>
      </c>
      <c r="M111" s="11">
        <f>H111*(L12/F9)</f>
        <v>2.4216160476859563</v>
      </c>
      <c r="N111" s="41">
        <f>L116/H117*H111</f>
        <v>8.432351310214542E-2</v>
      </c>
      <c r="O111" s="41">
        <f t="shared" si="8"/>
        <v>2.5059395607881019</v>
      </c>
      <c r="P111" s="52"/>
      <c r="Q111" s="100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97"/>
    </row>
    <row r="112" spans="1:30" ht="15" x14ac:dyDescent="0.25">
      <c r="A112" s="209">
        <v>11.12</v>
      </c>
      <c r="B112" s="77">
        <v>4772</v>
      </c>
      <c r="C112" s="45"/>
      <c r="D112" s="45"/>
      <c r="E112" s="45"/>
      <c r="F112" s="45"/>
      <c r="G112" s="44" t="s">
        <v>35</v>
      </c>
      <c r="H112" s="210">
        <v>368.8</v>
      </c>
      <c r="I112" s="13">
        <v>11.365</v>
      </c>
      <c r="J112" s="13">
        <v>11.365</v>
      </c>
      <c r="K112" s="11">
        <f t="shared" si="7"/>
        <v>0</v>
      </c>
      <c r="L112" s="11">
        <f>K112*S4</f>
        <v>0</v>
      </c>
      <c r="M112" s="11">
        <f>H112*(L12/F9)</f>
        <v>9.9898433824002293</v>
      </c>
      <c r="N112" s="41">
        <f>L116/H117*H112</f>
        <v>0.3478580719471055</v>
      </c>
      <c r="O112" s="41">
        <f t="shared" si="8"/>
        <v>10.337701454347334</v>
      </c>
      <c r="P112" s="52"/>
      <c r="Q112" s="100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97"/>
    </row>
    <row r="113" spans="1:30" ht="15" x14ac:dyDescent="0.25">
      <c r="A113" s="209"/>
      <c r="B113" s="77">
        <v>4755</v>
      </c>
      <c r="C113" s="33"/>
      <c r="D113" s="33"/>
      <c r="E113" s="33"/>
      <c r="F113" s="33"/>
      <c r="G113" s="32" t="s">
        <v>35</v>
      </c>
      <c r="H113" s="211"/>
      <c r="I113" s="13">
        <v>380</v>
      </c>
      <c r="J113" s="13">
        <v>380</v>
      </c>
      <c r="K113" s="11">
        <f t="shared" si="7"/>
        <v>0</v>
      </c>
      <c r="L113" s="11">
        <f>K113*S5</f>
        <v>0</v>
      </c>
      <c r="M113" s="11"/>
      <c r="N113" s="41"/>
      <c r="O113" s="41">
        <f t="shared" si="8"/>
        <v>0</v>
      </c>
      <c r="P113" s="52"/>
      <c r="Q113" s="100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97"/>
    </row>
    <row r="114" spans="1:30" ht="15" x14ac:dyDescent="0.25">
      <c r="A114" s="70">
        <v>13</v>
      </c>
      <c r="B114" s="77">
        <v>4774</v>
      </c>
      <c r="C114" s="13"/>
      <c r="D114" s="13"/>
      <c r="E114" s="13"/>
      <c r="F114" s="13"/>
      <c r="G114" s="38" t="s">
        <v>35</v>
      </c>
      <c r="H114" s="13">
        <v>0</v>
      </c>
      <c r="I114" s="13">
        <v>2.7519999999999998</v>
      </c>
      <c r="J114" s="13">
        <v>2.7519999999999998</v>
      </c>
      <c r="K114" s="11">
        <f t="shared" si="7"/>
        <v>0</v>
      </c>
      <c r="L114" s="11">
        <f>K114*S3</f>
        <v>0</v>
      </c>
      <c r="M114" s="11"/>
      <c r="N114" s="41">
        <f>L116/H117*H114</f>
        <v>0</v>
      </c>
      <c r="O114" s="41">
        <f t="shared" si="8"/>
        <v>0</v>
      </c>
      <c r="P114" s="52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97"/>
    </row>
    <row r="115" spans="1:30" ht="15" x14ac:dyDescent="0.25">
      <c r="A115" s="79" t="s">
        <v>50</v>
      </c>
      <c r="B115" s="80"/>
      <c r="C115" s="46"/>
      <c r="D115" s="46"/>
      <c r="E115" s="46"/>
      <c r="F115" s="46"/>
      <c r="G115" s="46"/>
      <c r="H115" s="46">
        <f t="shared" ref="H115:M115" si="9">SUM(H105:H114)</f>
        <v>1015.8</v>
      </c>
      <c r="I115" s="46">
        <f>SUM(I105:I114)</f>
        <v>572.822</v>
      </c>
      <c r="J115" s="46">
        <f t="shared" si="9"/>
        <v>575.90699999999993</v>
      </c>
      <c r="K115" s="47">
        <f>J115-I115</f>
        <v>3.0849999999999227</v>
      </c>
      <c r="L115" s="48">
        <f>SUM(L105:L114)</f>
        <v>1.3335498000000017</v>
      </c>
      <c r="M115" s="48">
        <f t="shared" si="9"/>
        <v>19.513783006185264</v>
      </c>
      <c r="N115" s="50">
        <f>SUM(N105:N114)</f>
        <v>0.95811884350290055</v>
      </c>
      <c r="O115" s="50">
        <f>SUM(O105:O114)</f>
        <v>21.805451649688166</v>
      </c>
      <c r="P115" s="60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97"/>
    </row>
    <row r="116" spans="1:30" ht="15" x14ac:dyDescent="0.25">
      <c r="A116" s="70"/>
      <c r="B116" s="16" t="s">
        <v>51</v>
      </c>
      <c r="C116" s="13"/>
      <c r="D116" s="13"/>
      <c r="E116" s="13"/>
      <c r="F116" s="13"/>
      <c r="G116" s="38" t="s">
        <v>35</v>
      </c>
      <c r="H116" s="13"/>
      <c r="I116" s="13">
        <v>80.777000000000001</v>
      </c>
      <c r="J116" s="81">
        <v>84.841999999999999</v>
      </c>
      <c r="K116" s="11">
        <f t="shared" si="7"/>
        <v>4.0649999999999977</v>
      </c>
      <c r="L116" s="11">
        <f>K116*S3</f>
        <v>3.4950869999999981</v>
      </c>
      <c r="M116" s="11"/>
      <c r="N116" s="41"/>
      <c r="O116" s="41"/>
      <c r="P116" s="52"/>
      <c r="Q116" s="100"/>
      <c r="R116" s="100"/>
      <c r="S116" s="100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97"/>
    </row>
    <row r="117" spans="1:30" ht="15" x14ac:dyDescent="0.25">
      <c r="A117" s="82" t="s">
        <v>52</v>
      </c>
      <c r="B117" s="83"/>
      <c r="C117" s="13"/>
      <c r="D117" s="13"/>
      <c r="E117" s="13"/>
      <c r="F117" s="13"/>
      <c r="G117" s="13"/>
      <c r="H117" s="46">
        <f>H103+H115</f>
        <v>3705.5</v>
      </c>
      <c r="I117" s="46">
        <f>I103+I115</f>
        <v>33381.97099999999</v>
      </c>
      <c r="J117" s="46">
        <f>J103+J115</f>
        <v>33396.092599999996</v>
      </c>
      <c r="K117" s="47">
        <f t="shared" si="7"/>
        <v>14.121600000005856</v>
      </c>
      <c r="L117" s="48">
        <f>L103+L115</f>
        <v>9.5075734000000036</v>
      </c>
      <c r="M117" s="48">
        <f>M103+M115</f>
        <v>50.276974788701366</v>
      </c>
      <c r="N117" s="50">
        <f>N103+N115</f>
        <v>3.4950869999999985</v>
      </c>
      <c r="O117" s="50">
        <f>O103+O115</f>
        <v>63.279635188701377</v>
      </c>
      <c r="P117" s="60"/>
      <c r="Q117" s="100"/>
      <c r="R117" s="100"/>
      <c r="S117" s="100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97"/>
    </row>
    <row r="118" spans="1:30" ht="15" x14ac:dyDescent="0.25">
      <c r="A118" s="212" t="s">
        <v>53</v>
      </c>
      <c r="B118" s="213"/>
      <c r="C118" s="13"/>
      <c r="D118" s="13"/>
      <c r="E118" s="13"/>
      <c r="F118" s="13"/>
      <c r="G118" s="13"/>
      <c r="H118" s="46">
        <f>H117+H64</f>
        <v>6998.2999999999993</v>
      </c>
      <c r="I118" s="46">
        <f>I117+I64</f>
        <v>33959.880999999994</v>
      </c>
      <c r="J118" s="46">
        <f>J117+J64</f>
        <v>33998.407599999999</v>
      </c>
      <c r="K118" s="47">
        <f>J118-I118</f>
        <v>38.526600000004692</v>
      </c>
      <c r="L118" s="48">
        <f>L117+L64</f>
        <v>30.488049800000006</v>
      </c>
      <c r="M118" s="48">
        <f>M117+M64</f>
        <v>74.799223199999972</v>
      </c>
      <c r="N118" s="50">
        <f>N117+N64-0.00065</f>
        <v>6.8690769999999981</v>
      </c>
      <c r="O118" s="50">
        <f>O117+O64</f>
        <v>112.15699999999998</v>
      </c>
      <c r="P118" s="60"/>
      <c r="Q118" s="106"/>
      <c r="R118" s="100"/>
      <c r="S118" s="100"/>
      <c r="T118" s="100"/>
      <c r="U118" s="100"/>
      <c r="V118" s="101"/>
      <c r="W118" s="101"/>
      <c r="X118" s="101"/>
      <c r="Y118" s="101"/>
      <c r="Z118" s="101"/>
      <c r="AA118" s="101"/>
      <c r="AB118" s="101"/>
      <c r="AC118" s="101"/>
      <c r="AD118" s="97"/>
    </row>
  </sheetData>
  <mergeCells count="21">
    <mergeCell ref="A7:C9"/>
    <mergeCell ref="D7:E7"/>
    <mergeCell ref="D8:E8"/>
    <mergeCell ref="D9:E9"/>
    <mergeCell ref="B1:N2"/>
    <mergeCell ref="A3:M3"/>
    <mergeCell ref="A4:N4"/>
    <mergeCell ref="A5:H5"/>
    <mergeCell ref="A6:K6"/>
    <mergeCell ref="A118:B118"/>
    <mergeCell ref="A10:J10"/>
    <mergeCell ref="A11:J11"/>
    <mergeCell ref="A12:J12"/>
    <mergeCell ref="A56:G56"/>
    <mergeCell ref="A57:H57"/>
    <mergeCell ref="A62:B62"/>
    <mergeCell ref="A64:B64"/>
    <mergeCell ref="A65:N65"/>
    <mergeCell ref="A104:H104"/>
    <mergeCell ref="A112:A113"/>
    <mergeCell ref="H112:H11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3"/>
  <sheetViews>
    <sheetView workbookViewId="0">
      <selection sqref="A1:XFD1048576"/>
    </sheetView>
  </sheetViews>
  <sheetFormatPr defaultRowHeight="15.75" x14ac:dyDescent="0.25"/>
  <cols>
    <col min="1" max="1" width="6.5703125" style="1" customWidth="1"/>
    <col min="2" max="2" width="11.85546875" style="1" customWidth="1"/>
    <col min="3" max="3" width="10.140625" style="9" customWidth="1"/>
    <col min="4" max="4" width="13.7109375" style="9" customWidth="1"/>
    <col min="5" max="5" width="15.5703125" style="9" customWidth="1"/>
    <col min="6" max="6" width="10.140625" style="9" customWidth="1"/>
    <col min="7" max="7" width="8.140625" style="9" customWidth="1"/>
    <col min="8" max="8" width="11" style="9" customWidth="1"/>
    <col min="9" max="9" width="14.7109375" style="9" customWidth="1"/>
    <col min="10" max="10" width="16.28515625" style="131" customWidth="1"/>
    <col min="11" max="11" width="15.5703125" style="10" customWidth="1"/>
    <col min="12" max="12" width="14.5703125" style="10" customWidth="1"/>
    <col min="13" max="13" width="15" style="10" customWidth="1"/>
    <col min="14" max="14" width="10.140625" style="2" customWidth="1"/>
    <col min="15" max="15" width="12.5703125" style="2" customWidth="1"/>
    <col min="16" max="16" width="11.5703125" style="90" hidden="1" customWidth="1"/>
    <col min="17" max="20" width="0" style="90" hidden="1" customWidth="1"/>
    <col min="21" max="28" width="9.140625" style="91"/>
    <col min="29" max="255" width="9.140625" style="92"/>
    <col min="256" max="256" width="6.5703125" style="92" customWidth="1"/>
    <col min="257" max="257" width="11.85546875" style="92" customWidth="1"/>
    <col min="258" max="261" width="0" style="92" hidden="1" customWidth="1"/>
    <col min="262" max="262" width="8.140625" style="92" customWidth="1"/>
    <col min="263" max="263" width="11" style="92" customWidth="1"/>
    <col min="264" max="264" width="14.7109375" style="92" customWidth="1"/>
    <col min="265" max="265" width="16.28515625" style="92" customWidth="1"/>
    <col min="266" max="266" width="15.5703125" style="92" customWidth="1"/>
    <col min="267" max="267" width="14.5703125" style="92" customWidth="1"/>
    <col min="268" max="268" width="15" style="92" customWidth="1"/>
    <col min="269" max="269" width="10.140625" style="92" customWidth="1"/>
    <col min="270" max="270" width="12.5703125" style="92" customWidth="1"/>
    <col min="271" max="271" width="0" style="92" hidden="1" customWidth="1"/>
    <col min="272" max="272" width="11.5703125" style="92" customWidth="1"/>
    <col min="273" max="511" width="9.140625" style="92"/>
    <col min="512" max="512" width="6.5703125" style="92" customWidth="1"/>
    <col min="513" max="513" width="11.85546875" style="92" customWidth="1"/>
    <col min="514" max="517" width="0" style="92" hidden="1" customWidth="1"/>
    <col min="518" max="518" width="8.140625" style="92" customWidth="1"/>
    <col min="519" max="519" width="11" style="92" customWidth="1"/>
    <col min="520" max="520" width="14.7109375" style="92" customWidth="1"/>
    <col min="521" max="521" width="16.28515625" style="92" customWidth="1"/>
    <col min="522" max="522" width="15.5703125" style="92" customWidth="1"/>
    <col min="523" max="523" width="14.5703125" style="92" customWidth="1"/>
    <col min="524" max="524" width="15" style="92" customWidth="1"/>
    <col min="525" max="525" width="10.140625" style="92" customWidth="1"/>
    <col min="526" max="526" width="12.5703125" style="92" customWidth="1"/>
    <col min="527" max="527" width="0" style="92" hidden="1" customWidth="1"/>
    <col min="528" max="528" width="11.5703125" style="92" customWidth="1"/>
    <col min="529" max="767" width="9.140625" style="92"/>
    <col min="768" max="768" width="6.5703125" style="92" customWidth="1"/>
    <col min="769" max="769" width="11.85546875" style="92" customWidth="1"/>
    <col min="770" max="773" width="0" style="92" hidden="1" customWidth="1"/>
    <col min="774" max="774" width="8.140625" style="92" customWidth="1"/>
    <col min="775" max="775" width="11" style="92" customWidth="1"/>
    <col min="776" max="776" width="14.7109375" style="92" customWidth="1"/>
    <col min="777" max="777" width="16.28515625" style="92" customWidth="1"/>
    <col min="778" max="778" width="15.5703125" style="92" customWidth="1"/>
    <col min="779" max="779" width="14.5703125" style="92" customWidth="1"/>
    <col min="780" max="780" width="15" style="92" customWidth="1"/>
    <col min="781" max="781" width="10.140625" style="92" customWidth="1"/>
    <col min="782" max="782" width="12.5703125" style="92" customWidth="1"/>
    <col min="783" max="783" width="0" style="92" hidden="1" customWidth="1"/>
    <col min="784" max="784" width="11.5703125" style="92" customWidth="1"/>
    <col min="785" max="1023" width="9.140625" style="92"/>
    <col min="1024" max="1024" width="6.5703125" style="92" customWidth="1"/>
    <col min="1025" max="1025" width="11.85546875" style="92" customWidth="1"/>
    <col min="1026" max="1029" width="0" style="92" hidden="1" customWidth="1"/>
    <col min="1030" max="1030" width="8.140625" style="92" customWidth="1"/>
    <col min="1031" max="1031" width="11" style="92" customWidth="1"/>
    <col min="1032" max="1032" width="14.7109375" style="92" customWidth="1"/>
    <col min="1033" max="1033" width="16.28515625" style="92" customWidth="1"/>
    <col min="1034" max="1034" width="15.5703125" style="92" customWidth="1"/>
    <col min="1035" max="1035" width="14.5703125" style="92" customWidth="1"/>
    <col min="1036" max="1036" width="15" style="92" customWidth="1"/>
    <col min="1037" max="1037" width="10.140625" style="92" customWidth="1"/>
    <col min="1038" max="1038" width="12.5703125" style="92" customWidth="1"/>
    <col min="1039" max="1039" width="0" style="92" hidden="1" customWidth="1"/>
    <col min="1040" max="1040" width="11.5703125" style="92" customWidth="1"/>
    <col min="1041" max="1279" width="9.140625" style="92"/>
    <col min="1280" max="1280" width="6.5703125" style="92" customWidth="1"/>
    <col min="1281" max="1281" width="11.85546875" style="92" customWidth="1"/>
    <col min="1282" max="1285" width="0" style="92" hidden="1" customWidth="1"/>
    <col min="1286" max="1286" width="8.140625" style="92" customWidth="1"/>
    <col min="1287" max="1287" width="11" style="92" customWidth="1"/>
    <col min="1288" max="1288" width="14.7109375" style="92" customWidth="1"/>
    <col min="1289" max="1289" width="16.28515625" style="92" customWidth="1"/>
    <col min="1290" max="1290" width="15.5703125" style="92" customWidth="1"/>
    <col min="1291" max="1291" width="14.5703125" style="92" customWidth="1"/>
    <col min="1292" max="1292" width="15" style="92" customWidth="1"/>
    <col min="1293" max="1293" width="10.140625" style="92" customWidth="1"/>
    <col min="1294" max="1294" width="12.5703125" style="92" customWidth="1"/>
    <col min="1295" max="1295" width="0" style="92" hidden="1" customWidth="1"/>
    <col min="1296" max="1296" width="11.5703125" style="92" customWidth="1"/>
    <col min="1297" max="1535" width="9.140625" style="92"/>
    <col min="1536" max="1536" width="6.5703125" style="92" customWidth="1"/>
    <col min="1537" max="1537" width="11.85546875" style="92" customWidth="1"/>
    <col min="1538" max="1541" width="0" style="92" hidden="1" customWidth="1"/>
    <col min="1542" max="1542" width="8.140625" style="92" customWidth="1"/>
    <col min="1543" max="1543" width="11" style="92" customWidth="1"/>
    <col min="1544" max="1544" width="14.7109375" style="92" customWidth="1"/>
    <col min="1545" max="1545" width="16.28515625" style="92" customWidth="1"/>
    <col min="1546" max="1546" width="15.5703125" style="92" customWidth="1"/>
    <col min="1547" max="1547" width="14.5703125" style="92" customWidth="1"/>
    <col min="1548" max="1548" width="15" style="92" customWidth="1"/>
    <col min="1549" max="1549" width="10.140625" style="92" customWidth="1"/>
    <col min="1550" max="1550" width="12.5703125" style="92" customWidth="1"/>
    <col min="1551" max="1551" width="0" style="92" hidden="1" customWidth="1"/>
    <col min="1552" max="1552" width="11.5703125" style="92" customWidth="1"/>
    <col min="1553" max="1791" width="9.140625" style="92"/>
    <col min="1792" max="1792" width="6.5703125" style="92" customWidth="1"/>
    <col min="1793" max="1793" width="11.85546875" style="92" customWidth="1"/>
    <col min="1794" max="1797" width="0" style="92" hidden="1" customWidth="1"/>
    <col min="1798" max="1798" width="8.140625" style="92" customWidth="1"/>
    <col min="1799" max="1799" width="11" style="92" customWidth="1"/>
    <col min="1800" max="1800" width="14.7109375" style="92" customWidth="1"/>
    <col min="1801" max="1801" width="16.28515625" style="92" customWidth="1"/>
    <col min="1802" max="1802" width="15.5703125" style="92" customWidth="1"/>
    <col min="1803" max="1803" width="14.5703125" style="92" customWidth="1"/>
    <col min="1804" max="1804" width="15" style="92" customWidth="1"/>
    <col min="1805" max="1805" width="10.140625" style="92" customWidth="1"/>
    <col min="1806" max="1806" width="12.5703125" style="92" customWidth="1"/>
    <col min="1807" max="1807" width="0" style="92" hidden="1" customWidth="1"/>
    <col min="1808" max="1808" width="11.5703125" style="92" customWidth="1"/>
    <col min="1809" max="2047" width="9.140625" style="92"/>
    <col min="2048" max="2048" width="6.5703125" style="92" customWidth="1"/>
    <col min="2049" max="2049" width="11.85546875" style="92" customWidth="1"/>
    <col min="2050" max="2053" width="0" style="92" hidden="1" customWidth="1"/>
    <col min="2054" max="2054" width="8.140625" style="92" customWidth="1"/>
    <col min="2055" max="2055" width="11" style="92" customWidth="1"/>
    <col min="2056" max="2056" width="14.7109375" style="92" customWidth="1"/>
    <col min="2057" max="2057" width="16.28515625" style="92" customWidth="1"/>
    <col min="2058" max="2058" width="15.5703125" style="92" customWidth="1"/>
    <col min="2059" max="2059" width="14.5703125" style="92" customWidth="1"/>
    <col min="2060" max="2060" width="15" style="92" customWidth="1"/>
    <col min="2061" max="2061" width="10.140625" style="92" customWidth="1"/>
    <col min="2062" max="2062" width="12.5703125" style="92" customWidth="1"/>
    <col min="2063" max="2063" width="0" style="92" hidden="1" customWidth="1"/>
    <col min="2064" max="2064" width="11.5703125" style="92" customWidth="1"/>
    <col min="2065" max="2303" width="9.140625" style="92"/>
    <col min="2304" max="2304" width="6.5703125" style="92" customWidth="1"/>
    <col min="2305" max="2305" width="11.85546875" style="92" customWidth="1"/>
    <col min="2306" max="2309" width="0" style="92" hidden="1" customWidth="1"/>
    <col min="2310" max="2310" width="8.140625" style="92" customWidth="1"/>
    <col min="2311" max="2311" width="11" style="92" customWidth="1"/>
    <col min="2312" max="2312" width="14.7109375" style="92" customWidth="1"/>
    <col min="2313" max="2313" width="16.28515625" style="92" customWidth="1"/>
    <col min="2314" max="2314" width="15.5703125" style="92" customWidth="1"/>
    <col min="2315" max="2315" width="14.5703125" style="92" customWidth="1"/>
    <col min="2316" max="2316" width="15" style="92" customWidth="1"/>
    <col min="2317" max="2317" width="10.140625" style="92" customWidth="1"/>
    <col min="2318" max="2318" width="12.5703125" style="92" customWidth="1"/>
    <col min="2319" max="2319" width="0" style="92" hidden="1" customWidth="1"/>
    <col min="2320" max="2320" width="11.5703125" style="92" customWidth="1"/>
    <col min="2321" max="2559" width="9.140625" style="92"/>
    <col min="2560" max="2560" width="6.5703125" style="92" customWidth="1"/>
    <col min="2561" max="2561" width="11.85546875" style="92" customWidth="1"/>
    <col min="2562" max="2565" width="0" style="92" hidden="1" customWidth="1"/>
    <col min="2566" max="2566" width="8.140625" style="92" customWidth="1"/>
    <col min="2567" max="2567" width="11" style="92" customWidth="1"/>
    <col min="2568" max="2568" width="14.7109375" style="92" customWidth="1"/>
    <col min="2569" max="2569" width="16.28515625" style="92" customWidth="1"/>
    <col min="2570" max="2570" width="15.5703125" style="92" customWidth="1"/>
    <col min="2571" max="2571" width="14.5703125" style="92" customWidth="1"/>
    <col min="2572" max="2572" width="15" style="92" customWidth="1"/>
    <col min="2573" max="2573" width="10.140625" style="92" customWidth="1"/>
    <col min="2574" max="2574" width="12.5703125" style="92" customWidth="1"/>
    <col min="2575" max="2575" width="0" style="92" hidden="1" customWidth="1"/>
    <col min="2576" max="2576" width="11.5703125" style="92" customWidth="1"/>
    <col min="2577" max="2815" width="9.140625" style="92"/>
    <col min="2816" max="2816" width="6.5703125" style="92" customWidth="1"/>
    <col min="2817" max="2817" width="11.85546875" style="92" customWidth="1"/>
    <col min="2818" max="2821" width="0" style="92" hidden="1" customWidth="1"/>
    <col min="2822" max="2822" width="8.140625" style="92" customWidth="1"/>
    <col min="2823" max="2823" width="11" style="92" customWidth="1"/>
    <col min="2824" max="2824" width="14.7109375" style="92" customWidth="1"/>
    <col min="2825" max="2825" width="16.28515625" style="92" customWidth="1"/>
    <col min="2826" max="2826" width="15.5703125" style="92" customWidth="1"/>
    <col min="2827" max="2827" width="14.5703125" style="92" customWidth="1"/>
    <col min="2828" max="2828" width="15" style="92" customWidth="1"/>
    <col min="2829" max="2829" width="10.140625" style="92" customWidth="1"/>
    <col min="2830" max="2830" width="12.5703125" style="92" customWidth="1"/>
    <col min="2831" max="2831" width="0" style="92" hidden="1" customWidth="1"/>
    <col min="2832" max="2832" width="11.5703125" style="92" customWidth="1"/>
    <col min="2833" max="3071" width="9.140625" style="92"/>
    <col min="3072" max="3072" width="6.5703125" style="92" customWidth="1"/>
    <col min="3073" max="3073" width="11.85546875" style="92" customWidth="1"/>
    <col min="3074" max="3077" width="0" style="92" hidden="1" customWidth="1"/>
    <col min="3078" max="3078" width="8.140625" style="92" customWidth="1"/>
    <col min="3079" max="3079" width="11" style="92" customWidth="1"/>
    <col min="3080" max="3080" width="14.7109375" style="92" customWidth="1"/>
    <col min="3081" max="3081" width="16.28515625" style="92" customWidth="1"/>
    <col min="3082" max="3082" width="15.5703125" style="92" customWidth="1"/>
    <col min="3083" max="3083" width="14.5703125" style="92" customWidth="1"/>
    <col min="3084" max="3084" width="15" style="92" customWidth="1"/>
    <col min="3085" max="3085" width="10.140625" style="92" customWidth="1"/>
    <col min="3086" max="3086" width="12.5703125" style="92" customWidth="1"/>
    <col min="3087" max="3087" width="0" style="92" hidden="1" customWidth="1"/>
    <col min="3088" max="3088" width="11.5703125" style="92" customWidth="1"/>
    <col min="3089" max="3327" width="9.140625" style="92"/>
    <col min="3328" max="3328" width="6.5703125" style="92" customWidth="1"/>
    <col min="3329" max="3329" width="11.85546875" style="92" customWidth="1"/>
    <col min="3330" max="3333" width="0" style="92" hidden="1" customWidth="1"/>
    <col min="3334" max="3334" width="8.140625" style="92" customWidth="1"/>
    <col min="3335" max="3335" width="11" style="92" customWidth="1"/>
    <col min="3336" max="3336" width="14.7109375" style="92" customWidth="1"/>
    <col min="3337" max="3337" width="16.28515625" style="92" customWidth="1"/>
    <col min="3338" max="3338" width="15.5703125" style="92" customWidth="1"/>
    <col min="3339" max="3339" width="14.5703125" style="92" customWidth="1"/>
    <col min="3340" max="3340" width="15" style="92" customWidth="1"/>
    <col min="3341" max="3341" width="10.140625" style="92" customWidth="1"/>
    <col min="3342" max="3342" width="12.5703125" style="92" customWidth="1"/>
    <col min="3343" max="3343" width="0" style="92" hidden="1" customWidth="1"/>
    <col min="3344" max="3344" width="11.5703125" style="92" customWidth="1"/>
    <col min="3345" max="3583" width="9.140625" style="92"/>
    <col min="3584" max="3584" width="6.5703125" style="92" customWidth="1"/>
    <col min="3585" max="3585" width="11.85546875" style="92" customWidth="1"/>
    <col min="3586" max="3589" width="0" style="92" hidden="1" customWidth="1"/>
    <col min="3590" max="3590" width="8.140625" style="92" customWidth="1"/>
    <col min="3591" max="3591" width="11" style="92" customWidth="1"/>
    <col min="3592" max="3592" width="14.7109375" style="92" customWidth="1"/>
    <col min="3593" max="3593" width="16.28515625" style="92" customWidth="1"/>
    <col min="3594" max="3594" width="15.5703125" style="92" customWidth="1"/>
    <col min="3595" max="3595" width="14.5703125" style="92" customWidth="1"/>
    <col min="3596" max="3596" width="15" style="92" customWidth="1"/>
    <col min="3597" max="3597" width="10.140625" style="92" customWidth="1"/>
    <col min="3598" max="3598" width="12.5703125" style="92" customWidth="1"/>
    <col min="3599" max="3599" width="0" style="92" hidden="1" customWidth="1"/>
    <col min="3600" max="3600" width="11.5703125" style="92" customWidth="1"/>
    <col min="3601" max="3839" width="9.140625" style="92"/>
    <col min="3840" max="3840" width="6.5703125" style="92" customWidth="1"/>
    <col min="3841" max="3841" width="11.85546875" style="92" customWidth="1"/>
    <col min="3842" max="3845" width="0" style="92" hidden="1" customWidth="1"/>
    <col min="3846" max="3846" width="8.140625" style="92" customWidth="1"/>
    <col min="3847" max="3847" width="11" style="92" customWidth="1"/>
    <col min="3848" max="3848" width="14.7109375" style="92" customWidth="1"/>
    <col min="3849" max="3849" width="16.28515625" style="92" customWidth="1"/>
    <col min="3850" max="3850" width="15.5703125" style="92" customWidth="1"/>
    <col min="3851" max="3851" width="14.5703125" style="92" customWidth="1"/>
    <col min="3852" max="3852" width="15" style="92" customWidth="1"/>
    <col min="3853" max="3853" width="10.140625" style="92" customWidth="1"/>
    <col min="3854" max="3854" width="12.5703125" style="92" customWidth="1"/>
    <col min="3855" max="3855" width="0" style="92" hidden="1" customWidth="1"/>
    <col min="3856" max="3856" width="11.5703125" style="92" customWidth="1"/>
    <col min="3857" max="4095" width="9.140625" style="92"/>
    <col min="4096" max="4096" width="6.5703125" style="92" customWidth="1"/>
    <col min="4097" max="4097" width="11.85546875" style="92" customWidth="1"/>
    <col min="4098" max="4101" width="0" style="92" hidden="1" customWidth="1"/>
    <col min="4102" max="4102" width="8.140625" style="92" customWidth="1"/>
    <col min="4103" max="4103" width="11" style="92" customWidth="1"/>
    <col min="4104" max="4104" width="14.7109375" style="92" customWidth="1"/>
    <col min="4105" max="4105" width="16.28515625" style="92" customWidth="1"/>
    <col min="4106" max="4106" width="15.5703125" style="92" customWidth="1"/>
    <col min="4107" max="4107" width="14.5703125" style="92" customWidth="1"/>
    <col min="4108" max="4108" width="15" style="92" customWidth="1"/>
    <col min="4109" max="4109" width="10.140625" style="92" customWidth="1"/>
    <col min="4110" max="4110" width="12.5703125" style="92" customWidth="1"/>
    <col min="4111" max="4111" width="0" style="92" hidden="1" customWidth="1"/>
    <col min="4112" max="4112" width="11.5703125" style="92" customWidth="1"/>
    <col min="4113" max="4351" width="9.140625" style="92"/>
    <col min="4352" max="4352" width="6.5703125" style="92" customWidth="1"/>
    <col min="4353" max="4353" width="11.85546875" style="92" customWidth="1"/>
    <col min="4354" max="4357" width="0" style="92" hidden="1" customWidth="1"/>
    <col min="4358" max="4358" width="8.140625" style="92" customWidth="1"/>
    <col min="4359" max="4359" width="11" style="92" customWidth="1"/>
    <col min="4360" max="4360" width="14.7109375" style="92" customWidth="1"/>
    <col min="4361" max="4361" width="16.28515625" style="92" customWidth="1"/>
    <col min="4362" max="4362" width="15.5703125" style="92" customWidth="1"/>
    <col min="4363" max="4363" width="14.5703125" style="92" customWidth="1"/>
    <col min="4364" max="4364" width="15" style="92" customWidth="1"/>
    <col min="4365" max="4365" width="10.140625" style="92" customWidth="1"/>
    <col min="4366" max="4366" width="12.5703125" style="92" customWidth="1"/>
    <col min="4367" max="4367" width="0" style="92" hidden="1" customWidth="1"/>
    <col min="4368" max="4368" width="11.5703125" style="92" customWidth="1"/>
    <col min="4369" max="4607" width="9.140625" style="92"/>
    <col min="4608" max="4608" width="6.5703125" style="92" customWidth="1"/>
    <col min="4609" max="4609" width="11.85546875" style="92" customWidth="1"/>
    <col min="4610" max="4613" width="0" style="92" hidden="1" customWidth="1"/>
    <col min="4614" max="4614" width="8.140625" style="92" customWidth="1"/>
    <col min="4615" max="4615" width="11" style="92" customWidth="1"/>
    <col min="4616" max="4616" width="14.7109375" style="92" customWidth="1"/>
    <col min="4617" max="4617" width="16.28515625" style="92" customWidth="1"/>
    <col min="4618" max="4618" width="15.5703125" style="92" customWidth="1"/>
    <col min="4619" max="4619" width="14.5703125" style="92" customWidth="1"/>
    <col min="4620" max="4620" width="15" style="92" customWidth="1"/>
    <col min="4621" max="4621" width="10.140625" style="92" customWidth="1"/>
    <col min="4622" max="4622" width="12.5703125" style="92" customWidth="1"/>
    <col min="4623" max="4623" width="0" style="92" hidden="1" customWidth="1"/>
    <col min="4624" max="4624" width="11.5703125" style="92" customWidth="1"/>
    <col min="4625" max="4863" width="9.140625" style="92"/>
    <col min="4864" max="4864" width="6.5703125" style="92" customWidth="1"/>
    <col min="4865" max="4865" width="11.85546875" style="92" customWidth="1"/>
    <col min="4866" max="4869" width="0" style="92" hidden="1" customWidth="1"/>
    <col min="4870" max="4870" width="8.140625" style="92" customWidth="1"/>
    <col min="4871" max="4871" width="11" style="92" customWidth="1"/>
    <col min="4872" max="4872" width="14.7109375" style="92" customWidth="1"/>
    <col min="4873" max="4873" width="16.28515625" style="92" customWidth="1"/>
    <col min="4874" max="4874" width="15.5703125" style="92" customWidth="1"/>
    <col min="4875" max="4875" width="14.5703125" style="92" customWidth="1"/>
    <col min="4876" max="4876" width="15" style="92" customWidth="1"/>
    <col min="4877" max="4877" width="10.140625" style="92" customWidth="1"/>
    <col min="4878" max="4878" width="12.5703125" style="92" customWidth="1"/>
    <col min="4879" max="4879" width="0" style="92" hidden="1" customWidth="1"/>
    <col min="4880" max="4880" width="11.5703125" style="92" customWidth="1"/>
    <col min="4881" max="5119" width="9.140625" style="92"/>
    <col min="5120" max="5120" width="6.5703125" style="92" customWidth="1"/>
    <col min="5121" max="5121" width="11.85546875" style="92" customWidth="1"/>
    <col min="5122" max="5125" width="0" style="92" hidden="1" customWidth="1"/>
    <col min="5126" max="5126" width="8.140625" style="92" customWidth="1"/>
    <col min="5127" max="5127" width="11" style="92" customWidth="1"/>
    <col min="5128" max="5128" width="14.7109375" style="92" customWidth="1"/>
    <col min="5129" max="5129" width="16.28515625" style="92" customWidth="1"/>
    <col min="5130" max="5130" width="15.5703125" style="92" customWidth="1"/>
    <col min="5131" max="5131" width="14.5703125" style="92" customWidth="1"/>
    <col min="5132" max="5132" width="15" style="92" customWidth="1"/>
    <col min="5133" max="5133" width="10.140625" style="92" customWidth="1"/>
    <col min="5134" max="5134" width="12.5703125" style="92" customWidth="1"/>
    <col min="5135" max="5135" width="0" style="92" hidden="1" customWidth="1"/>
    <col min="5136" max="5136" width="11.5703125" style="92" customWidth="1"/>
    <col min="5137" max="5375" width="9.140625" style="92"/>
    <col min="5376" max="5376" width="6.5703125" style="92" customWidth="1"/>
    <col min="5377" max="5377" width="11.85546875" style="92" customWidth="1"/>
    <col min="5378" max="5381" width="0" style="92" hidden="1" customWidth="1"/>
    <col min="5382" max="5382" width="8.140625" style="92" customWidth="1"/>
    <col min="5383" max="5383" width="11" style="92" customWidth="1"/>
    <col min="5384" max="5384" width="14.7109375" style="92" customWidth="1"/>
    <col min="5385" max="5385" width="16.28515625" style="92" customWidth="1"/>
    <col min="5386" max="5386" width="15.5703125" style="92" customWidth="1"/>
    <col min="5387" max="5387" width="14.5703125" style="92" customWidth="1"/>
    <col min="5388" max="5388" width="15" style="92" customWidth="1"/>
    <col min="5389" max="5389" width="10.140625" style="92" customWidth="1"/>
    <col min="5390" max="5390" width="12.5703125" style="92" customWidth="1"/>
    <col min="5391" max="5391" width="0" style="92" hidden="1" customWidth="1"/>
    <col min="5392" max="5392" width="11.5703125" style="92" customWidth="1"/>
    <col min="5393" max="5631" width="9.140625" style="92"/>
    <col min="5632" max="5632" width="6.5703125" style="92" customWidth="1"/>
    <col min="5633" max="5633" width="11.85546875" style="92" customWidth="1"/>
    <col min="5634" max="5637" width="0" style="92" hidden="1" customWidth="1"/>
    <col min="5638" max="5638" width="8.140625" style="92" customWidth="1"/>
    <col min="5639" max="5639" width="11" style="92" customWidth="1"/>
    <col min="5640" max="5640" width="14.7109375" style="92" customWidth="1"/>
    <col min="5641" max="5641" width="16.28515625" style="92" customWidth="1"/>
    <col min="5642" max="5642" width="15.5703125" style="92" customWidth="1"/>
    <col min="5643" max="5643" width="14.5703125" style="92" customWidth="1"/>
    <col min="5644" max="5644" width="15" style="92" customWidth="1"/>
    <col min="5645" max="5645" width="10.140625" style="92" customWidth="1"/>
    <col min="5646" max="5646" width="12.5703125" style="92" customWidth="1"/>
    <col min="5647" max="5647" width="0" style="92" hidden="1" customWidth="1"/>
    <col min="5648" max="5648" width="11.5703125" style="92" customWidth="1"/>
    <col min="5649" max="5887" width="9.140625" style="92"/>
    <col min="5888" max="5888" width="6.5703125" style="92" customWidth="1"/>
    <col min="5889" max="5889" width="11.85546875" style="92" customWidth="1"/>
    <col min="5890" max="5893" width="0" style="92" hidden="1" customWidth="1"/>
    <col min="5894" max="5894" width="8.140625" style="92" customWidth="1"/>
    <col min="5895" max="5895" width="11" style="92" customWidth="1"/>
    <col min="5896" max="5896" width="14.7109375" style="92" customWidth="1"/>
    <col min="5897" max="5897" width="16.28515625" style="92" customWidth="1"/>
    <col min="5898" max="5898" width="15.5703125" style="92" customWidth="1"/>
    <col min="5899" max="5899" width="14.5703125" style="92" customWidth="1"/>
    <col min="5900" max="5900" width="15" style="92" customWidth="1"/>
    <col min="5901" max="5901" width="10.140625" style="92" customWidth="1"/>
    <col min="5902" max="5902" width="12.5703125" style="92" customWidth="1"/>
    <col min="5903" max="5903" width="0" style="92" hidden="1" customWidth="1"/>
    <col min="5904" max="5904" width="11.5703125" style="92" customWidth="1"/>
    <col min="5905" max="6143" width="9.140625" style="92"/>
    <col min="6144" max="6144" width="6.5703125" style="92" customWidth="1"/>
    <col min="6145" max="6145" width="11.85546875" style="92" customWidth="1"/>
    <col min="6146" max="6149" width="0" style="92" hidden="1" customWidth="1"/>
    <col min="6150" max="6150" width="8.140625" style="92" customWidth="1"/>
    <col min="6151" max="6151" width="11" style="92" customWidth="1"/>
    <col min="6152" max="6152" width="14.7109375" style="92" customWidth="1"/>
    <col min="6153" max="6153" width="16.28515625" style="92" customWidth="1"/>
    <col min="6154" max="6154" width="15.5703125" style="92" customWidth="1"/>
    <col min="6155" max="6155" width="14.5703125" style="92" customWidth="1"/>
    <col min="6156" max="6156" width="15" style="92" customWidth="1"/>
    <col min="6157" max="6157" width="10.140625" style="92" customWidth="1"/>
    <col min="6158" max="6158" width="12.5703125" style="92" customWidth="1"/>
    <col min="6159" max="6159" width="0" style="92" hidden="1" customWidth="1"/>
    <col min="6160" max="6160" width="11.5703125" style="92" customWidth="1"/>
    <col min="6161" max="6399" width="9.140625" style="92"/>
    <col min="6400" max="6400" width="6.5703125" style="92" customWidth="1"/>
    <col min="6401" max="6401" width="11.85546875" style="92" customWidth="1"/>
    <col min="6402" max="6405" width="0" style="92" hidden="1" customWidth="1"/>
    <col min="6406" max="6406" width="8.140625" style="92" customWidth="1"/>
    <col min="6407" max="6407" width="11" style="92" customWidth="1"/>
    <col min="6408" max="6408" width="14.7109375" style="92" customWidth="1"/>
    <col min="6409" max="6409" width="16.28515625" style="92" customWidth="1"/>
    <col min="6410" max="6410" width="15.5703125" style="92" customWidth="1"/>
    <col min="6411" max="6411" width="14.5703125" style="92" customWidth="1"/>
    <col min="6412" max="6412" width="15" style="92" customWidth="1"/>
    <col min="6413" max="6413" width="10.140625" style="92" customWidth="1"/>
    <col min="6414" max="6414" width="12.5703125" style="92" customWidth="1"/>
    <col min="6415" max="6415" width="0" style="92" hidden="1" customWidth="1"/>
    <col min="6416" max="6416" width="11.5703125" style="92" customWidth="1"/>
    <col min="6417" max="6655" width="9.140625" style="92"/>
    <col min="6656" max="6656" width="6.5703125" style="92" customWidth="1"/>
    <col min="6657" max="6657" width="11.85546875" style="92" customWidth="1"/>
    <col min="6658" max="6661" width="0" style="92" hidden="1" customWidth="1"/>
    <col min="6662" max="6662" width="8.140625" style="92" customWidth="1"/>
    <col min="6663" max="6663" width="11" style="92" customWidth="1"/>
    <col min="6664" max="6664" width="14.7109375" style="92" customWidth="1"/>
    <col min="6665" max="6665" width="16.28515625" style="92" customWidth="1"/>
    <col min="6666" max="6666" width="15.5703125" style="92" customWidth="1"/>
    <col min="6667" max="6667" width="14.5703125" style="92" customWidth="1"/>
    <col min="6668" max="6668" width="15" style="92" customWidth="1"/>
    <col min="6669" max="6669" width="10.140625" style="92" customWidth="1"/>
    <col min="6670" max="6670" width="12.5703125" style="92" customWidth="1"/>
    <col min="6671" max="6671" width="0" style="92" hidden="1" customWidth="1"/>
    <col min="6672" max="6672" width="11.5703125" style="92" customWidth="1"/>
    <col min="6673" max="6911" width="9.140625" style="92"/>
    <col min="6912" max="6912" width="6.5703125" style="92" customWidth="1"/>
    <col min="6913" max="6913" width="11.85546875" style="92" customWidth="1"/>
    <col min="6914" max="6917" width="0" style="92" hidden="1" customWidth="1"/>
    <col min="6918" max="6918" width="8.140625" style="92" customWidth="1"/>
    <col min="6919" max="6919" width="11" style="92" customWidth="1"/>
    <col min="6920" max="6920" width="14.7109375" style="92" customWidth="1"/>
    <col min="6921" max="6921" width="16.28515625" style="92" customWidth="1"/>
    <col min="6922" max="6922" width="15.5703125" style="92" customWidth="1"/>
    <col min="6923" max="6923" width="14.5703125" style="92" customWidth="1"/>
    <col min="6924" max="6924" width="15" style="92" customWidth="1"/>
    <col min="6925" max="6925" width="10.140625" style="92" customWidth="1"/>
    <col min="6926" max="6926" width="12.5703125" style="92" customWidth="1"/>
    <col min="6927" max="6927" width="0" style="92" hidden="1" customWidth="1"/>
    <col min="6928" max="6928" width="11.5703125" style="92" customWidth="1"/>
    <col min="6929" max="7167" width="9.140625" style="92"/>
    <col min="7168" max="7168" width="6.5703125" style="92" customWidth="1"/>
    <col min="7169" max="7169" width="11.85546875" style="92" customWidth="1"/>
    <col min="7170" max="7173" width="0" style="92" hidden="1" customWidth="1"/>
    <col min="7174" max="7174" width="8.140625" style="92" customWidth="1"/>
    <col min="7175" max="7175" width="11" style="92" customWidth="1"/>
    <col min="7176" max="7176" width="14.7109375" style="92" customWidth="1"/>
    <col min="7177" max="7177" width="16.28515625" style="92" customWidth="1"/>
    <col min="7178" max="7178" width="15.5703125" style="92" customWidth="1"/>
    <col min="7179" max="7179" width="14.5703125" style="92" customWidth="1"/>
    <col min="7180" max="7180" width="15" style="92" customWidth="1"/>
    <col min="7181" max="7181" width="10.140625" style="92" customWidth="1"/>
    <col min="7182" max="7182" width="12.5703125" style="92" customWidth="1"/>
    <col min="7183" max="7183" width="0" style="92" hidden="1" customWidth="1"/>
    <col min="7184" max="7184" width="11.5703125" style="92" customWidth="1"/>
    <col min="7185" max="7423" width="9.140625" style="92"/>
    <col min="7424" max="7424" width="6.5703125" style="92" customWidth="1"/>
    <col min="7425" max="7425" width="11.85546875" style="92" customWidth="1"/>
    <col min="7426" max="7429" width="0" style="92" hidden="1" customWidth="1"/>
    <col min="7430" max="7430" width="8.140625" style="92" customWidth="1"/>
    <col min="7431" max="7431" width="11" style="92" customWidth="1"/>
    <col min="7432" max="7432" width="14.7109375" style="92" customWidth="1"/>
    <col min="7433" max="7433" width="16.28515625" style="92" customWidth="1"/>
    <col min="7434" max="7434" width="15.5703125" style="92" customWidth="1"/>
    <col min="7435" max="7435" width="14.5703125" style="92" customWidth="1"/>
    <col min="7436" max="7436" width="15" style="92" customWidth="1"/>
    <col min="7437" max="7437" width="10.140625" style="92" customWidth="1"/>
    <col min="7438" max="7438" width="12.5703125" style="92" customWidth="1"/>
    <col min="7439" max="7439" width="0" style="92" hidden="1" customWidth="1"/>
    <col min="7440" max="7440" width="11.5703125" style="92" customWidth="1"/>
    <col min="7441" max="7679" width="9.140625" style="92"/>
    <col min="7680" max="7680" width="6.5703125" style="92" customWidth="1"/>
    <col min="7681" max="7681" width="11.85546875" style="92" customWidth="1"/>
    <col min="7682" max="7685" width="0" style="92" hidden="1" customWidth="1"/>
    <col min="7686" max="7686" width="8.140625" style="92" customWidth="1"/>
    <col min="7687" max="7687" width="11" style="92" customWidth="1"/>
    <col min="7688" max="7688" width="14.7109375" style="92" customWidth="1"/>
    <col min="7689" max="7689" width="16.28515625" style="92" customWidth="1"/>
    <col min="7690" max="7690" width="15.5703125" style="92" customWidth="1"/>
    <col min="7691" max="7691" width="14.5703125" style="92" customWidth="1"/>
    <col min="7692" max="7692" width="15" style="92" customWidth="1"/>
    <col min="7693" max="7693" width="10.140625" style="92" customWidth="1"/>
    <col min="7694" max="7694" width="12.5703125" style="92" customWidth="1"/>
    <col min="7695" max="7695" width="0" style="92" hidden="1" customWidth="1"/>
    <col min="7696" max="7696" width="11.5703125" style="92" customWidth="1"/>
    <col min="7697" max="7935" width="9.140625" style="92"/>
    <col min="7936" max="7936" width="6.5703125" style="92" customWidth="1"/>
    <col min="7937" max="7937" width="11.85546875" style="92" customWidth="1"/>
    <col min="7938" max="7941" width="0" style="92" hidden="1" customWidth="1"/>
    <col min="7942" max="7942" width="8.140625" style="92" customWidth="1"/>
    <col min="7943" max="7943" width="11" style="92" customWidth="1"/>
    <col min="7944" max="7944" width="14.7109375" style="92" customWidth="1"/>
    <col min="7945" max="7945" width="16.28515625" style="92" customWidth="1"/>
    <col min="7946" max="7946" width="15.5703125" style="92" customWidth="1"/>
    <col min="7947" max="7947" width="14.5703125" style="92" customWidth="1"/>
    <col min="7948" max="7948" width="15" style="92" customWidth="1"/>
    <col min="7949" max="7949" width="10.140625" style="92" customWidth="1"/>
    <col min="7950" max="7950" width="12.5703125" style="92" customWidth="1"/>
    <col min="7951" max="7951" width="0" style="92" hidden="1" customWidth="1"/>
    <col min="7952" max="7952" width="11.5703125" style="92" customWidth="1"/>
    <col min="7953" max="8191" width="9.140625" style="92"/>
    <col min="8192" max="8192" width="6.5703125" style="92" customWidth="1"/>
    <col min="8193" max="8193" width="11.85546875" style="92" customWidth="1"/>
    <col min="8194" max="8197" width="0" style="92" hidden="1" customWidth="1"/>
    <col min="8198" max="8198" width="8.140625" style="92" customWidth="1"/>
    <col min="8199" max="8199" width="11" style="92" customWidth="1"/>
    <col min="8200" max="8200" width="14.7109375" style="92" customWidth="1"/>
    <col min="8201" max="8201" width="16.28515625" style="92" customWidth="1"/>
    <col min="8202" max="8202" width="15.5703125" style="92" customWidth="1"/>
    <col min="8203" max="8203" width="14.5703125" style="92" customWidth="1"/>
    <col min="8204" max="8204" width="15" style="92" customWidth="1"/>
    <col min="8205" max="8205" width="10.140625" style="92" customWidth="1"/>
    <col min="8206" max="8206" width="12.5703125" style="92" customWidth="1"/>
    <col min="8207" max="8207" width="0" style="92" hidden="1" customWidth="1"/>
    <col min="8208" max="8208" width="11.5703125" style="92" customWidth="1"/>
    <col min="8209" max="8447" width="9.140625" style="92"/>
    <col min="8448" max="8448" width="6.5703125" style="92" customWidth="1"/>
    <col min="8449" max="8449" width="11.85546875" style="92" customWidth="1"/>
    <col min="8450" max="8453" width="0" style="92" hidden="1" customWidth="1"/>
    <col min="8454" max="8454" width="8.140625" style="92" customWidth="1"/>
    <col min="8455" max="8455" width="11" style="92" customWidth="1"/>
    <col min="8456" max="8456" width="14.7109375" style="92" customWidth="1"/>
    <col min="8457" max="8457" width="16.28515625" style="92" customWidth="1"/>
    <col min="8458" max="8458" width="15.5703125" style="92" customWidth="1"/>
    <col min="8459" max="8459" width="14.5703125" style="92" customWidth="1"/>
    <col min="8460" max="8460" width="15" style="92" customWidth="1"/>
    <col min="8461" max="8461" width="10.140625" style="92" customWidth="1"/>
    <col min="8462" max="8462" width="12.5703125" style="92" customWidth="1"/>
    <col min="8463" max="8463" width="0" style="92" hidden="1" customWidth="1"/>
    <col min="8464" max="8464" width="11.5703125" style="92" customWidth="1"/>
    <col min="8465" max="8703" width="9.140625" style="92"/>
    <col min="8704" max="8704" width="6.5703125" style="92" customWidth="1"/>
    <col min="8705" max="8705" width="11.85546875" style="92" customWidth="1"/>
    <col min="8706" max="8709" width="0" style="92" hidden="1" customWidth="1"/>
    <col min="8710" max="8710" width="8.140625" style="92" customWidth="1"/>
    <col min="8711" max="8711" width="11" style="92" customWidth="1"/>
    <col min="8712" max="8712" width="14.7109375" style="92" customWidth="1"/>
    <col min="8713" max="8713" width="16.28515625" style="92" customWidth="1"/>
    <col min="8714" max="8714" width="15.5703125" style="92" customWidth="1"/>
    <col min="8715" max="8715" width="14.5703125" style="92" customWidth="1"/>
    <col min="8716" max="8716" width="15" style="92" customWidth="1"/>
    <col min="8717" max="8717" width="10.140625" style="92" customWidth="1"/>
    <col min="8718" max="8718" width="12.5703125" style="92" customWidth="1"/>
    <col min="8719" max="8719" width="0" style="92" hidden="1" customWidth="1"/>
    <col min="8720" max="8720" width="11.5703125" style="92" customWidth="1"/>
    <col min="8721" max="8959" width="9.140625" style="92"/>
    <col min="8960" max="8960" width="6.5703125" style="92" customWidth="1"/>
    <col min="8961" max="8961" width="11.85546875" style="92" customWidth="1"/>
    <col min="8962" max="8965" width="0" style="92" hidden="1" customWidth="1"/>
    <col min="8966" max="8966" width="8.140625" style="92" customWidth="1"/>
    <col min="8967" max="8967" width="11" style="92" customWidth="1"/>
    <col min="8968" max="8968" width="14.7109375" style="92" customWidth="1"/>
    <col min="8969" max="8969" width="16.28515625" style="92" customWidth="1"/>
    <col min="8970" max="8970" width="15.5703125" style="92" customWidth="1"/>
    <col min="8971" max="8971" width="14.5703125" style="92" customWidth="1"/>
    <col min="8972" max="8972" width="15" style="92" customWidth="1"/>
    <col min="8973" max="8973" width="10.140625" style="92" customWidth="1"/>
    <col min="8974" max="8974" width="12.5703125" style="92" customWidth="1"/>
    <col min="8975" max="8975" width="0" style="92" hidden="1" customWidth="1"/>
    <col min="8976" max="8976" width="11.5703125" style="92" customWidth="1"/>
    <col min="8977" max="9215" width="9.140625" style="92"/>
    <col min="9216" max="9216" width="6.5703125" style="92" customWidth="1"/>
    <col min="9217" max="9217" width="11.85546875" style="92" customWidth="1"/>
    <col min="9218" max="9221" width="0" style="92" hidden="1" customWidth="1"/>
    <col min="9222" max="9222" width="8.140625" style="92" customWidth="1"/>
    <col min="9223" max="9223" width="11" style="92" customWidth="1"/>
    <col min="9224" max="9224" width="14.7109375" style="92" customWidth="1"/>
    <col min="9225" max="9225" width="16.28515625" style="92" customWidth="1"/>
    <col min="9226" max="9226" width="15.5703125" style="92" customWidth="1"/>
    <col min="9227" max="9227" width="14.5703125" style="92" customWidth="1"/>
    <col min="9228" max="9228" width="15" style="92" customWidth="1"/>
    <col min="9229" max="9229" width="10.140625" style="92" customWidth="1"/>
    <col min="9230" max="9230" width="12.5703125" style="92" customWidth="1"/>
    <col min="9231" max="9231" width="0" style="92" hidden="1" customWidth="1"/>
    <col min="9232" max="9232" width="11.5703125" style="92" customWidth="1"/>
    <col min="9233" max="9471" width="9.140625" style="92"/>
    <col min="9472" max="9472" width="6.5703125" style="92" customWidth="1"/>
    <col min="9473" max="9473" width="11.85546875" style="92" customWidth="1"/>
    <col min="9474" max="9477" width="0" style="92" hidden="1" customWidth="1"/>
    <col min="9478" max="9478" width="8.140625" style="92" customWidth="1"/>
    <col min="9479" max="9479" width="11" style="92" customWidth="1"/>
    <col min="9480" max="9480" width="14.7109375" style="92" customWidth="1"/>
    <col min="9481" max="9481" width="16.28515625" style="92" customWidth="1"/>
    <col min="9482" max="9482" width="15.5703125" style="92" customWidth="1"/>
    <col min="9483" max="9483" width="14.5703125" style="92" customWidth="1"/>
    <col min="9484" max="9484" width="15" style="92" customWidth="1"/>
    <col min="9485" max="9485" width="10.140625" style="92" customWidth="1"/>
    <col min="9486" max="9486" width="12.5703125" style="92" customWidth="1"/>
    <col min="9487" max="9487" width="0" style="92" hidden="1" customWidth="1"/>
    <col min="9488" max="9488" width="11.5703125" style="92" customWidth="1"/>
    <col min="9489" max="9727" width="9.140625" style="92"/>
    <col min="9728" max="9728" width="6.5703125" style="92" customWidth="1"/>
    <col min="9729" max="9729" width="11.85546875" style="92" customWidth="1"/>
    <col min="9730" max="9733" width="0" style="92" hidden="1" customWidth="1"/>
    <col min="9734" max="9734" width="8.140625" style="92" customWidth="1"/>
    <col min="9735" max="9735" width="11" style="92" customWidth="1"/>
    <col min="9736" max="9736" width="14.7109375" style="92" customWidth="1"/>
    <col min="9737" max="9737" width="16.28515625" style="92" customWidth="1"/>
    <col min="9738" max="9738" width="15.5703125" style="92" customWidth="1"/>
    <col min="9739" max="9739" width="14.5703125" style="92" customWidth="1"/>
    <col min="9740" max="9740" width="15" style="92" customWidth="1"/>
    <col min="9741" max="9741" width="10.140625" style="92" customWidth="1"/>
    <col min="9742" max="9742" width="12.5703125" style="92" customWidth="1"/>
    <col min="9743" max="9743" width="0" style="92" hidden="1" customWidth="1"/>
    <col min="9744" max="9744" width="11.5703125" style="92" customWidth="1"/>
    <col min="9745" max="9983" width="9.140625" style="92"/>
    <col min="9984" max="9984" width="6.5703125" style="92" customWidth="1"/>
    <col min="9985" max="9985" width="11.85546875" style="92" customWidth="1"/>
    <col min="9986" max="9989" width="0" style="92" hidden="1" customWidth="1"/>
    <col min="9990" max="9990" width="8.140625" style="92" customWidth="1"/>
    <col min="9991" max="9991" width="11" style="92" customWidth="1"/>
    <col min="9992" max="9992" width="14.7109375" style="92" customWidth="1"/>
    <col min="9993" max="9993" width="16.28515625" style="92" customWidth="1"/>
    <col min="9994" max="9994" width="15.5703125" style="92" customWidth="1"/>
    <col min="9995" max="9995" width="14.5703125" style="92" customWidth="1"/>
    <col min="9996" max="9996" width="15" style="92" customWidth="1"/>
    <col min="9997" max="9997" width="10.140625" style="92" customWidth="1"/>
    <col min="9998" max="9998" width="12.5703125" style="92" customWidth="1"/>
    <col min="9999" max="9999" width="0" style="92" hidden="1" customWidth="1"/>
    <col min="10000" max="10000" width="11.5703125" style="92" customWidth="1"/>
    <col min="10001" max="10239" width="9.140625" style="92"/>
    <col min="10240" max="10240" width="6.5703125" style="92" customWidth="1"/>
    <col min="10241" max="10241" width="11.85546875" style="92" customWidth="1"/>
    <col min="10242" max="10245" width="0" style="92" hidden="1" customWidth="1"/>
    <col min="10246" max="10246" width="8.140625" style="92" customWidth="1"/>
    <col min="10247" max="10247" width="11" style="92" customWidth="1"/>
    <col min="10248" max="10248" width="14.7109375" style="92" customWidth="1"/>
    <col min="10249" max="10249" width="16.28515625" style="92" customWidth="1"/>
    <col min="10250" max="10250" width="15.5703125" style="92" customWidth="1"/>
    <col min="10251" max="10251" width="14.5703125" style="92" customWidth="1"/>
    <col min="10252" max="10252" width="15" style="92" customWidth="1"/>
    <col min="10253" max="10253" width="10.140625" style="92" customWidth="1"/>
    <col min="10254" max="10254" width="12.5703125" style="92" customWidth="1"/>
    <col min="10255" max="10255" width="0" style="92" hidden="1" customWidth="1"/>
    <col min="10256" max="10256" width="11.5703125" style="92" customWidth="1"/>
    <col min="10257" max="10495" width="9.140625" style="92"/>
    <col min="10496" max="10496" width="6.5703125" style="92" customWidth="1"/>
    <col min="10497" max="10497" width="11.85546875" style="92" customWidth="1"/>
    <col min="10498" max="10501" width="0" style="92" hidden="1" customWidth="1"/>
    <col min="10502" max="10502" width="8.140625" style="92" customWidth="1"/>
    <col min="10503" max="10503" width="11" style="92" customWidth="1"/>
    <col min="10504" max="10504" width="14.7109375" style="92" customWidth="1"/>
    <col min="10505" max="10505" width="16.28515625" style="92" customWidth="1"/>
    <col min="10506" max="10506" width="15.5703125" style="92" customWidth="1"/>
    <col min="10507" max="10507" width="14.5703125" style="92" customWidth="1"/>
    <col min="10508" max="10508" width="15" style="92" customWidth="1"/>
    <col min="10509" max="10509" width="10.140625" style="92" customWidth="1"/>
    <col min="10510" max="10510" width="12.5703125" style="92" customWidth="1"/>
    <col min="10511" max="10511" width="0" style="92" hidden="1" customWidth="1"/>
    <col min="10512" max="10512" width="11.5703125" style="92" customWidth="1"/>
    <col min="10513" max="10751" width="9.140625" style="92"/>
    <col min="10752" max="10752" width="6.5703125" style="92" customWidth="1"/>
    <col min="10753" max="10753" width="11.85546875" style="92" customWidth="1"/>
    <col min="10754" max="10757" width="0" style="92" hidden="1" customWidth="1"/>
    <col min="10758" max="10758" width="8.140625" style="92" customWidth="1"/>
    <col min="10759" max="10759" width="11" style="92" customWidth="1"/>
    <col min="10760" max="10760" width="14.7109375" style="92" customWidth="1"/>
    <col min="10761" max="10761" width="16.28515625" style="92" customWidth="1"/>
    <col min="10762" max="10762" width="15.5703125" style="92" customWidth="1"/>
    <col min="10763" max="10763" width="14.5703125" style="92" customWidth="1"/>
    <col min="10764" max="10764" width="15" style="92" customWidth="1"/>
    <col min="10765" max="10765" width="10.140625" style="92" customWidth="1"/>
    <col min="10766" max="10766" width="12.5703125" style="92" customWidth="1"/>
    <col min="10767" max="10767" width="0" style="92" hidden="1" customWidth="1"/>
    <col min="10768" max="10768" width="11.5703125" style="92" customWidth="1"/>
    <col min="10769" max="11007" width="9.140625" style="92"/>
    <col min="11008" max="11008" width="6.5703125" style="92" customWidth="1"/>
    <col min="11009" max="11009" width="11.85546875" style="92" customWidth="1"/>
    <col min="11010" max="11013" width="0" style="92" hidden="1" customWidth="1"/>
    <col min="11014" max="11014" width="8.140625" style="92" customWidth="1"/>
    <col min="11015" max="11015" width="11" style="92" customWidth="1"/>
    <col min="11016" max="11016" width="14.7109375" style="92" customWidth="1"/>
    <col min="11017" max="11017" width="16.28515625" style="92" customWidth="1"/>
    <col min="11018" max="11018" width="15.5703125" style="92" customWidth="1"/>
    <col min="11019" max="11019" width="14.5703125" style="92" customWidth="1"/>
    <col min="11020" max="11020" width="15" style="92" customWidth="1"/>
    <col min="11021" max="11021" width="10.140625" style="92" customWidth="1"/>
    <col min="11022" max="11022" width="12.5703125" style="92" customWidth="1"/>
    <col min="11023" max="11023" width="0" style="92" hidden="1" customWidth="1"/>
    <col min="11024" max="11024" width="11.5703125" style="92" customWidth="1"/>
    <col min="11025" max="11263" width="9.140625" style="92"/>
    <col min="11264" max="11264" width="6.5703125" style="92" customWidth="1"/>
    <col min="11265" max="11265" width="11.85546875" style="92" customWidth="1"/>
    <col min="11266" max="11269" width="0" style="92" hidden="1" customWidth="1"/>
    <col min="11270" max="11270" width="8.140625" style="92" customWidth="1"/>
    <col min="11271" max="11271" width="11" style="92" customWidth="1"/>
    <col min="11272" max="11272" width="14.7109375" style="92" customWidth="1"/>
    <col min="11273" max="11273" width="16.28515625" style="92" customWidth="1"/>
    <col min="11274" max="11274" width="15.5703125" style="92" customWidth="1"/>
    <col min="11275" max="11275" width="14.5703125" style="92" customWidth="1"/>
    <col min="11276" max="11276" width="15" style="92" customWidth="1"/>
    <col min="11277" max="11277" width="10.140625" style="92" customWidth="1"/>
    <col min="11278" max="11278" width="12.5703125" style="92" customWidth="1"/>
    <col min="11279" max="11279" width="0" style="92" hidden="1" customWidth="1"/>
    <col min="11280" max="11280" width="11.5703125" style="92" customWidth="1"/>
    <col min="11281" max="11519" width="9.140625" style="92"/>
    <col min="11520" max="11520" width="6.5703125" style="92" customWidth="1"/>
    <col min="11521" max="11521" width="11.85546875" style="92" customWidth="1"/>
    <col min="11522" max="11525" width="0" style="92" hidden="1" customWidth="1"/>
    <col min="11526" max="11526" width="8.140625" style="92" customWidth="1"/>
    <col min="11527" max="11527" width="11" style="92" customWidth="1"/>
    <col min="11528" max="11528" width="14.7109375" style="92" customWidth="1"/>
    <col min="11529" max="11529" width="16.28515625" style="92" customWidth="1"/>
    <col min="11530" max="11530" width="15.5703125" style="92" customWidth="1"/>
    <col min="11531" max="11531" width="14.5703125" style="92" customWidth="1"/>
    <col min="11532" max="11532" width="15" style="92" customWidth="1"/>
    <col min="11533" max="11533" width="10.140625" style="92" customWidth="1"/>
    <col min="11534" max="11534" width="12.5703125" style="92" customWidth="1"/>
    <col min="11535" max="11535" width="0" style="92" hidden="1" customWidth="1"/>
    <col min="11536" max="11536" width="11.5703125" style="92" customWidth="1"/>
    <col min="11537" max="11775" width="9.140625" style="92"/>
    <col min="11776" max="11776" width="6.5703125" style="92" customWidth="1"/>
    <col min="11777" max="11777" width="11.85546875" style="92" customWidth="1"/>
    <col min="11778" max="11781" width="0" style="92" hidden="1" customWidth="1"/>
    <col min="11782" max="11782" width="8.140625" style="92" customWidth="1"/>
    <col min="11783" max="11783" width="11" style="92" customWidth="1"/>
    <col min="11784" max="11784" width="14.7109375" style="92" customWidth="1"/>
    <col min="11785" max="11785" width="16.28515625" style="92" customWidth="1"/>
    <col min="11786" max="11786" width="15.5703125" style="92" customWidth="1"/>
    <col min="11787" max="11787" width="14.5703125" style="92" customWidth="1"/>
    <col min="11788" max="11788" width="15" style="92" customWidth="1"/>
    <col min="11789" max="11789" width="10.140625" style="92" customWidth="1"/>
    <col min="11790" max="11790" width="12.5703125" style="92" customWidth="1"/>
    <col min="11791" max="11791" width="0" style="92" hidden="1" customWidth="1"/>
    <col min="11792" max="11792" width="11.5703125" style="92" customWidth="1"/>
    <col min="11793" max="12031" width="9.140625" style="92"/>
    <col min="12032" max="12032" width="6.5703125" style="92" customWidth="1"/>
    <col min="12033" max="12033" width="11.85546875" style="92" customWidth="1"/>
    <col min="12034" max="12037" width="0" style="92" hidden="1" customWidth="1"/>
    <col min="12038" max="12038" width="8.140625" style="92" customWidth="1"/>
    <col min="12039" max="12039" width="11" style="92" customWidth="1"/>
    <col min="12040" max="12040" width="14.7109375" style="92" customWidth="1"/>
    <col min="12041" max="12041" width="16.28515625" style="92" customWidth="1"/>
    <col min="12042" max="12042" width="15.5703125" style="92" customWidth="1"/>
    <col min="12043" max="12043" width="14.5703125" style="92" customWidth="1"/>
    <col min="12044" max="12044" width="15" style="92" customWidth="1"/>
    <col min="12045" max="12045" width="10.140625" style="92" customWidth="1"/>
    <col min="12046" max="12046" width="12.5703125" style="92" customWidth="1"/>
    <col min="12047" max="12047" width="0" style="92" hidden="1" customWidth="1"/>
    <col min="12048" max="12048" width="11.5703125" style="92" customWidth="1"/>
    <col min="12049" max="12287" width="9.140625" style="92"/>
    <col min="12288" max="12288" width="6.5703125" style="92" customWidth="1"/>
    <col min="12289" max="12289" width="11.85546875" style="92" customWidth="1"/>
    <col min="12290" max="12293" width="0" style="92" hidden="1" customWidth="1"/>
    <col min="12294" max="12294" width="8.140625" style="92" customWidth="1"/>
    <col min="12295" max="12295" width="11" style="92" customWidth="1"/>
    <col min="12296" max="12296" width="14.7109375" style="92" customWidth="1"/>
    <col min="12297" max="12297" width="16.28515625" style="92" customWidth="1"/>
    <col min="12298" max="12298" width="15.5703125" style="92" customWidth="1"/>
    <col min="12299" max="12299" width="14.5703125" style="92" customWidth="1"/>
    <col min="12300" max="12300" width="15" style="92" customWidth="1"/>
    <col min="12301" max="12301" width="10.140625" style="92" customWidth="1"/>
    <col min="12302" max="12302" width="12.5703125" style="92" customWidth="1"/>
    <col min="12303" max="12303" width="0" style="92" hidden="1" customWidth="1"/>
    <col min="12304" max="12304" width="11.5703125" style="92" customWidth="1"/>
    <col min="12305" max="12543" width="9.140625" style="92"/>
    <col min="12544" max="12544" width="6.5703125" style="92" customWidth="1"/>
    <col min="12545" max="12545" width="11.85546875" style="92" customWidth="1"/>
    <col min="12546" max="12549" width="0" style="92" hidden="1" customWidth="1"/>
    <col min="12550" max="12550" width="8.140625" style="92" customWidth="1"/>
    <col min="12551" max="12551" width="11" style="92" customWidth="1"/>
    <col min="12552" max="12552" width="14.7109375" style="92" customWidth="1"/>
    <col min="12553" max="12553" width="16.28515625" style="92" customWidth="1"/>
    <col min="12554" max="12554" width="15.5703125" style="92" customWidth="1"/>
    <col min="12555" max="12555" width="14.5703125" style="92" customWidth="1"/>
    <col min="12556" max="12556" width="15" style="92" customWidth="1"/>
    <col min="12557" max="12557" width="10.140625" style="92" customWidth="1"/>
    <col min="12558" max="12558" width="12.5703125" style="92" customWidth="1"/>
    <col min="12559" max="12559" width="0" style="92" hidden="1" customWidth="1"/>
    <col min="12560" max="12560" width="11.5703125" style="92" customWidth="1"/>
    <col min="12561" max="12799" width="9.140625" style="92"/>
    <col min="12800" max="12800" width="6.5703125" style="92" customWidth="1"/>
    <col min="12801" max="12801" width="11.85546875" style="92" customWidth="1"/>
    <col min="12802" max="12805" width="0" style="92" hidden="1" customWidth="1"/>
    <col min="12806" max="12806" width="8.140625" style="92" customWidth="1"/>
    <col min="12807" max="12807" width="11" style="92" customWidth="1"/>
    <col min="12808" max="12808" width="14.7109375" style="92" customWidth="1"/>
    <col min="12809" max="12809" width="16.28515625" style="92" customWidth="1"/>
    <col min="12810" max="12810" width="15.5703125" style="92" customWidth="1"/>
    <col min="12811" max="12811" width="14.5703125" style="92" customWidth="1"/>
    <col min="12812" max="12812" width="15" style="92" customWidth="1"/>
    <col min="12813" max="12813" width="10.140625" style="92" customWidth="1"/>
    <col min="12814" max="12814" width="12.5703125" style="92" customWidth="1"/>
    <col min="12815" max="12815" width="0" style="92" hidden="1" customWidth="1"/>
    <col min="12816" max="12816" width="11.5703125" style="92" customWidth="1"/>
    <col min="12817" max="13055" width="9.140625" style="92"/>
    <col min="13056" max="13056" width="6.5703125" style="92" customWidth="1"/>
    <col min="13057" max="13057" width="11.85546875" style="92" customWidth="1"/>
    <col min="13058" max="13061" width="0" style="92" hidden="1" customWidth="1"/>
    <col min="13062" max="13062" width="8.140625" style="92" customWidth="1"/>
    <col min="13063" max="13063" width="11" style="92" customWidth="1"/>
    <col min="13064" max="13064" width="14.7109375" style="92" customWidth="1"/>
    <col min="13065" max="13065" width="16.28515625" style="92" customWidth="1"/>
    <col min="13066" max="13066" width="15.5703125" style="92" customWidth="1"/>
    <col min="13067" max="13067" width="14.5703125" style="92" customWidth="1"/>
    <col min="13068" max="13068" width="15" style="92" customWidth="1"/>
    <col min="13069" max="13069" width="10.140625" style="92" customWidth="1"/>
    <col min="13070" max="13070" width="12.5703125" style="92" customWidth="1"/>
    <col min="13071" max="13071" width="0" style="92" hidden="1" customWidth="1"/>
    <col min="13072" max="13072" width="11.5703125" style="92" customWidth="1"/>
    <col min="13073" max="13311" width="9.140625" style="92"/>
    <col min="13312" max="13312" width="6.5703125" style="92" customWidth="1"/>
    <col min="13313" max="13313" width="11.85546875" style="92" customWidth="1"/>
    <col min="13314" max="13317" width="0" style="92" hidden="1" customWidth="1"/>
    <col min="13318" max="13318" width="8.140625" style="92" customWidth="1"/>
    <col min="13319" max="13319" width="11" style="92" customWidth="1"/>
    <col min="13320" max="13320" width="14.7109375" style="92" customWidth="1"/>
    <col min="13321" max="13321" width="16.28515625" style="92" customWidth="1"/>
    <col min="13322" max="13322" width="15.5703125" style="92" customWidth="1"/>
    <col min="13323" max="13323" width="14.5703125" style="92" customWidth="1"/>
    <col min="13324" max="13324" width="15" style="92" customWidth="1"/>
    <col min="13325" max="13325" width="10.140625" style="92" customWidth="1"/>
    <col min="13326" max="13326" width="12.5703125" style="92" customWidth="1"/>
    <col min="13327" max="13327" width="0" style="92" hidden="1" customWidth="1"/>
    <col min="13328" max="13328" width="11.5703125" style="92" customWidth="1"/>
    <col min="13329" max="13567" width="9.140625" style="92"/>
    <col min="13568" max="13568" width="6.5703125" style="92" customWidth="1"/>
    <col min="13569" max="13569" width="11.85546875" style="92" customWidth="1"/>
    <col min="13570" max="13573" width="0" style="92" hidden="1" customWidth="1"/>
    <col min="13574" max="13574" width="8.140625" style="92" customWidth="1"/>
    <col min="13575" max="13575" width="11" style="92" customWidth="1"/>
    <col min="13576" max="13576" width="14.7109375" style="92" customWidth="1"/>
    <col min="13577" max="13577" width="16.28515625" style="92" customWidth="1"/>
    <col min="13578" max="13578" width="15.5703125" style="92" customWidth="1"/>
    <col min="13579" max="13579" width="14.5703125" style="92" customWidth="1"/>
    <col min="13580" max="13580" width="15" style="92" customWidth="1"/>
    <col min="13581" max="13581" width="10.140625" style="92" customWidth="1"/>
    <col min="13582" max="13582" width="12.5703125" style="92" customWidth="1"/>
    <col min="13583" max="13583" width="0" style="92" hidden="1" customWidth="1"/>
    <col min="13584" max="13584" width="11.5703125" style="92" customWidth="1"/>
    <col min="13585" max="13823" width="9.140625" style="92"/>
    <col min="13824" max="13824" width="6.5703125" style="92" customWidth="1"/>
    <col min="13825" max="13825" width="11.85546875" style="92" customWidth="1"/>
    <col min="13826" max="13829" width="0" style="92" hidden="1" customWidth="1"/>
    <col min="13830" max="13830" width="8.140625" style="92" customWidth="1"/>
    <col min="13831" max="13831" width="11" style="92" customWidth="1"/>
    <col min="13832" max="13832" width="14.7109375" style="92" customWidth="1"/>
    <col min="13833" max="13833" width="16.28515625" style="92" customWidth="1"/>
    <col min="13834" max="13834" width="15.5703125" style="92" customWidth="1"/>
    <col min="13835" max="13835" width="14.5703125" style="92" customWidth="1"/>
    <col min="13836" max="13836" width="15" style="92" customWidth="1"/>
    <col min="13837" max="13837" width="10.140625" style="92" customWidth="1"/>
    <col min="13838" max="13838" width="12.5703125" style="92" customWidth="1"/>
    <col min="13839" max="13839" width="0" style="92" hidden="1" customWidth="1"/>
    <col min="13840" max="13840" width="11.5703125" style="92" customWidth="1"/>
    <col min="13841" max="14079" width="9.140625" style="92"/>
    <col min="14080" max="14080" width="6.5703125" style="92" customWidth="1"/>
    <col min="14081" max="14081" width="11.85546875" style="92" customWidth="1"/>
    <col min="14082" max="14085" width="0" style="92" hidden="1" customWidth="1"/>
    <col min="14086" max="14086" width="8.140625" style="92" customWidth="1"/>
    <col min="14087" max="14087" width="11" style="92" customWidth="1"/>
    <col min="14088" max="14088" width="14.7109375" style="92" customWidth="1"/>
    <col min="14089" max="14089" width="16.28515625" style="92" customWidth="1"/>
    <col min="14090" max="14090" width="15.5703125" style="92" customWidth="1"/>
    <col min="14091" max="14091" width="14.5703125" style="92" customWidth="1"/>
    <col min="14092" max="14092" width="15" style="92" customWidth="1"/>
    <col min="14093" max="14093" width="10.140625" style="92" customWidth="1"/>
    <col min="14094" max="14094" width="12.5703125" style="92" customWidth="1"/>
    <col min="14095" max="14095" width="0" style="92" hidden="1" customWidth="1"/>
    <col min="14096" max="14096" width="11.5703125" style="92" customWidth="1"/>
    <col min="14097" max="14335" width="9.140625" style="92"/>
    <col min="14336" max="14336" width="6.5703125" style="92" customWidth="1"/>
    <col min="14337" max="14337" width="11.85546875" style="92" customWidth="1"/>
    <col min="14338" max="14341" width="0" style="92" hidden="1" customWidth="1"/>
    <col min="14342" max="14342" width="8.140625" style="92" customWidth="1"/>
    <col min="14343" max="14343" width="11" style="92" customWidth="1"/>
    <col min="14344" max="14344" width="14.7109375" style="92" customWidth="1"/>
    <col min="14345" max="14345" width="16.28515625" style="92" customWidth="1"/>
    <col min="14346" max="14346" width="15.5703125" style="92" customWidth="1"/>
    <col min="14347" max="14347" width="14.5703125" style="92" customWidth="1"/>
    <col min="14348" max="14348" width="15" style="92" customWidth="1"/>
    <col min="14349" max="14349" width="10.140625" style="92" customWidth="1"/>
    <col min="14350" max="14350" width="12.5703125" style="92" customWidth="1"/>
    <col min="14351" max="14351" width="0" style="92" hidden="1" customWidth="1"/>
    <col min="14352" max="14352" width="11.5703125" style="92" customWidth="1"/>
    <col min="14353" max="14591" width="9.140625" style="92"/>
    <col min="14592" max="14592" width="6.5703125" style="92" customWidth="1"/>
    <col min="14593" max="14593" width="11.85546875" style="92" customWidth="1"/>
    <col min="14594" max="14597" width="0" style="92" hidden="1" customWidth="1"/>
    <col min="14598" max="14598" width="8.140625" style="92" customWidth="1"/>
    <col min="14599" max="14599" width="11" style="92" customWidth="1"/>
    <col min="14600" max="14600" width="14.7109375" style="92" customWidth="1"/>
    <col min="14601" max="14601" width="16.28515625" style="92" customWidth="1"/>
    <col min="14602" max="14602" width="15.5703125" style="92" customWidth="1"/>
    <col min="14603" max="14603" width="14.5703125" style="92" customWidth="1"/>
    <col min="14604" max="14604" width="15" style="92" customWidth="1"/>
    <col min="14605" max="14605" width="10.140625" style="92" customWidth="1"/>
    <col min="14606" max="14606" width="12.5703125" style="92" customWidth="1"/>
    <col min="14607" max="14607" width="0" style="92" hidden="1" customWidth="1"/>
    <col min="14608" max="14608" width="11.5703125" style="92" customWidth="1"/>
    <col min="14609" max="14847" width="9.140625" style="92"/>
    <col min="14848" max="14848" width="6.5703125" style="92" customWidth="1"/>
    <col min="14849" max="14849" width="11.85546875" style="92" customWidth="1"/>
    <col min="14850" max="14853" width="0" style="92" hidden="1" customWidth="1"/>
    <col min="14854" max="14854" width="8.140625" style="92" customWidth="1"/>
    <col min="14855" max="14855" width="11" style="92" customWidth="1"/>
    <col min="14856" max="14856" width="14.7109375" style="92" customWidth="1"/>
    <col min="14857" max="14857" width="16.28515625" style="92" customWidth="1"/>
    <col min="14858" max="14858" width="15.5703125" style="92" customWidth="1"/>
    <col min="14859" max="14859" width="14.5703125" style="92" customWidth="1"/>
    <col min="14860" max="14860" width="15" style="92" customWidth="1"/>
    <col min="14861" max="14861" width="10.140625" style="92" customWidth="1"/>
    <col min="14862" max="14862" width="12.5703125" style="92" customWidth="1"/>
    <col min="14863" max="14863" width="0" style="92" hidden="1" customWidth="1"/>
    <col min="14864" max="14864" width="11.5703125" style="92" customWidth="1"/>
    <col min="14865" max="15103" width="9.140625" style="92"/>
    <col min="15104" max="15104" width="6.5703125" style="92" customWidth="1"/>
    <col min="15105" max="15105" width="11.85546875" style="92" customWidth="1"/>
    <col min="15106" max="15109" width="0" style="92" hidden="1" customWidth="1"/>
    <col min="15110" max="15110" width="8.140625" style="92" customWidth="1"/>
    <col min="15111" max="15111" width="11" style="92" customWidth="1"/>
    <col min="15112" max="15112" width="14.7109375" style="92" customWidth="1"/>
    <col min="15113" max="15113" width="16.28515625" style="92" customWidth="1"/>
    <col min="15114" max="15114" width="15.5703125" style="92" customWidth="1"/>
    <col min="15115" max="15115" width="14.5703125" style="92" customWidth="1"/>
    <col min="15116" max="15116" width="15" style="92" customWidth="1"/>
    <col min="15117" max="15117" width="10.140625" style="92" customWidth="1"/>
    <col min="15118" max="15118" width="12.5703125" style="92" customWidth="1"/>
    <col min="15119" max="15119" width="0" style="92" hidden="1" customWidth="1"/>
    <col min="15120" max="15120" width="11.5703125" style="92" customWidth="1"/>
    <col min="15121" max="15359" width="9.140625" style="92"/>
    <col min="15360" max="15360" width="6.5703125" style="92" customWidth="1"/>
    <col min="15361" max="15361" width="11.85546875" style="92" customWidth="1"/>
    <col min="15362" max="15365" width="0" style="92" hidden="1" customWidth="1"/>
    <col min="15366" max="15366" width="8.140625" style="92" customWidth="1"/>
    <col min="15367" max="15367" width="11" style="92" customWidth="1"/>
    <col min="15368" max="15368" width="14.7109375" style="92" customWidth="1"/>
    <col min="15369" max="15369" width="16.28515625" style="92" customWidth="1"/>
    <col min="15370" max="15370" width="15.5703125" style="92" customWidth="1"/>
    <col min="15371" max="15371" width="14.5703125" style="92" customWidth="1"/>
    <col min="15372" max="15372" width="15" style="92" customWidth="1"/>
    <col min="15373" max="15373" width="10.140625" style="92" customWidth="1"/>
    <col min="15374" max="15374" width="12.5703125" style="92" customWidth="1"/>
    <col min="15375" max="15375" width="0" style="92" hidden="1" customWidth="1"/>
    <col min="15376" max="15376" width="11.5703125" style="92" customWidth="1"/>
    <col min="15377" max="15615" width="9.140625" style="92"/>
    <col min="15616" max="15616" width="6.5703125" style="92" customWidth="1"/>
    <col min="15617" max="15617" width="11.85546875" style="92" customWidth="1"/>
    <col min="15618" max="15621" width="0" style="92" hidden="1" customWidth="1"/>
    <col min="15622" max="15622" width="8.140625" style="92" customWidth="1"/>
    <col min="15623" max="15623" width="11" style="92" customWidth="1"/>
    <col min="15624" max="15624" width="14.7109375" style="92" customWidth="1"/>
    <col min="15625" max="15625" width="16.28515625" style="92" customWidth="1"/>
    <col min="15626" max="15626" width="15.5703125" style="92" customWidth="1"/>
    <col min="15627" max="15627" width="14.5703125" style="92" customWidth="1"/>
    <col min="15628" max="15628" width="15" style="92" customWidth="1"/>
    <col min="15629" max="15629" width="10.140625" style="92" customWidth="1"/>
    <col min="15630" max="15630" width="12.5703125" style="92" customWidth="1"/>
    <col min="15631" max="15631" width="0" style="92" hidden="1" customWidth="1"/>
    <col min="15632" max="15632" width="11.5703125" style="92" customWidth="1"/>
    <col min="15633" max="15871" width="9.140625" style="92"/>
    <col min="15872" max="15872" width="6.5703125" style="92" customWidth="1"/>
    <col min="15873" max="15873" width="11.85546875" style="92" customWidth="1"/>
    <col min="15874" max="15877" width="0" style="92" hidden="1" customWidth="1"/>
    <col min="15878" max="15878" width="8.140625" style="92" customWidth="1"/>
    <col min="15879" max="15879" width="11" style="92" customWidth="1"/>
    <col min="15880" max="15880" width="14.7109375" style="92" customWidth="1"/>
    <col min="15881" max="15881" width="16.28515625" style="92" customWidth="1"/>
    <col min="15882" max="15882" width="15.5703125" style="92" customWidth="1"/>
    <col min="15883" max="15883" width="14.5703125" style="92" customWidth="1"/>
    <col min="15884" max="15884" width="15" style="92" customWidth="1"/>
    <col min="15885" max="15885" width="10.140625" style="92" customWidth="1"/>
    <col min="15886" max="15886" width="12.5703125" style="92" customWidth="1"/>
    <col min="15887" max="15887" width="0" style="92" hidden="1" customWidth="1"/>
    <col min="15888" max="15888" width="11.5703125" style="92" customWidth="1"/>
    <col min="15889" max="16127" width="9.140625" style="92"/>
    <col min="16128" max="16128" width="6.5703125" style="92" customWidth="1"/>
    <col min="16129" max="16129" width="11.85546875" style="92" customWidth="1"/>
    <col min="16130" max="16133" width="0" style="92" hidden="1" customWidth="1"/>
    <col min="16134" max="16134" width="8.140625" style="92" customWidth="1"/>
    <col min="16135" max="16135" width="11" style="92" customWidth="1"/>
    <col min="16136" max="16136" width="14.7109375" style="92" customWidth="1"/>
    <col min="16137" max="16137" width="16.28515625" style="92" customWidth="1"/>
    <col min="16138" max="16138" width="15.5703125" style="92" customWidth="1"/>
    <col min="16139" max="16139" width="14.5703125" style="92" customWidth="1"/>
    <col min="16140" max="16140" width="15" style="92" customWidth="1"/>
    <col min="16141" max="16141" width="10.140625" style="92" customWidth="1"/>
    <col min="16142" max="16142" width="12.5703125" style="92" customWidth="1"/>
    <col min="16143" max="16143" width="0" style="92" hidden="1" customWidth="1"/>
    <col min="16144" max="16144" width="11.5703125" style="92" customWidth="1"/>
    <col min="16145" max="16384" width="9.140625" style="92"/>
  </cols>
  <sheetData>
    <row r="1" spans="1:30" ht="21.75" customHeight="1" x14ac:dyDescent="0.25">
      <c r="B1" s="234" t="s">
        <v>59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30" ht="24.75" customHeight="1" x14ac:dyDescent="0.25">
      <c r="A2" s="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30" x14ac:dyDescent="0.25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  <c r="N3" s="5" t="s">
        <v>1</v>
      </c>
      <c r="O3" s="6">
        <v>0.85980000000000001</v>
      </c>
      <c r="P3" s="90" t="s">
        <v>2</v>
      </c>
      <c r="Q3" s="9" t="s">
        <v>1</v>
      </c>
      <c r="R3" s="9">
        <v>0.85980000000000001</v>
      </c>
      <c r="S3" s="9" t="s">
        <v>3</v>
      </c>
      <c r="T3" s="9"/>
    </row>
    <row r="4" spans="1:30" x14ac:dyDescent="0.25">
      <c r="A4" s="219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8" t="s">
        <v>3</v>
      </c>
      <c r="Q4" s="91" t="s">
        <v>5</v>
      </c>
      <c r="R4" s="90">
        <v>8.5999999999999998E-4</v>
      </c>
      <c r="S4" s="9" t="s">
        <v>3</v>
      </c>
    </row>
    <row r="5" spans="1:30" x14ac:dyDescent="0.25">
      <c r="A5" s="224"/>
      <c r="B5" s="225"/>
      <c r="C5" s="225"/>
      <c r="D5" s="225"/>
      <c r="E5" s="225"/>
      <c r="F5" s="225"/>
      <c r="G5" s="225"/>
      <c r="H5" s="225"/>
      <c r="N5" s="108" t="s">
        <v>5</v>
      </c>
      <c r="O5" s="109">
        <v>8.5999999999999998E-4</v>
      </c>
      <c r="P5" s="9"/>
    </row>
    <row r="6" spans="1:30" ht="12.75" customHeight="1" x14ac:dyDescent="0.25">
      <c r="A6" s="226" t="s">
        <v>61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11">
        <v>897.1</v>
      </c>
      <c r="M6" s="11" t="s">
        <v>7</v>
      </c>
      <c r="N6" s="111"/>
      <c r="O6" s="112" t="s">
        <v>3</v>
      </c>
      <c r="P6" s="9"/>
    </row>
    <row r="7" spans="1:30" s="9" customFormat="1" ht="47.25" customHeight="1" x14ac:dyDescent="0.2">
      <c r="A7" s="221" t="s">
        <v>8</v>
      </c>
      <c r="B7" s="221"/>
      <c r="C7" s="221"/>
      <c r="D7" s="232" t="s">
        <v>9</v>
      </c>
      <c r="E7" s="233"/>
      <c r="F7" s="12">
        <f>H64+H117</f>
        <v>6998.2999999999993</v>
      </c>
      <c r="G7" s="19"/>
      <c r="H7" s="14"/>
      <c r="I7" s="14" t="s">
        <v>10</v>
      </c>
      <c r="J7" s="132" t="s">
        <v>10</v>
      </c>
      <c r="K7" s="14">
        <v>1300708</v>
      </c>
      <c r="L7" s="113">
        <v>78.698999999999998</v>
      </c>
      <c r="M7" s="114" t="s">
        <v>3</v>
      </c>
      <c r="N7" s="2"/>
      <c r="O7" s="2"/>
    </row>
    <row r="8" spans="1:30" s="9" customFormat="1" ht="32.25" customHeight="1" x14ac:dyDescent="0.2">
      <c r="A8" s="221"/>
      <c r="B8" s="221"/>
      <c r="C8" s="221"/>
      <c r="D8" s="232" t="s">
        <v>11</v>
      </c>
      <c r="E8" s="233"/>
      <c r="F8" s="15">
        <v>2418.9</v>
      </c>
      <c r="G8" s="19"/>
      <c r="H8" s="14"/>
      <c r="I8" s="14" t="s">
        <v>12</v>
      </c>
      <c r="J8" s="132" t="s">
        <v>12</v>
      </c>
      <c r="K8" s="14">
        <v>17232553</v>
      </c>
      <c r="L8" s="113">
        <f>L63</f>
        <v>4.0703800000000001</v>
      </c>
      <c r="M8" s="114" t="s">
        <v>3</v>
      </c>
      <c r="N8" s="2"/>
      <c r="O8" s="2"/>
    </row>
    <row r="9" spans="1:30" s="9" customFormat="1" ht="58.5" customHeight="1" x14ac:dyDescent="0.2">
      <c r="A9" s="221"/>
      <c r="B9" s="221"/>
      <c r="C9" s="221"/>
      <c r="D9" s="232" t="s">
        <v>13</v>
      </c>
      <c r="E9" s="233"/>
      <c r="F9" s="15">
        <f>H20+H22+H26+H27+H28+H36+H40+H42+H43+H44+H46+H54+H55+H67+H68+H71+H74+H75+H76+H77+H79+H81+H83+H86+H87+H89+H90+H94+H98+H99+H107+H109+H110+H112+H111+H41</f>
        <v>2604.2000000000003</v>
      </c>
      <c r="G9" s="19"/>
      <c r="H9" s="14"/>
      <c r="I9" s="14" t="s">
        <v>14</v>
      </c>
      <c r="J9" s="132" t="s">
        <v>14</v>
      </c>
      <c r="K9" s="133" t="s">
        <v>15</v>
      </c>
      <c r="L9" s="113">
        <f>L116</f>
        <v>3.786559199999997</v>
      </c>
      <c r="M9" s="114" t="s">
        <v>3</v>
      </c>
      <c r="N9" s="2"/>
      <c r="O9" s="2"/>
    </row>
    <row r="10" spans="1:30" s="9" customFormat="1" ht="35.25" customHeight="1" x14ac:dyDescent="0.2">
      <c r="A10" s="228" t="s">
        <v>16</v>
      </c>
      <c r="B10" s="228"/>
      <c r="C10" s="228"/>
      <c r="D10" s="228"/>
      <c r="E10" s="228"/>
      <c r="F10" s="228"/>
      <c r="G10" s="228"/>
      <c r="H10" s="228"/>
      <c r="I10" s="228"/>
      <c r="J10" s="229"/>
      <c r="K10" s="20"/>
      <c r="L10" s="113">
        <f>L7-L8-L9</f>
        <v>70.842060799999999</v>
      </c>
      <c r="M10" s="114" t="s">
        <v>3</v>
      </c>
      <c r="N10" s="2"/>
      <c r="O10" s="2"/>
    </row>
    <row r="11" spans="1:30" s="9" customFormat="1" ht="32.25" customHeight="1" x14ac:dyDescent="0.2">
      <c r="A11" s="228" t="s">
        <v>56</v>
      </c>
      <c r="B11" s="228"/>
      <c r="C11" s="228"/>
      <c r="D11" s="228"/>
      <c r="E11" s="228"/>
      <c r="F11" s="228"/>
      <c r="G11" s="228"/>
      <c r="H11" s="228"/>
      <c r="I11" s="228"/>
      <c r="J11" s="229"/>
      <c r="K11" s="21"/>
      <c r="L11" s="113">
        <f>L15+L16+L18+L19+L21+L24+L25+L30+L31+L32+L35+L37+L38+L39+L45+L48+L49+L50+L51+L53+L58+L59+L60+L61+L69+L70+L72+L73+L78+L80+L82+L84+L85+L88+L91+L92+L93+L95+L96+L97+L100+L101+L102+L106+L108+L47+L52+L17+L34+L33+L29+L23</f>
        <v>20.59051319999999</v>
      </c>
      <c r="M11" s="114" t="s">
        <v>3</v>
      </c>
      <c r="N11" s="2"/>
      <c r="O11" s="2"/>
    </row>
    <row r="12" spans="1:30" s="9" customFormat="1" ht="26.25" customHeight="1" thickBot="1" x14ac:dyDescent="0.25">
      <c r="A12" s="230" t="s">
        <v>57</v>
      </c>
      <c r="B12" s="230"/>
      <c r="C12" s="230"/>
      <c r="D12" s="230"/>
      <c r="E12" s="230"/>
      <c r="F12" s="230"/>
      <c r="G12" s="230"/>
      <c r="H12" s="230"/>
      <c r="I12" s="230"/>
      <c r="J12" s="231"/>
      <c r="K12" s="22"/>
      <c r="L12" s="120">
        <f>L10-L11</f>
        <v>50.251547600000009</v>
      </c>
      <c r="M12" s="114" t="s">
        <v>3</v>
      </c>
      <c r="N12" s="2"/>
      <c r="O12" s="2"/>
    </row>
    <row r="13" spans="1:30" ht="39" hidden="1" customHeight="1" x14ac:dyDescent="0.25">
      <c r="A13" s="23"/>
      <c r="B13" s="121"/>
      <c r="C13" s="121"/>
      <c r="D13" s="121"/>
      <c r="E13" s="122"/>
      <c r="F13" s="122"/>
      <c r="G13" s="121"/>
      <c r="H13" s="121"/>
      <c r="I13" s="123"/>
      <c r="J13" s="142"/>
      <c r="K13" s="23"/>
      <c r="L13" s="124"/>
      <c r="M13" s="125"/>
      <c r="O13" s="126"/>
      <c r="R13" s="91"/>
      <c r="S13" s="91"/>
      <c r="T13" s="91"/>
      <c r="Z13" s="92"/>
      <c r="AA13" s="92"/>
      <c r="AB13" s="92"/>
    </row>
    <row r="14" spans="1:30" s="93" customFormat="1" ht="48.75" thickBot="1" x14ac:dyDescent="0.25">
      <c r="A14" s="24" t="s">
        <v>19</v>
      </c>
      <c r="B14" s="25" t="s">
        <v>20</v>
      </c>
      <c r="C14" s="26" t="s">
        <v>21</v>
      </c>
      <c r="D14" s="26" t="s">
        <v>22</v>
      </c>
      <c r="E14" s="27" t="s">
        <v>23</v>
      </c>
      <c r="F14" s="27" t="s">
        <v>24</v>
      </c>
      <c r="G14" s="26" t="s">
        <v>25</v>
      </c>
      <c r="H14" s="26" t="s">
        <v>26</v>
      </c>
      <c r="I14" s="26" t="s">
        <v>58</v>
      </c>
      <c r="J14" s="26" t="s">
        <v>60</v>
      </c>
      <c r="K14" s="28" t="s">
        <v>29</v>
      </c>
      <c r="L14" s="29" t="s">
        <v>30</v>
      </c>
      <c r="M14" s="29" t="s">
        <v>31</v>
      </c>
      <c r="N14" s="30" t="s">
        <v>32</v>
      </c>
      <c r="O14" s="31" t="s">
        <v>33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99"/>
    </row>
    <row r="15" spans="1:30" ht="15" x14ac:dyDescent="0.25">
      <c r="A15" s="32">
        <v>1</v>
      </c>
      <c r="B15" s="32">
        <v>9860</v>
      </c>
      <c r="C15" s="33"/>
      <c r="D15" s="33"/>
      <c r="E15" s="33"/>
      <c r="F15" s="33"/>
      <c r="G15" s="32" t="s">
        <v>35</v>
      </c>
      <c r="H15" s="33">
        <v>45.3</v>
      </c>
      <c r="I15" s="33">
        <v>19.809000000000001</v>
      </c>
      <c r="J15" s="134">
        <v>19.809000000000001</v>
      </c>
      <c r="K15" s="34">
        <f>J15-I15</f>
        <v>0</v>
      </c>
      <c r="L15" s="34">
        <f>K15*R3</f>
        <v>0</v>
      </c>
      <c r="M15" s="35"/>
      <c r="N15" s="36">
        <f>L63/H64*H15</f>
        <v>5.5997392492711372E-2</v>
      </c>
      <c r="O15" s="37">
        <f>L15+M15+N15</f>
        <v>5.5997392492711372E-2</v>
      </c>
      <c r="P15" s="100"/>
      <c r="Q15" s="100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97"/>
      <c r="AD15" s="97"/>
    </row>
    <row r="16" spans="1:30" ht="15" x14ac:dyDescent="0.25">
      <c r="A16" s="38">
        <v>2</v>
      </c>
      <c r="B16" s="38">
        <v>9367</v>
      </c>
      <c r="C16" s="13"/>
      <c r="D16" s="13"/>
      <c r="E16" s="13"/>
      <c r="F16" s="13"/>
      <c r="G16" s="38" t="s">
        <v>35</v>
      </c>
      <c r="H16" s="13">
        <v>98.6</v>
      </c>
      <c r="I16" s="13">
        <v>29.431999999999999</v>
      </c>
      <c r="J16" s="16">
        <v>29.431999999999999</v>
      </c>
      <c r="K16" s="11">
        <f t="shared" ref="K16:K56" si="0">J16-I16</f>
        <v>0</v>
      </c>
      <c r="L16" s="11">
        <f>K16*R3</f>
        <v>0</v>
      </c>
      <c r="M16" s="39"/>
      <c r="N16" s="40">
        <f>L63/H64*H16</f>
        <v>0.12188394922254617</v>
      </c>
      <c r="O16" s="41">
        <f t="shared" ref="O16:O55" si="1">L16+M16+N16</f>
        <v>0.12188394922254617</v>
      </c>
      <c r="P16" s="100"/>
      <c r="Q16" s="100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97"/>
      <c r="AD16" s="97"/>
    </row>
    <row r="17" spans="1:30" s="91" customFormat="1" x14ac:dyDescent="0.25">
      <c r="A17" s="38">
        <v>3</v>
      </c>
      <c r="B17" s="38">
        <v>8810029853</v>
      </c>
      <c r="C17" s="13"/>
      <c r="D17" s="13"/>
      <c r="E17" s="43"/>
      <c r="F17" s="43"/>
      <c r="G17" s="38" t="s">
        <v>36</v>
      </c>
      <c r="H17" s="13">
        <v>124.4</v>
      </c>
      <c r="I17" s="13">
        <v>1.0960000000000001</v>
      </c>
      <c r="J17" s="16">
        <v>1.8360000000000001</v>
      </c>
      <c r="K17" s="11">
        <f t="shared" si="0"/>
        <v>0.74</v>
      </c>
      <c r="L17" s="11">
        <f>J17-I17</f>
        <v>0.74</v>
      </c>
      <c r="M17" s="39"/>
      <c r="N17" s="40">
        <f>L63/H64*H17</f>
        <v>0.15377650388726921</v>
      </c>
      <c r="O17" s="41">
        <f>L17+M17+N17</f>
        <v>0.89377650388726915</v>
      </c>
      <c r="P17" s="95"/>
      <c r="Q17" s="100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96"/>
      <c r="AD17" s="96"/>
    </row>
    <row r="18" spans="1:30" ht="15" x14ac:dyDescent="0.25">
      <c r="A18" s="38">
        <v>4</v>
      </c>
      <c r="B18" s="38">
        <v>9830</v>
      </c>
      <c r="C18" s="13"/>
      <c r="D18" s="13"/>
      <c r="E18" s="13"/>
      <c r="F18" s="13"/>
      <c r="G18" s="38" t="s">
        <v>35</v>
      </c>
      <c r="H18" s="13">
        <v>106.7</v>
      </c>
      <c r="I18" s="13">
        <v>26.163</v>
      </c>
      <c r="J18" s="16">
        <v>26.163</v>
      </c>
      <c r="K18" s="11">
        <f t="shared" si="0"/>
        <v>0</v>
      </c>
      <c r="L18" s="11">
        <f>K18*R3</f>
        <v>0</v>
      </c>
      <c r="M18" s="39"/>
      <c r="N18" s="40">
        <f>L63/H64*H18</f>
        <v>0.13189672801263363</v>
      </c>
      <c r="O18" s="41">
        <f t="shared" si="1"/>
        <v>0.13189672801263363</v>
      </c>
      <c r="P18" s="100"/>
      <c r="Q18" s="100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97"/>
      <c r="AD18" s="97"/>
    </row>
    <row r="19" spans="1:30" ht="15" x14ac:dyDescent="0.25">
      <c r="A19" s="38">
        <v>5</v>
      </c>
      <c r="B19" s="38">
        <v>9379</v>
      </c>
      <c r="C19" s="13"/>
      <c r="D19" s="13"/>
      <c r="E19" s="13"/>
      <c r="F19" s="13"/>
      <c r="G19" s="38" t="s">
        <v>35</v>
      </c>
      <c r="H19" s="13">
        <v>58.9</v>
      </c>
      <c r="I19" s="13">
        <v>19.553999999999998</v>
      </c>
      <c r="J19" s="16">
        <v>20.146000000000001</v>
      </c>
      <c r="K19" s="11">
        <f t="shared" si="0"/>
        <v>0.5920000000000023</v>
      </c>
      <c r="L19" s="11">
        <f>K19*R3</f>
        <v>0.50900160000000194</v>
      </c>
      <c r="M19" s="39"/>
      <c r="N19" s="40">
        <f>L63/H64*H19</f>
        <v>7.2808971695821192E-2</v>
      </c>
      <c r="O19" s="41">
        <f t="shared" si="1"/>
        <v>0.58181057169582318</v>
      </c>
      <c r="P19" s="100"/>
      <c r="Q19" s="100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97"/>
      <c r="AD19" s="97"/>
    </row>
    <row r="20" spans="1:30" ht="15" x14ac:dyDescent="0.25">
      <c r="A20" s="38">
        <v>6</v>
      </c>
      <c r="B20" s="38">
        <v>9859</v>
      </c>
      <c r="C20" s="13"/>
      <c r="D20" s="13"/>
      <c r="E20" s="13"/>
      <c r="F20" s="13"/>
      <c r="G20" s="38" t="s">
        <v>35</v>
      </c>
      <c r="H20" s="13">
        <v>46.5</v>
      </c>
      <c r="I20" s="13">
        <v>2.7290000000000001</v>
      </c>
      <c r="J20" s="16">
        <v>2.7290000000000001</v>
      </c>
      <c r="K20" s="11">
        <f t="shared" si="0"/>
        <v>0</v>
      </c>
      <c r="L20" s="11">
        <f>K20*R3</f>
        <v>0</v>
      </c>
      <c r="M20" s="39">
        <f>H20*(L12/F9)</f>
        <v>0.89728014875969597</v>
      </c>
      <c r="N20" s="40">
        <f>L63/H64*H20</f>
        <v>5.7480767128279889E-2</v>
      </c>
      <c r="O20" s="41">
        <f t="shared" si="1"/>
        <v>0.95476091588797585</v>
      </c>
      <c r="P20" s="100"/>
      <c r="Q20" s="100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97"/>
      <c r="AD20" s="97"/>
    </row>
    <row r="21" spans="1:30" ht="15" x14ac:dyDescent="0.25">
      <c r="A21" s="38">
        <v>7</v>
      </c>
      <c r="B21" s="38">
        <v>9864</v>
      </c>
      <c r="C21" s="13"/>
      <c r="D21" s="13"/>
      <c r="E21" s="13"/>
      <c r="F21" s="13"/>
      <c r="G21" s="38" t="s">
        <v>35</v>
      </c>
      <c r="H21" s="13">
        <v>44.6</v>
      </c>
      <c r="I21" s="13">
        <v>8.0920000000000005</v>
      </c>
      <c r="J21" s="16">
        <v>8.0920000000000005</v>
      </c>
      <c r="K21" s="11">
        <f t="shared" si="0"/>
        <v>0</v>
      </c>
      <c r="L21" s="11">
        <f>K21*R3</f>
        <v>0</v>
      </c>
      <c r="M21" s="39"/>
      <c r="N21" s="40">
        <f>L63/H64*H21</f>
        <v>5.513209062196308E-2</v>
      </c>
      <c r="O21" s="41">
        <f t="shared" si="1"/>
        <v>5.513209062196308E-2</v>
      </c>
      <c r="P21" s="100"/>
      <c r="Q21" s="102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97"/>
      <c r="AD21" s="97"/>
    </row>
    <row r="22" spans="1:30" ht="15" x14ac:dyDescent="0.25">
      <c r="A22" s="38">
        <v>8</v>
      </c>
      <c r="B22" s="38">
        <v>9858</v>
      </c>
      <c r="C22" s="13"/>
      <c r="D22" s="13"/>
      <c r="E22" s="13"/>
      <c r="F22" s="13"/>
      <c r="G22" s="38" t="s">
        <v>35</v>
      </c>
      <c r="H22" s="13">
        <v>45</v>
      </c>
      <c r="I22" s="11">
        <v>0</v>
      </c>
      <c r="J22" s="135">
        <v>0</v>
      </c>
      <c r="K22" s="11">
        <f t="shared" si="0"/>
        <v>0</v>
      </c>
      <c r="L22" s="11">
        <f>J22-I22</f>
        <v>0</v>
      </c>
      <c r="M22" s="39">
        <f>H22*(L12/F9)</f>
        <v>0.86833562783196383</v>
      </c>
      <c r="N22" s="40">
        <f>L63/H64*H22</f>
        <v>5.5626548833819248E-2</v>
      </c>
      <c r="O22" s="41">
        <f t="shared" si="1"/>
        <v>0.92396217666578306</v>
      </c>
      <c r="P22" s="100"/>
      <c r="Q22" s="10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97"/>
      <c r="AD22" s="97"/>
    </row>
    <row r="23" spans="1:30" ht="15" x14ac:dyDescent="0.25">
      <c r="A23" s="38">
        <v>9</v>
      </c>
      <c r="B23" s="38">
        <v>9829</v>
      </c>
      <c r="C23" s="13"/>
      <c r="D23" s="13"/>
      <c r="E23" s="13"/>
      <c r="F23" s="13"/>
      <c r="G23" s="38" t="s">
        <v>35</v>
      </c>
      <c r="H23" s="13">
        <v>51.9</v>
      </c>
      <c r="I23" s="13">
        <v>0.152</v>
      </c>
      <c r="J23" s="16">
        <v>0.152</v>
      </c>
      <c r="K23" s="11">
        <f t="shared" si="0"/>
        <v>0</v>
      </c>
      <c r="L23" s="11">
        <f>J23-I23</f>
        <v>0</v>
      </c>
      <c r="M23" s="39"/>
      <c r="N23" s="40">
        <f>L63/H64*H23</f>
        <v>6.4155952988338205E-2</v>
      </c>
      <c r="O23" s="41">
        <f t="shared" si="1"/>
        <v>6.4155952988338205E-2</v>
      </c>
      <c r="P23" s="100"/>
      <c r="Q23" s="100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97"/>
      <c r="AD23" s="97"/>
    </row>
    <row r="24" spans="1:30" ht="15" x14ac:dyDescent="0.25">
      <c r="A24" s="38">
        <v>10</v>
      </c>
      <c r="B24" s="38">
        <v>9381</v>
      </c>
      <c r="C24" s="13"/>
      <c r="D24" s="13"/>
      <c r="E24" s="13"/>
      <c r="F24" s="13"/>
      <c r="G24" s="38" t="s">
        <v>35</v>
      </c>
      <c r="H24" s="13">
        <v>115.3</v>
      </c>
      <c r="I24" s="13">
        <v>27.027000000000001</v>
      </c>
      <c r="J24" s="16">
        <v>27.027000000000001</v>
      </c>
      <c r="K24" s="11">
        <f t="shared" si="0"/>
        <v>0</v>
      </c>
      <c r="L24" s="11">
        <f>K24*R3</f>
        <v>0</v>
      </c>
      <c r="M24" s="39"/>
      <c r="N24" s="40">
        <f>L63/H64*H24</f>
        <v>0.14252757956754131</v>
      </c>
      <c r="O24" s="41">
        <f t="shared" si="1"/>
        <v>0.14252757956754131</v>
      </c>
      <c r="P24" s="100"/>
      <c r="Q24" s="100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97"/>
      <c r="AD24" s="97"/>
    </row>
    <row r="25" spans="1:30" ht="15" x14ac:dyDescent="0.25">
      <c r="A25" s="38">
        <v>11</v>
      </c>
      <c r="B25" s="38">
        <v>9856</v>
      </c>
      <c r="C25" s="13"/>
      <c r="D25" s="13"/>
      <c r="E25" s="13"/>
      <c r="F25" s="13"/>
      <c r="G25" s="38" t="s">
        <v>35</v>
      </c>
      <c r="H25" s="13">
        <v>105.5</v>
      </c>
      <c r="I25" s="13">
        <v>9.1430000000000007</v>
      </c>
      <c r="J25" s="16">
        <v>9.702</v>
      </c>
      <c r="K25" s="11">
        <f t="shared" si="0"/>
        <v>0.55899999999999928</v>
      </c>
      <c r="L25" s="11">
        <f>K25*R3</f>
        <v>0.48062819999999939</v>
      </c>
      <c r="M25" s="39"/>
      <c r="N25" s="40">
        <f>L63/H64*H25</f>
        <v>0.13041335337706514</v>
      </c>
      <c r="O25" s="41">
        <f t="shared" si="1"/>
        <v>0.61104155337706456</v>
      </c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97"/>
      <c r="AD25" s="97"/>
    </row>
    <row r="26" spans="1:30" ht="15" x14ac:dyDescent="0.25">
      <c r="A26" s="38">
        <v>12</v>
      </c>
      <c r="B26" s="38">
        <v>9378</v>
      </c>
      <c r="C26" s="13"/>
      <c r="D26" s="13"/>
      <c r="E26" s="13"/>
      <c r="F26" s="13"/>
      <c r="G26" s="38" t="s">
        <v>35</v>
      </c>
      <c r="H26" s="13">
        <v>58.6</v>
      </c>
      <c r="I26" s="13">
        <v>1.3740000000000001</v>
      </c>
      <c r="J26" s="16">
        <v>1.3740000000000001</v>
      </c>
      <c r="K26" s="11">
        <f t="shared" si="0"/>
        <v>0</v>
      </c>
      <c r="L26" s="11">
        <f>K26*R4</f>
        <v>0</v>
      </c>
      <c r="M26" s="39">
        <f>H26*(L12/F9)</f>
        <v>1.1307659509100685</v>
      </c>
      <c r="N26" s="40">
        <f>L63/H64*H26</f>
        <v>7.2438128036929075E-2</v>
      </c>
      <c r="O26" s="41">
        <f>L26+M26+N26</f>
        <v>1.2032040789469975</v>
      </c>
      <c r="P26" s="100"/>
      <c r="Q26" s="100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97"/>
      <c r="AD26" s="97"/>
    </row>
    <row r="27" spans="1:30" ht="15" x14ac:dyDescent="0.25">
      <c r="A27" s="38">
        <v>13</v>
      </c>
      <c r="B27" s="38">
        <v>9362</v>
      </c>
      <c r="C27" s="13"/>
      <c r="D27" s="13"/>
      <c r="E27" s="13"/>
      <c r="F27" s="13"/>
      <c r="G27" s="38" t="s">
        <v>35</v>
      </c>
      <c r="H27" s="13">
        <v>47.3</v>
      </c>
      <c r="I27" s="13">
        <v>0.182</v>
      </c>
      <c r="J27" s="16">
        <v>0.182</v>
      </c>
      <c r="K27" s="11">
        <f t="shared" si="0"/>
        <v>0</v>
      </c>
      <c r="L27" s="11">
        <f>K27*R5</f>
        <v>0</v>
      </c>
      <c r="M27" s="39">
        <f>H27*(L12/F9)</f>
        <v>0.91271722658781973</v>
      </c>
      <c r="N27" s="40">
        <f>L63/H64*H27</f>
        <v>5.8469683551992231E-2</v>
      </c>
      <c r="O27" s="41">
        <f>L27+M27+N27</f>
        <v>0.97118691013981195</v>
      </c>
      <c r="P27" s="100"/>
      <c r="Q27" s="100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97"/>
      <c r="AD27" s="97"/>
    </row>
    <row r="28" spans="1:30" ht="15" x14ac:dyDescent="0.25">
      <c r="A28" s="38">
        <v>14</v>
      </c>
      <c r="B28" s="38">
        <v>2440</v>
      </c>
      <c r="C28" s="13"/>
      <c r="D28" s="13"/>
      <c r="E28" s="13"/>
      <c r="F28" s="13"/>
      <c r="G28" s="38" t="s">
        <v>35</v>
      </c>
      <c r="H28" s="13">
        <v>45.2</v>
      </c>
      <c r="I28" s="13">
        <v>6.1669999999999998</v>
      </c>
      <c r="J28" s="16">
        <v>6.1669999999999998</v>
      </c>
      <c r="K28" s="11">
        <f t="shared" si="0"/>
        <v>0</v>
      </c>
      <c r="L28" s="11">
        <f>K28*R6</f>
        <v>0</v>
      </c>
      <c r="M28" s="39">
        <f>H28*(L12/F9)</f>
        <v>0.87219489728899491</v>
      </c>
      <c r="N28" s="40">
        <f>L63/H64*H28</f>
        <v>5.5873777939747342E-2</v>
      </c>
      <c r="O28" s="41">
        <f>L28+M28+N28</f>
        <v>0.92806867522874226</v>
      </c>
      <c r="P28" s="100"/>
      <c r="Q28" s="100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97"/>
      <c r="AD28" s="97"/>
    </row>
    <row r="29" spans="1:30" ht="15" x14ac:dyDescent="0.25">
      <c r="A29" s="38">
        <v>15</v>
      </c>
      <c r="B29" s="38">
        <v>2428</v>
      </c>
      <c r="C29" s="13"/>
      <c r="D29" s="13"/>
      <c r="E29" s="13"/>
      <c r="F29" s="13"/>
      <c r="G29" s="38" t="s">
        <v>35</v>
      </c>
      <c r="H29" s="13">
        <v>45.2</v>
      </c>
      <c r="I29" s="13">
        <v>4.9580000000000002</v>
      </c>
      <c r="J29" s="16">
        <v>4.9580000000000002</v>
      </c>
      <c r="K29" s="11">
        <f t="shared" si="0"/>
        <v>0</v>
      </c>
      <c r="L29" s="11">
        <f>R3*K29</f>
        <v>0</v>
      </c>
      <c r="M29" s="39"/>
      <c r="N29" s="40">
        <f>L63/H64*H29</f>
        <v>5.5873777939747342E-2</v>
      </c>
      <c r="O29" s="41">
        <f>L29+M29+N29</f>
        <v>5.5873777939747342E-2</v>
      </c>
      <c r="P29" s="100"/>
      <c r="Q29" s="100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97"/>
      <c r="AD29" s="97"/>
    </row>
    <row r="30" spans="1:30" ht="15" x14ac:dyDescent="0.25">
      <c r="A30" s="38">
        <v>16</v>
      </c>
      <c r="B30" s="38">
        <v>2436</v>
      </c>
      <c r="C30" s="13"/>
      <c r="D30" s="13"/>
      <c r="E30" s="13"/>
      <c r="F30" s="13"/>
      <c r="G30" s="38" t="s">
        <v>35</v>
      </c>
      <c r="H30" s="13">
        <v>52.3</v>
      </c>
      <c r="I30" s="13">
        <v>15.837999999999999</v>
      </c>
      <c r="J30" s="16">
        <v>15.837999999999999</v>
      </c>
      <c r="K30" s="11">
        <f t="shared" si="0"/>
        <v>0</v>
      </c>
      <c r="L30" s="11">
        <f>K30*R3</f>
        <v>0</v>
      </c>
      <c r="M30" s="39"/>
      <c r="N30" s="40">
        <f>L63/H64*H30</f>
        <v>6.4650411200194366E-2</v>
      </c>
      <c r="O30" s="41">
        <f t="shared" si="1"/>
        <v>6.4650411200194366E-2</v>
      </c>
      <c r="P30" s="100"/>
      <c r="Q30" s="100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97"/>
      <c r="AD30" s="97"/>
    </row>
    <row r="31" spans="1:30" ht="15" x14ac:dyDescent="0.25">
      <c r="A31" s="38">
        <v>17</v>
      </c>
      <c r="B31" s="38">
        <v>2438</v>
      </c>
      <c r="C31" s="13"/>
      <c r="D31" s="13"/>
      <c r="E31" s="13"/>
      <c r="F31" s="13"/>
      <c r="G31" s="38" t="s">
        <v>35</v>
      </c>
      <c r="H31" s="13">
        <v>116.1</v>
      </c>
      <c r="I31" s="13">
        <v>18.478999999999999</v>
      </c>
      <c r="J31" s="16">
        <v>18.515000000000001</v>
      </c>
      <c r="K31" s="11">
        <f t="shared" si="0"/>
        <v>3.6000000000001364E-2</v>
      </c>
      <c r="L31" s="11">
        <f>K31*R3</f>
        <v>3.0952800000001172E-2</v>
      </c>
      <c r="M31" s="39"/>
      <c r="N31" s="40">
        <f>L63/H64*H31</f>
        <v>0.14351649599125366</v>
      </c>
      <c r="O31" s="41">
        <f t="shared" si="1"/>
        <v>0.17446929599125482</v>
      </c>
      <c r="P31" s="100"/>
      <c r="Q31" s="100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97"/>
      <c r="AD31" s="97"/>
    </row>
    <row r="32" spans="1:30" ht="15" x14ac:dyDescent="0.25">
      <c r="A32" s="38">
        <v>18</v>
      </c>
      <c r="B32" s="38">
        <v>2369</v>
      </c>
      <c r="C32" s="13"/>
      <c r="D32" s="13"/>
      <c r="E32" s="13"/>
      <c r="F32" s="13"/>
      <c r="G32" s="38" t="s">
        <v>35</v>
      </c>
      <c r="H32" s="13">
        <v>119.5</v>
      </c>
      <c r="I32" s="13">
        <v>3.6680000000000001</v>
      </c>
      <c r="J32" s="16">
        <v>4.1680000000000001</v>
      </c>
      <c r="K32" s="11">
        <f t="shared" si="0"/>
        <v>0.5</v>
      </c>
      <c r="L32" s="11">
        <f>K32*R3</f>
        <v>0.4299</v>
      </c>
      <c r="M32" s="39"/>
      <c r="N32" s="40">
        <f>L63/H64*H32</f>
        <v>0.14771939079203111</v>
      </c>
      <c r="O32" s="41">
        <f t="shared" si="1"/>
        <v>0.57761939079203106</v>
      </c>
      <c r="P32" s="100"/>
      <c r="Q32" s="100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97"/>
      <c r="AD32" s="97"/>
    </row>
    <row r="33" spans="1:30" ht="15" x14ac:dyDescent="0.25">
      <c r="A33" s="38">
        <v>19</v>
      </c>
      <c r="B33" s="38">
        <v>2427</v>
      </c>
      <c r="C33" s="13"/>
      <c r="D33" s="13"/>
      <c r="E33" s="13"/>
      <c r="F33" s="13"/>
      <c r="G33" s="38" t="s">
        <v>35</v>
      </c>
      <c r="H33" s="13">
        <v>61.4</v>
      </c>
      <c r="I33" s="13">
        <v>7.1479999999999997</v>
      </c>
      <c r="J33" s="16">
        <v>7.8710000000000004</v>
      </c>
      <c r="K33" s="11">
        <f t="shared" si="0"/>
        <v>0.72300000000000075</v>
      </c>
      <c r="L33" s="11">
        <f>K33*R3</f>
        <v>0.62163540000000062</v>
      </c>
      <c r="M33" s="39"/>
      <c r="N33" s="40">
        <f>L63/H64*H33</f>
        <v>7.589933551992227E-2</v>
      </c>
      <c r="O33" s="41">
        <f t="shared" si="1"/>
        <v>0.69753473551992284</v>
      </c>
      <c r="P33" s="100"/>
      <c r="Q33" s="100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97"/>
      <c r="AD33" s="97"/>
    </row>
    <row r="34" spans="1:30" ht="15" x14ac:dyDescent="0.25">
      <c r="A34" s="38">
        <v>20</v>
      </c>
      <c r="B34" s="38">
        <v>91504975</v>
      </c>
      <c r="C34" s="13"/>
      <c r="D34" s="13"/>
      <c r="E34" s="43"/>
      <c r="F34" s="43"/>
      <c r="G34" s="38" t="s">
        <v>36</v>
      </c>
      <c r="H34" s="13">
        <v>47.5</v>
      </c>
      <c r="I34" s="13">
        <v>0.39900000000000002</v>
      </c>
      <c r="J34" s="16">
        <v>0.74199999999999999</v>
      </c>
      <c r="K34" s="11">
        <f t="shared" si="0"/>
        <v>0.34299999999999997</v>
      </c>
      <c r="L34" s="11">
        <f>J34-I34</f>
        <v>0.34299999999999997</v>
      </c>
      <c r="M34" s="39"/>
      <c r="N34" s="40">
        <f>L63/H64*H34</f>
        <v>5.8716912657920318E-2</v>
      </c>
      <c r="O34" s="41">
        <f t="shared" si="1"/>
        <v>0.40171691265792031</v>
      </c>
      <c r="P34" s="100"/>
      <c r="Q34" s="100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97"/>
      <c r="AD34" s="97"/>
    </row>
    <row r="35" spans="1:30" ht="15" x14ac:dyDescent="0.25">
      <c r="A35" s="38">
        <v>21</v>
      </c>
      <c r="B35" s="38">
        <v>2426</v>
      </c>
      <c r="C35" s="13"/>
      <c r="D35" s="13"/>
      <c r="E35" s="13"/>
      <c r="F35" s="13"/>
      <c r="G35" s="38" t="s">
        <v>35</v>
      </c>
      <c r="H35" s="13">
        <v>45</v>
      </c>
      <c r="I35" s="13">
        <v>24.068999999999999</v>
      </c>
      <c r="J35" s="16">
        <v>25.206</v>
      </c>
      <c r="K35" s="11">
        <f t="shared" si="0"/>
        <v>1.1370000000000005</v>
      </c>
      <c r="L35" s="11">
        <f>K35*R3</f>
        <v>0.97759260000000037</v>
      </c>
      <c r="M35" s="39"/>
      <c r="N35" s="40">
        <f>L63/H64*H35</f>
        <v>5.5626548833819248E-2</v>
      </c>
      <c r="O35" s="41">
        <f t="shared" si="1"/>
        <v>1.0332191488338196</v>
      </c>
      <c r="P35" s="100"/>
      <c r="Q35" s="100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97"/>
      <c r="AD35" s="97"/>
    </row>
    <row r="36" spans="1:30" ht="15" x14ac:dyDescent="0.25">
      <c r="A36" s="38">
        <v>22</v>
      </c>
      <c r="B36" s="38">
        <v>9363</v>
      </c>
      <c r="C36" s="13"/>
      <c r="D36" s="13"/>
      <c r="E36" s="13"/>
      <c r="F36" s="13"/>
      <c r="G36" s="38" t="s">
        <v>35</v>
      </c>
      <c r="H36" s="13">
        <v>44.9</v>
      </c>
      <c r="I36" s="13">
        <v>5.0000000000000001E-3</v>
      </c>
      <c r="J36" s="16">
        <v>5.0000000000000001E-3</v>
      </c>
      <c r="K36" s="11">
        <f t="shared" si="0"/>
        <v>0</v>
      </c>
      <c r="L36" s="11">
        <f>K36*R3</f>
        <v>0</v>
      </c>
      <c r="M36" s="39">
        <f>H36*(L12/F9)</f>
        <v>0.86640599310344835</v>
      </c>
      <c r="N36" s="40">
        <f>L63/H64*H36</f>
        <v>5.5502934280855204E-2</v>
      </c>
      <c r="O36" s="41">
        <f>L36+M36+N36</f>
        <v>0.92190892738430352</v>
      </c>
      <c r="P36" s="100"/>
      <c r="Q36" s="100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97"/>
      <c r="AD36" s="97"/>
    </row>
    <row r="37" spans="1:30" ht="15" x14ac:dyDescent="0.25">
      <c r="A37" s="38">
        <v>23</v>
      </c>
      <c r="B37" s="38">
        <v>9372</v>
      </c>
      <c r="C37" s="13"/>
      <c r="D37" s="13"/>
      <c r="E37" s="13"/>
      <c r="F37" s="13"/>
      <c r="G37" s="38" t="s">
        <v>35</v>
      </c>
      <c r="H37" s="13">
        <v>52.1</v>
      </c>
      <c r="I37" s="13">
        <v>8.6270000000000007</v>
      </c>
      <c r="J37" s="16">
        <v>9.1189999999999998</v>
      </c>
      <c r="K37" s="11">
        <f t="shared" si="0"/>
        <v>0.4919999999999991</v>
      </c>
      <c r="L37" s="11">
        <f>K37*R3</f>
        <v>0.42302159999999922</v>
      </c>
      <c r="M37" s="39"/>
      <c r="N37" s="40">
        <f>L63/H64*H37</f>
        <v>6.4403182094266292E-2</v>
      </c>
      <c r="O37" s="41">
        <f t="shared" si="1"/>
        <v>0.48742478209426554</v>
      </c>
      <c r="P37" s="100"/>
      <c r="Q37" s="100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97"/>
      <c r="AD37" s="97"/>
    </row>
    <row r="38" spans="1:30" ht="15" x14ac:dyDescent="0.25">
      <c r="A38" s="38">
        <v>24</v>
      </c>
      <c r="B38" s="38">
        <v>2441</v>
      </c>
      <c r="C38" s="13"/>
      <c r="D38" s="13"/>
      <c r="E38" s="13"/>
      <c r="F38" s="13"/>
      <c r="G38" s="38" t="s">
        <v>35</v>
      </c>
      <c r="H38" s="13">
        <v>115</v>
      </c>
      <c r="I38" s="13">
        <v>21.855</v>
      </c>
      <c r="J38" s="16">
        <v>22</v>
      </c>
      <c r="K38" s="11">
        <f t="shared" si="0"/>
        <v>0.14499999999999957</v>
      </c>
      <c r="L38" s="11">
        <f>K38*R3</f>
        <v>0.12467099999999963</v>
      </c>
      <c r="M38" s="39"/>
      <c r="N38" s="40">
        <f>L63/H64*H38</f>
        <v>0.14215673590864919</v>
      </c>
      <c r="O38" s="41">
        <f t="shared" si="1"/>
        <v>0.26682773590864883</v>
      </c>
      <c r="P38" s="100"/>
      <c r="Q38" s="100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97"/>
      <c r="AD38" s="97"/>
    </row>
    <row r="39" spans="1:30" ht="15" x14ac:dyDescent="0.25">
      <c r="A39" s="38">
        <v>25</v>
      </c>
      <c r="B39" s="38">
        <v>91505152</v>
      </c>
      <c r="C39" s="13"/>
      <c r="D39" s="13"/>
      <c r="E39" s="13"/>
      <c r="F39" s="13"/>
      <c r="G39" s="38" t="s">
        <v>36</v>
      </c>
      <c r="H39" s="13">
        <v>104.9</v>
      </c>
      <c r="I39" s="13">
        <v>0.14599999999999999</v>
      </c>
      <c r="J39" s="16">
        <v>1.2230000000000001</v>
      </c>
      <c r="K39" s="11">
        <f t="shared" si="0"/>
        <v>1.0770000000000002</v>
      </c>
      <c r="L39" s="11">
        <f>K39*R3</f>
        <v>0.92600460000000018</v>
      </c>
      <c r="M39" s="39"/>
      <c r="N39" s="40">
        <f>L63/H64*H39</f>
        <v>0.12967166605928088</v>
      </c>
      <c r="O39" s="41">
        <f t="shared" si="1"/>
        <v>1.0556762660592811</v>
      </c>
      <c r="P39" s="100"/>
      <c r="Q39" s="100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97"/>
      <c r="AD39" s="97"/>
    </row>
    <row r="40" spans="1:30" ht="15" x14ac:dyDescent="0.25">
      <c r="A40" s="38">
        <v>26</v>
      </c>
      <c r="B40" s="38">
        <v>2439</v>
      </c>
      <c r="C40" s="13"/>
      <c r="D40" s="13"/>
      <c r="E40" s="13"/>
      <c r="F40" s="13"/>
      <c r="G40" s="38" t="s">
        <v>35</v>
      </c>
      <c r="H40" s="13">
        <v>59.9</v>
      </c>
      <c r="I40" s="13">
        <v>4.3419999999999996</v>
      </c>
      <c r="J40" s="16">
        <v>4.3419999999999996</v>
      </c>
      <c r="K40" s="11">
        <f t="shared" si="0"/>
        <v>0</v>
      </c>
      <c r="L40" s="11">
        <f>K40*R3</f>
        <v>0</v>
      </c>
      <c r="M40" s="39">
        <f>H40*(L12/F9)</f>
        <v>1.1558512023807697</v>
      </c>
      <c r="N40" s="40">
        <f>L63/H64*H40</f>
        <v>7.4045117225461615E-2</v>
      </c>
      <c r="O40" s="41">
        <f>L40+M40+N40</f>
        <v>1.2298963196062314</v>
      </c>
      <c r="P40" s="100"/>
      <c r="Q40" s="100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97"/>
      <c r="AD40" s="97"/>
    </row>
    <row r="41" spans="1:30" ht="15" x14ac:dyDescent="0.25">
      <c r="A41" s="38">
        <v>27</v>
      </c>
      <c r="B41" s="38">
        <v>2433</v>
      </c>
      <c r="C41" s="13"/>
      <c r="D41" s="13"/>
      <c r="E41" s="13"/>
      <c r="F41" s="13"/>
      <c r="G41" s="38" t="s">
        <v>35</v>
      </c>
      <c r="H41" s="13">
        <v>47.5</v>
      </c>
      <c r="I41" s="13">
        <v>8.77</v>
      </c>
      <c r="J41" s="16">
        <v>9.0280000000000005</v>
      </c>
      <c r="K41" s="11">
        <f t="shared" si="0"/>
        <v>0.2580000000000009</v>
      </c>
      <c r="L41" s="11">
        <v>0</v>
      </c>
      <c r="M41" s="39">
        <f>H41*(L12/F9)</f>
        <v>0.9165764960448507</v>
      </c>
      <c r="N41" s="40">
        <f>L63/H64*H41</f>
        <v>5.8716912657920318E-2</v>
      </c>
      <c r="O41" s="41">
        <f>L41+M41+N41</f>
        <v>0.97529340870277104</v>
      </c>
      <c r="P41" s="100"/>
      <c r="Q41" s="102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97"/>
      <c r="AD41" s="97"/>
    </row>
    <row r="42" spans="1:30" ht="15" x14ac:dyDescent="0.25">
      <c r="A42" s="38">
        <v>28</v>
      </c>
      <c r="B42" s="38">
        <v>9369</v>
      </c>
      <c r="C42" s="13"/>
      <c r="D42" s="13"/>
      <c r="E42" s="13"/>
      <c r="F42" s="13"/>
      <c r="G42" s="38" t="s">
        <v>35</v>
      </c>
      <c r="H42" s="13">
        <v>44.9</v>
      </c>
      <c r="I42" s="13">
        <v>4.0670000000000002</v>
      </c>
      <c r="J42" s="16">
        <v>4.0670000000000002</v>
      </c>
      <c r="K42" s="11">
        <f t="shared" si="0"/>
        <v>0</v>
      </c>
      <c r="L42" s="11">
        <f>K42*R3</f>
        <v>0</v>
      </c>
      <c r="M42" s="39">
        <f>H42*(L12/F9)</f>
        <v>0.86640599310344835</v>
      </c>
      <c r="N42" s="40">
        <f>L63/H64*H42</f>
        <v>5.5502934280855204E-2</v>
      </c>
      <c r="O42" s="41">
        <f>L42+M42+N42</f>
        <v>0.92190892738430352</v>
      </c>
      <c r="P42" s="100"/>
      <c r="Q42" s="100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97"/>
      <c r="AD42" s="97"/>
    </row>
    <row r="43" spans="1:30" ht="15" x14ac:dyDescent="0.25">
      <c r="A43" s="38">
        <v>29</v>
      </c>
      <c r="B43" s="38">
        <v>9851</v>
      </c>
      <c r="C43" s="13"/>
      <c r="D43" s="13"/>
      <c r="E43" s="13"/>
      <c r="F43" s="13"/>
      <c r="G43" s="38" t="s">
        <v>35</v>
      </c>
      <c r="H43" s="13">
        <v>44.6</v>
      </c>
      <c r="I43" s="13">
        <v>7.532</v>
      </c>
      <c r="J43" s="16">
        <v>7.532</v>
      </c>
      <c r="K43" s="11">
        <f t="shared" si="0"/>
        <v>0</v>
      </c>
      <c r="L43" s="11">
        <f>K43*R3</f>
        <v>0</v>
      </c>
      <c r="M43" s="39">
        <f>H43*(L12/F9)</f>
        <v>0.86061708891790201</v>
      </c>
      <c r="N43" s="40">
        <f>L63/H64*H43</f>
        <v>5.513209062196308E-2</v>
      </c>
      <c r="O43" s="41">
        <f>L43+M43+N43</f>
        <v>0.91574917953986512</v>
      </c>
      <c r="P43" s="100"/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97"/>
      <c r="AD43" s="97"/>
    </row>
    <row r="44" spans="1:30" ht="15" x14ac:dyDescent="0.25">
      <c r="A44" s="38">
        <v>30</v>
      </c>
      <c r="B44" s="38">
        <v>9368</v>
      </c>
      <c r="C44" s="13"/>
      <c r="D44" s="13"/>
      <c r="E44" s="13"/>
      <c r="F44" s="13"/>
      <c r="G44" s="38" t="s">
        <v>35</v>
      </c>
      <c r="H44" s="13">
        <v>52</v>
      </c>
      <c r="I44" s="13">
        <v>6.3860000000000001</v>
      </c>
      <c r="J44" s="16">
        <v>6.5010000000000003</v>
      </c>
      <c r="K44" s="11">
        <f t="shared" si="0"/>
        <v>0.11500000000000021</v>
      </c>
      <c r="L44" s="11">
        <v>0</v>
      </c>
      <c r="M44" s="39">
        <f>H44*(L12/F9)</f>
        <v>1.003410058828047</v>
      </c>
      <c r="N44" s="40">
        <f>L63/H64*H44</f>
        <v>6.4279567541302249E-2</v>
      </c>
      <c r="O44" s="41">
        <f>L44+M44+N44</f>
        <v>1.0676896263693492</v>
      </c>
      <c r="P44" s="103"/>
      <c r="Q44" s="102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97"/>
      <c r="AD44" s="97"/>
    </row>
    <row r="45" spans="1:30" ht="15" x14ac:dyDescent="0.25">
      <c r="A45" s="38">
        <v>31</v>
      </c>
      <c r="B45" s="38">
        <v>9852</v>
      </c>
      <c r="C45" s="13"/>
      <c r="D45" s="13"/>
      <c r="E45" s="13"/>
      <c r="F45" s="13"/>
      <c r="G45" s="38" t="s">
        <v>35</v>
      </c>
      <c r="H45" s="13">
        <v>117</v>
      </c>
      <c r="I45" s="13">
        <v>36.164000000000001</v>
      </c>
      <c r="J45" s="16">
        <v>37.399000000000001</v>
      </c>
      <c r="K45" s="11">
        <f t="shared" si="0"/>
        <v>1.2349999999999994</v>
      </c>
      <c r="L45" s="11">
        <f>K45*R3</f>
        <v>1.0618529999999995</v>
      </c>
      <c r="M45" s="39"/>
      <c r="N45" s="40">
        <f>L63/H64*H45</f>
        <v>0.14462902696793006</v>
      </c>
      <c r="O45" s="41">
        <f t="shared" si="1"/>
        <v>1.2064820269679295</v>
      </c>
      <c r="P45" s="100"/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97"/>
      <c r="AD45" s="97"/>
    </row>
    <row r="46" spans="1:30" ht="15" x14ac:dyDescent="0.25">
      <c r="A46" s="38">
        <v>32</v>
      </c>
      <c r="B46" s="38">
        <v>9821</v>
      </c>
      <c r="C46" s="13"/>
      <c r="D46" s="13"/>
      <c r="E46" s="13"/>
      <c r="F46" s="13"/>
      <c r="G46" s="38" t="s">
        <v>35</v>
      </c>
      <c r="H46" s="13">
        <v>104.4</v>
      </c>
      <c r="I46" s="13">
        <v>4.907</v>
      </c>
      <c r="J46" s="16">
        <v>4.907</v>
      </c>
      <c r="K46" s="11">
        <f t="shared" si="0"/>
        <v>0</v>
      </c>
      <c r="L46" s="11">
        <f>K46*R4</f>
        <v>0</v>
      </c>
      <c r="M46" s="39">
        <f>H46*(L12/F9)</f>
        <v>2.0145386565701564</v>
      </c>
      <c r="N46" s="40">
        <f>L63/H64*H46</f>
        <v>0.12905359329446067</v>
      </c>
      <c r="O46" s="41">
        <f>L46+M46+N46</f>
        <v>2.1435922498646169</v>
      </c>
      <c r="P46" s="100"/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97"/>
      <c r="AD46" s="97"/>
    </row>
    <row r="47" spans="1:30" s="91" customFormat="1" ht="15" x14ac:dyDescent="0.25">
      <c r="A47" s="38">
        <v>33</v>
      </c>
      <c r="B47" s="38">
        <v>9863</v>
      </c>
      <c r="C47" s="13"/>
      <c r="D47" s="13"/>
      <c r="E47" s="13"/>
      <c r="F47" s="13"/>
      <c r="G47" s="38" t="s">
        <v>35</v>
      </c>
      <c r="H47" s="13">
        <v>60.1</v>
      </c>
      <c r="I47" s="13">
        <v>9.5649999999999995</v>
      </c>
      <c r="J47" s="16">
        <v>9.8870000000000005</v>
      </c>
      <c r="K47" s="11">
        <f t="shared" si="0"/>
        <v>0.32200000000000095</v>
      </c>
      <c r="L47" s="11">
        <f>K47*R3</f>
        <v>0.27685560000000081</v>
      </c>
      <c r="M47" s="39"/>
      <c r="N47" s="40">
        <f>L63/H64*H47</f>
        <v>7.4292346331389716E-2</v>
      </c>
      <c r="O47" s="41">
        <f>L47+M47+N47</f>
        <v>0.35114794633139051</v>
      </c>
      <c r="P47" s="100"/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96"/>
      <c r="AD47" s="96"/>
    </row>
    <row r="48" spans="1:30" ht="15" x14ac:dyDescent="0.25">
      <c r="A48" s="38">
        <v>34</v>
      </c>
      <c r="B48" s="38">
        <v>9370</v>
      </c>
      <c r="C48" s="13"/>
      <c r="D48" s="13"/>
      <c r="E48" s="13"/>
      <c r="F48" s="13"/>
      <c r="G48" s="38" t="s">
        <v>35</v>
      </c>
      <c r="H48" s="13">
        <v>47.6</v>
      </c>
      <c r="I48" s="13">
        <v>10.333</v>
      </c>
      <c r="J48" s="16">
        <v>11.16</v>
      </c>
      <c r="K48" s="11">
        <f t="shared" si="0"/>
        <v>0.82699999999999996</v>
      </c>
      <c r="L48" s="11">
        <f>K48*R3</f>
        <v>0.71105459999999998</v>
      </c>
      <c r="M48" s="39"/>
      <c r="N48" s="40">
        <f>L63/H64*H48</f>
        <v>5.8840527210884362E-2</v>
      </c>
      <c r="O48" s="41">
        <f>L48+M48+N48</f>
        <v>0.76989512721088438</v>
      </c>
      <c r="P48" s="100"/>
      <c r="Q48" s="102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97"/>
      <c r="AD48" s="97"/>
    </row>
    <row r="49" spans="1:30" ht="15" x14ac:dyDescent="0.25">
      <c r="A49" s="38">
        <v>35</v>
      </c>
      <c r="B49" s="38">
        <v>9377</v>
      </c>
      <c r="C49" s="13"/>
      <c r="D49" s="13"/>
      <c r="E49" s="13"/>
      <c r="F49" s="13"/>
      <c r="G49" s="38" t="s">
        <v>35</v>
      </c>
      <c r="H49" s="13">
        <v>45.1</v>
      </c>
      <c r="I49" s="13">
        <v>13.621</v>
      </c>
      <c r="J49" s="16">
        <v>14.195</v>
      </c>
      <c r="K49" s="11">
        <f t="shared" si="0"/>
        <v>0.57399999999999984</v>
      </c>
      <c r="L49" s="11">
        <f>K49*R3</f>
        <v>0.49352519999999989</v>
      </c>
      <c r="M49" s="39"/>
      <c r="N49" s="40">
        <f>L63/H64*H49</f>
        <v>5.5750163386783291E-2</v>
      </c>
      <c r="O49" s="41">
        <f>L49+M49+N49</f>
        <v>0.54927536338678318</v>
      </c>
      <c r="P49" s="100"/>
      <c r="Q49" s="100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97"/>
      <c r="AD49" s="97"/>
    </row>
    <row r="50" spans="1:30" ht="15" x14ac:dyDescent="0.25">
      <c r="A50" s="38">
        <v>36</v>
      </c>
      <c r="B50" s="38">
        <v>9861</v>
      </c>
      <c r="C50" s="13"/>
      <c r="D50" s="13"/>
      <c r="E50" s="13"/>
      <c r="F50" s="13"/>
      <c r="G50" s="38" t="s">
        <v>35</v>
      </c>
      <c r="H50" s="13">
        <v>44.3</v>
      </c>
      <c r="I50" s="13">
        <v>23.004000000000001</v>
      </c>
      <c r="J50" s="16">
        <v>23.004000000000001</v>
      </c>
      <c r="K50" s="11">
        <f t="shared" si="0"/>
        <v>0</v>
      </c>
      <c r="L50" s="11">
        <f>K50*R3</f>
        <v>0</v>
      </c>
      <c r="M50" s="39"/>
      <c r="N50" s="40">
        <f>L63/H64*H50</f>
        <v>5.4761246963070949E-2</v>
      </c>
      <c r="O50" s="41">
        <f t="shared" si="1"/>
        <v>5.4761246963070949E-2</v>
      </c>
      <c r="P50" s="100"/>
      <c r="Q50" s="100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97"/>
      <c r="AD50" s="97"/>
    </row>
    <row r="51" spans="1:30" ht="15" x14ac:dyDescent="0.25">
      <c r="A51" s="38">
        <v>37</v>
      </c>
      <c r="B51" s="38">
        <v>9833</v>
      </c>
      <c r="C51" s="13"/>
      <c r="D51" s="13"/>
      <c r="E51" s="13"/>
      <c r="F51" s="13"/>
      <c r="G51" s="38" t="s">
        <v>35</v>
      </c>
      <c r="H51" s="13">
        <v>51.6</v>
      </c>
      <c r="I51" s="13">
        <v>18.635999999999999</v>
      </c>
      <c r="J51" s="16">
        <v>18.954999999999998</v>
      </c>
      <c r="K51" s="11">
        <f t="shared" si="0"/>
        <v>0.31899999999999906</v>
      </c>
      <c r="L51" s="11">
        <f>K51*R3</f>
        <v>0.27427619999999919</v>
      </c>
      <c r="M51" s="39"/>
      <c r="N51" s="40">
        <f>L63/H64*H51</f>
        <v>6.3785109329446074E-2</v>
      </c>
      <c r="O51" s="41">
        <f t="shared" si="1"/>
        <v>0.33806130932944528</v>
      </c>
      <c r="P51" s="103"/>
      <c r="Q51" s="100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97"/>
      <c r="AD51" s="97"/>
    </row>
    <row r="52" spans="1:30" s="91" customFormat="1" ht="15" x14ac:dyDescent="0.25">
      <c r="A52" s="38">
        <v>38</v>
      </c>
      <c r="B52" s="38">
        <v>19000594</v>
      </c>
      <c r="C52" s="13"/>
      <c r="D52" s="13"/>
      <c r="E52" s="43"/>
      <c r="F52" s="43"/>
      <c r="G52" s="38" t="s">
        <v>36</v>
      </c>
      <c r="H52" s="13">
        <v>107.8</v>
      </c>
      <c r="I52" s="13">
        <v>5.8540000000000001</v>
      </c>
      <c r="J52" s="16">
        <v>6.1340000000000003</v>
      </c>
      <c r="K52" s="11">
        <f t="shared" si="0"/>
        <v>0.28000000000000025</v>
      </c>
      <c r="L52" s="11">
        <f>K52</f>
        <v>0.28000000000000025</v>
      </c>
      <c r="M52" s="39"/>
      <c r="N52" s="40">
        <f>L63/H64*H52</f>
        <v>0.1332564880952381</v>
      </c>
      <c r="O52" s="41">
        <f t="shared" si="1"/>
        <v>0.41325648809523835</v>
      </c>
      <c r="P52" s="100"/>
      <c r="Q52" s="100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96"/>
      <c r="AD52" s="96"/>
    </row>
    <row r="53" spans="1:30" ht="15" x14ac:dyDescent="0.25">
      <c r="A53" s="38">
        <v>39</v>
      </c>
      <c r="B53" s="38">
        <v>9380</v>
      </c>
      <c r="C53" s="13"/>
      <c r="D53" s="13"/>
      <c r="E53" s="13"/>
      <c r="F53" s="13"/>
      <c r="G53" s="38" t="s">
        <v>35</v>
      </c>
      <c r="H53" s="13">
        <v>97.6</v>
      </c>
      <c r="I53" s="13">
        <v>10.582000000000001</v>
      </c>
      <c r="J53" s="16">
        <v>11.25</v>
      </c>
      <c r="K53" s="11">
        <f t="shared" si="0"/>
        <v>0.66799999999999926</v>
      </c>
      <c r="L53" s="11">
        <f>K53*R3</f>
        <v>0.57434639999999937</v>
      </c>
      <c r="M53" s="39"/>
      <c r="N53" s="40">
        <f>L63/H64*H53</f>
        <v>0.12064780369290574</v>
      </c>
      <c r="O53" s="41">
        <f t="shared" si="1"/>
        <v>0.6949942036929051</v>
      </c>
      <c r="P53" s="100"/>
      <c r="Q53" s="100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97"/>
      <c r="AD53" s="97"/>
    </row>
    <row r="54" spans="1:30" ht="15" x14ac:dyDescent="0.25">
      <c r="A54" s="38">
        <v>40</v>
      </c>
      <c r="B54" s="38">
        <v>9862</v>
      </c>
      <c r="C54" s="13"/>
      <c r="D54" s="13"/>
      <c r="E54" s="13"/>
      <c r="F54" s="13"/>
      <c r="G54" s="38" t="s">
        <v>35</v>
      </c>
      <c r="H54" s="13">
        <v>60.1</v>
      </c>
      <c r="I54" s="13">
        <v>4.3630000000000004</v>
      </c>
      <c r="J54" s="16">
        <v>4.3630000000000004</v>
      </c>
      <c r="K54" s="11">
        <f t="shared" si="0"/>
        <v>0</v>
      </c>
      <c r="L54" s="11">
        <f>K54*R3</f>
        <v>0</v>
      </c>
      <c r="M54" s="39">
        <f>H54*(L12/F9)</f>
        <v>1.1597104718378006</v>
      </c>
      <c r="N54" s="40">
        <f>L63/H64*H54</f>
        <v>7.4292346331389716E-2</v>
      </c>
      <c r="O54" s="41">
        <f t="shared" si="1"/>
        <v>1.2340028181691904</v>
      </c>
      <c r="P54" s="100"/>
      <c r="Q54" s="100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97"/>
      <c r="AD54" s="97"/>
    </row>
    <row r="55" spans="1:30" ht="15" x14ac:dyDescent="0.25">
      <c r="A55" s="44">
        <v>41</v>
      </c>
      <c r="B55" s="44">
        <v>9857</v>
      </c>
      <c r="C55" s="45"/>
      <c r="D55" s="45"/>
      <c r="E55" s="45"/>
      <c r="F55" s="45"/>
      <c r="G55" s="38" t="s">
        <v>35</v>
      </c>
      <c r="H55" s="45">
        <v>47.2</v>
      </c>
      <c r="I55" s="13">
        <v>5.2560000000000002</v>
      </c>
      <c r="J55" s="16">
        <v>5.2560000000000002</v>
      </c>
      <c r="K55" s="11">
        <f t="shared" si="0"/>
        <v>0</v>
      </c>
      <c r="L55" s="11">
        <f>J55-I55</f>
        <v>0</v>
      </c>
      <c r="M55" s="39">
        <f>H55*(L12/F9)</f>
        <v>0.91078759185930436</v>
      </c>
      <c r="N55" s="40">
        <f>L63/H64*H55</f>
        <v>5.8346068999028194E-2</v>
      </c>
      <c r="O55" s="41">
        <f t="shared" si="1"/>
        <v>0.96913366085833252</v>
      </c>
      <c r="P55" s="100"/>
      <c r="Q55" s="100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97"/>
      <c r="AD55" s="97"/>
    </row>
    <row r="56" spans="1:30" ht="15" x14ac:dyDescent="0.25">
      <c r="A56" s="212" t="s">
        <v>37</v>
      </c>
      <c r="B56" s="214"/>
      <c r="C56" s="214"/>
      <c r="D56" s="214"/>
      <c r="E56" s="214"/>
      <c r="F56" s="214"/>
      <c r="G56" s="215"/>
      <c r="H56" s="46">
        <f>SUM(H15:H55)</f>
        <v>2829.3999999999996</v>
      </c>
      <c r="I56" s="46">
        <f>SUM(I15:I55)</f>
        <v>429.49399999999991</v>
      </c>
      <c r="J56" s="136">
        <f>SUM(J15:J55)</f>
        <v>440.43599999999992</v>
      </c>
      <c r="K56" s="47">
        <f t="shared" si="0"/>
        <v>10.942000000000007</v>
      </c>
      <c r="L56" s="48">
        <f>SUM(L15:L55)</f>
        <v>9.278318800000001</v>
      </c>
      <c r="M56" s="48">
        <f>SUM(M15:M55)</f>
        <v>14.435597404024271</v>
      </c>
      <c r="N56" s="49">
        <f>SUM(N15:N55)</f>
        <v>3.4975501615646265</v>
      </c>
      <c r="O56" s="50">
        <f>SUM(O15:O55)</f>
        <v>27.211466365588901</v>
      </c>
      <c r="P56" s="100"/>
      <c r="Q56" s="100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97"/>
      <c r="AD56" s="97"/>
    </row>
    <row r="57" spans="1:30" ht="19.5" customHeight="1" x14ac:dyDescent="0.25">
      <c r="A57" s="216" t="s">
        <v>38</v>
      </c>
      <c r="B57" s="216"/>
      <c r="C57" s="216"/>
      <c r="D57" s="216"/>
      <c r="E57" s="216"/>
      <c r="F57" s="216"/>
      <c r="G57" s="216"/>
      <c r="H57" s="216"/>
      <c r="N57" s="41"/>
      <c r="O57" s="140"/>
      <c r="P57" s="100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97"/>
      <c r="AD57" s="97"/>
    </row>
    <row r="58" spans="1:30" ht="15" x14ac:dyDescent="0.25">
      <c r="A58" s="32">
        <v>1</v>
      </c>
      <c r="B58" s="32">
        <v>9373</v>
      </c>
      <c r="C58" s="51"/>
      <c r="D58" s="51"/>
      <c r="E58" s="51"/>
      <c r="F58" s="51"/>
      <c r="G58" s="38" t="s">
        <v>35</v>
      </c>
      <c r="H58" s="51">
        <v>64</v>
      </c>
      <c r="I58" s="13">
        <v>40.200000000000003</v>
      </c>
      <c r="J58" s="16">
        <v>42.033000000000001</v>
      </c>
      <c r="K58" s="11">
        <f t="shared" ref="K58:K63" si="2">J58-I58</f>
        <v>1.8329999999999984</v>
      </c>
      <c r="L58" s="11">
        <f>K58*R3</f>
        <v>1.5760133999999986</v>
      </c>
      <c r="M58" s="39"/>
      <c r="N58" s="40">
        <f>L63/H64*H58</f>
        <v>7.9113313896987378E-2</v>
      </c>
      <c r="O58" s="41">
        <f>L58+N58</f>
        <v>1.6551267138969858</v>
      </c>
      <c r="P58" s="100"/>
      <c r="Q58" s="100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97"/>
      <c r="AD58" s="97"/>
    </row>
    <row r="59" spans="1:30" ht="15" x14ac:dyDescent="0.25">
      <c r="A59" s="38">
        <v>2</v>
      </c>
      <c r="B59" s="38">
        <v>9374</v>
      </c>
      <c r="C59" s="53"/>
      <c r="D59" s="53"/>
      <c r="E59" s="53"/>
      <c r="F59" s="53"/>
      <c r="G59" s="38" t="s">
        <v>35</v>
      </c>
      <c r="H59" s="53">
        <v>131.6</v>
      </c>
      <c r="I59" s="13">
        <v>48.843000000000004</v>
      </c>
      <c r="J59" s="16">
        <v>50.48</v>
      </c>
      <c r="K59" s="11">
        <f t="shared" si="2"/>
        <v>1.6369999999999933</v>
      </c>
      <c r="L59" s="11">
        <f>K59*R3</f>
        <v>1.4074925999999943</v>
      </c>
      <c r="M59" s="39"/>
      <c r="N59" s="40">
        <f>L63/H64*H59</f>
        <v>0.1626767517006803</v>
      </c>
      <c r="O59" s="41">
        <f>L59+N59</f>
        <v>1.5701693517006747</v>
      </c>
      <c r="P59" s="100"/>
      <c r="Q59" s="100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97"/>
      <c r="AD59" s="97"/>
    </row>
    <row r="60" spans="1:30" ht="15" x14ac:dyDescent="0.25">
      <c r="A60" s="38">
        <v>3</v>
      </c>
      <c r="B60" s="38">
        <v>9375</v>
      </c>
      <c r="C60" s="53"/>
      <c r="D60" s="53"/>
      <c r="E60" s="53"/>
      <c r="F60" s="53"/>
      <c r="G60" s="38" t="s">
        <v>35</v>
      </c>
      <c r="H60" s="53">
        <v>104.2</v>
      </c>
      <c r="I60" s="13">
        <v>37.244</v>
      </c>
      <c r="J60" s="16">
        <v>37.244</v>
      </c>
      <c r="K60" s="11">
        <f t="shared" si="2"/>
        <v>0</v>
      </c>
      <c r="L60" s="11">
        <f>K60*R3</f>
        <v>0</v>
      </c>
      <c r="M60" s="39"/>
      <c r="N60" s="40">
        <f>L63/H64*H60</f>
        <v>0.12880636418853258</v>
      </c>
      <c r="O60" s="41">
        <f>L60+N60</f>
        <v>0.12880636418853258</v>
      </c>
      <c r="P60" s="100"/>
      <c r="Q60" s="100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97"/>
      <c r="AD60" s="97"/>
    </row>
    <row r="61" spans="1:30" ht="15" x14ac:dyDescent="0.25">
      <c r="A61" s="38">
        <v>4</v>
      </c>
      <c r="B61" s="38">
        <v>5400</v>
      </c>
      <c r="C61" s="53"/>
      <c r="D61" s="53"/>
      <c r="E61" s="53"/>
      <c r="F61" s="53"/>
      <c r="G61" s="38" t="s">
        <v>35</v>
      </c>
      <c r="H61" s="53">
        <v>163.6</v>
      </c>
      <c r="I61" s="13">
        <v>46.533999999999999</v>
      </c>
      <c r="J61" s="16">
        <v>47.906999999999996</v>
      </c>
      <c r="K61" s="11">
        <f t="shared" si="2"/>
        <v>1.3729999999999976</v>
      </c>
      <c r="L61" s="11">
        <f>K61*R3</f>
        <v>1.1805053999999979</v>
      </c>
      <c r="M61" s="39"/>
      <c r="N61" s="40">
        <f>L63/H64*H61</f>
        <v>0.20223340864917397</v>
      </c>
      <c r="O61" s="41">
        <f>L61+N61</f>
        <v>1.3827388086491719</v>
      </c>
      <c r="P61" s="100"/>
      <c r="Q61" s="100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97"/>
      <c r="AD61" s="97"/>
    </row>
    <row r="62" spans="1:30" ht="15" x14ac:dyDescent="0.25">
      <c r="A62" s="212" t="s">
        <v>39</v>
      </c>
      <c r="B62" s="215"/>
      <c r="C62" s="54"/>
      <c r="D62" s="54"/>
      <c r="E62" s="54"/>
      <c r="F62" s="54"/>
      <c r="G62" s="54"/>
      <c r="H62" s="55">
        <f>SUM(H58:H61)</f>
        <v>463.4</v>
      </c>
      <c r="I62" s="55">
        <f>SUM(I58:I61)</f>
        <v>172.821</v>
      </c>
      <c r="J62" s="137">
        <f>SUM(J58:J61)</f>
        <v>177.66399999999999</v>
      </c>
      <c r="K62" s="47">
        <f t="shared" si="2"/>
        <v>4.8429999999999893</v>
      </c>
      <c r="L62" s="56">
        <f>SUM(L58:L61)</f>
        <v>4.1640113999999908</v>
      </c>
      <c r="M62" s="56">
        <f>SUM(M58:M61)</f>
        <v>0</v>
      </c>
      <c r="N62" s="57">
        <f>SUM(N58:N61)</f>
        <v>0.57282983843537427</v>
      </c>
      <c r="O62" s="57">
        <f>SUM(O58:O61)</f>
        <v>4.7368412384353658</v>
      </c>
      <c r="P62" s="100"/>
      <c r="Q62" s="100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97"/>
      <c r="AD62" s="97"/>
    </row>
    <row r="63" spans="1:30" ht="26.25" x14ac:dyDescent="0.25">
      <c r="A63" s="59"/>
      <c r="B63" s="128" t="s">
        <v>40</v>
      </c>
      <c r="C63" s="13"/>
      <c r="D63" s="13"/>
      <c r="E63" s="13"/>
      <c r="F63" s="13"/>
      <c r="G63" s="38" t="s">
        <v>41</v>
      </c>
      <c r="H63" s="13">
        <f>H56+H62</f>
        <v>3292.7999999999997</v>
      </c>
      <c r="I63" s="13">
        <v>37254</v>
      </c>
      <c r="J63" s="16">
        <v>41987</v>
      </c>
      <c r="K63" s="11">
        <f t="shared" si="2"/>
        <v>4733</v>
      </c>
      <c r="L63" s="11">
        <f>K63*R4</f>
        <v>4.0703800000000001</v>
      </c>
      <c r="M63" s="11"/>
      <c r="N63" s="41">
        <f>M63*V3</f>
        <v>0</v>
      </c>
      <c r="O63" s="41"/>
      <c r="P63" s="100"/>
      <c r="Q63" s="100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97"/>
      <c r="AD63" s="97"/>
    </row>
    <row r="64" spans="1:30" ht="15" x14ac:dyDescent="0.25">
      <c r="A64" s="217" t="s">
        <v>42</v>
      </c>
      <c r="B64" s="218"/>
      <c r="C64" s="46"/>
      <c r="D64" s="46"/>
      <c r="E64" s="46"/>
      <c r="F64" s="46"/>
      <c r="G64" s="46"/>
      <c r="H64" s="46">
        <f t="shared" ref="H64:O64" si="3">H56+H62</f>
        <v>3292.7999999999997</v>
      </c>
      <c r="I64" s="46">
        <f>I56+I62</f>
        <v>602.31499999999994</v>
      </c>
      <c r="J64" s="136">
        <f t="shared" si="3"/>
        <v>618.09999999999991</v>
      </c>
      <c r="K64" s="48">
        <f t="shared" si="3"/>
        <v>15.784999999999997</v>
      </c>
      <c r="L64" s="48">
        <f t="shared" si="3"/>
        <v>13.442330199999992</v>
      </c>
      <c r="M64" s="48">
        <f t="shared" si="3"/>
        <v>14.435597404024271</v>
      </c>
      <c r="N64" s="50">
        <f t="shared" si="3"/>
        <v>4.070380000000001</v>
      </c>
      <c r="O64" s="50">
        <f t="shared" si="3"/>
        <v>31.948307604024265</v>
      </c>
      <c r="P64" s="100"/>
      <c r="Q64" s="100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97"/>
      <c r="AD64" s="97"/>
    </row>
    <row r="65" spans="1:30" thickBot="1" x14ac:dyDescent="0.3">
      <c r="A65" s="219" t="s">
        <v>43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141"/>
      <c r="P65" s="100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97"/>
      <c r="AD65" s="97"/>
    </row>
    <row r="66" spans="1:30" s="93" customFormat="1" ht="47.25" customHeight="1" thickBot="1" x14ac:dyDescent="0.25">
      <c r="A66" s="61" t="s">
        <v>19</v>
      </c>
      <c r="B66" s="61" t="s">
        <v>20</v>
      </c>
      <c r="C66" s="62" t="s">
        <v>21</v>
      </c>
      <c r="D66" s="62"/>
      <c r="E66" s="63" t="s">
        <v>23</v>
      </c>
      <c r="F66" s="63" t="s">
        <v>24</v>
      </c>
      <c r="G66" s="64" t="s">
        <v>25</v>
      </c>
      <c r="H66" s="64" t="s">
        <v>26</v>
      </c>
      <c r="I66" s="26" t="str">
        <f>I14</f>
        <v>Показания на 21.02.2020 г.</v>
      </c>
      <c r="J66" s="26" t="str">
        <f>J14</f>
        <v>Показания на 20.03.2020 г.</v>
      </c>
      <c r="K66" s="65" t="s">
        <v>29</v>
      </c>
      <c r="L66" s="66" t="s">
        <v>44</v>
      </c>
      <c r="M66" s="29" t="s">
        <v>31</v>
      </c>
      <c r="N66" s="68" t="s">
        <v>32</v>
      </c>
      <c r="O66" s="31" t="s">
        <v>33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99"/>
      <c r="AD66" s="99"/>
    </row>
    <row r="67" spans="1:30" ht="15" x14ac:dyDescent="0.25">
      <c r="A67" s="70">
        <v>42</v>
      </c>
      <c r="B67" s="38">
        <v>4754</v>
      </c>
      <c r="C67" s="13"/>
      <c r="D67" s="13"/>
      <c r="E67" s="84"/>
      <c r="F67" s="13"/>
      <c r="G67" s="38" t="s">
        <v>35</v>
      </c>
      <c r="H67" s="71">
        <v>48.6</v>
      </c>
      <c r="I67" s="13">
        <v>2.1709999999999998</v>
      </c>
      <c r="J67" s="16">
        <v>2.1709999999999998</v>
      </c>
      <c r="K67" s="11">
        <f t="shared" ref="K67:K102" si="4">J67-I67</f>
        <v>0</v>
      </c>
      <c r="L67" s="11">
        <f t="shared" ref="L67:L72" si="5">K67*R1</f>
        <v>0</v>
      </c>
      <c r="M67" s="11">
        <f>H67*(L12/F9)</f>
        <v>0.93780247805852102</v>
      </c>
      <c r="N67" s="41">
        <f>L116/H117*H67</f>
        <v>4.9663143197948963E-2</v>
      </c>
      <c r="O67" s="41">
        <f>L67+M67+N67</f>
        <v>0.98746562125646997</v>
      </c>
      <c r="P67" s="100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97"/>
      <c r="AD67" s="97"/>
    </row>
    <row r="68" spans="1:30" ht="15" x14ac:dyDescent="0.25">
      <c r="A68" s="70">
        <v>43</v>
      </c>
      <c r="B68" s="38">
        <v>4742</v>
      </c>
      <c r="C68" s="13"/>
      <c r="D68" s="13"/>
      <c r="E68" s="84"/>
      <c r="F68" s="13"/>
      <c r="G68" s="38" t="s">
        <v>35</v>
      </c>
      <c r="H68" s="71">
        <v>62.5</v>
      </c>
      <c r="I68" s="13">
        <v>2.1509999999999998</v>
      </c>
      <c r="J68" s="16">
        <v>2.1509999999999998</v>
      </c>
      <c r="K68" s="11">
        <f t="shared" si="4"/>
        <v>0</v>
      </c>
      <c r="L68" s="11">
        <f t="shared" si="5"/>
        <v>0</v>
      </c>
      <c r="M68" s="11">
        <f>H68*(L12/F9)</f>
        <v>1.206021705322172</v>
      </c>
      <c r="N68" s="41">
        <f>L116/H117*H68</f>
        <v>6.3867210902712135E-2</v>
      </c>
      <c r="O68" s="41">
        <f t="shared" ref="O68:O102" si="6">L68+M68+N68</f>
        <v>1.2698889162248841</v>
      </c>
      <c r="P68" s="100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97"/>
      <c r="AD68" s="97"/>
    </row>
    <row r="69" spans="1:30" ht="15" x14ac:dyDescent="0.25">
      <c r="A69" s="70">
        <v>44</v>
      </c>
      <c r="B69" s="38">
        <v>4752</v>
      </c>
      <c r="C69" s="13"/>
      <c r="D69" s="13"/>
      <c r="E69" s="84"/>
      <c r="F69" s="13"/>
      <c r="G69" s="38" t="s">
        <v>35</v>
      </c>
      <c r="H69" s="71">
        <v>107.7</v>
      </c>
      <c r="I69" s="13">
        <v>34.707999999999998</v>
      </c>
      <c r="J69" s="16">
        <v>35.417000000000002</v>
      </c>
      <c r="K69" s="11">
        <f t="shared" si="4"/>
        <v>0.70900000000000318</v>
      </c>
      <c r="L69" s="11">
        <f t="shared" si="5"/>
        <v>0.60959820000000275</v>
      </c>
      <c r="M69" s="11"/>
      <c r="N69" s="41">
        <f>L116/H117*H69</f>
        <v>0.11005597782755357</v>
      </c>
      <c r="O69" s="41">
        <f t="shared" si="6"/>
        <v>0.71965417782755636</v>
      </c>
      <c r="P69" s="100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97"/>
      <c r="AD69" s="97"/>
    </row>
    <row r="70" spans="1:30" ht="15" x14ac:dyDescent="0.25">
      <c r="A70" s="70">
        <v>48</v>
      </c>
      <c r="B70" s="38">
        <v>4738</v>
      </c>
      <c r="C70" s="13"/>
      <c r="D70" s="13"/>
      <c r="E70" s="84"/>
      <c r="F70" s="13"/>
      <c r="G70" s="38" t="s">
        <v>35</v>
      </c>
      <c r="H70" s="71">
        <v>48.6</v>
      </c>
      <c r="I70" s="13">
        <v>0.34499999999999997</v>
      </c>
      <c r="J70" s="16">
        <v>0.34499999999999997</v>
      </c>
      <c r="K70" s="11">
        <f t="shared" si="4"/>
        <v>0</v>
      </c>
      <c r="L70" s="11">
        <f t="shared" si="5"/>
        <v>0</v>
      </c>
      <c r="M70" s="11"/>
      <c r="N70" s="41">
        <f>L116/H117*H70</f>
        <v>4.9663143197948963E-2</v>
      </c>
      <c r="O70" s="41">
        <f t="shared" si="6"/>
        <v>4.9663143197948963E-2</v>
      </c>
      <c r="P70" s="100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97"/>
      <c r="AD70" s="97"/>
    </row>
    <row r="71" spans="1:30" ht="15" x14ac:dyDescent="0.25">
      <c r="A71" s="70">
        <v>49</v>
      </c>
      <c r="B71" s="38">
        <v>4764</v>
      </c>
      <c r="C71" s="13"/>
      <c r="D71" s="13"/>
      <c r="E71" s="84"/>
      <c r="F71" s="13"/>
      <c r="G71" s="38" t="s">
        <v>35</v>
      </c>
      <c r="H71" s="71">
        <v>61.1</v>
      </c>
      <c r="I71" s="13">
        <v>1.7949999999999999</v>
      </c>
      <c r="J71" s="16">
        <v>1.7949999999999999</v>
      </c>
      <c r="K71" s="11">
        <f t="shared" si="4"/>
        <v>0</v>
      </c>
      <c r="L71" s="11">
        <f t="shared" si="5"/>
        <v>0</v>
      </c>
      <c r="M71" s="11">
        <f>H71*(L12/F9)</f>
        <v>1.1790068191229555</v>
      </c>
      <c r="N71" s="41">
        <f>L116/H117*H71</f>
        <v>6.2436585378491394E-2</v>
      </c>
      <c r="O71" s="41">
        <f t="shared" si="6"/>
        <v>1.2414434045014469</v>
      </c>
      <c r="P71" s="100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97"/>
      <c r="AD71" s="97"/>
    </row>
    <row r="72" spans="1:30" ht="15" x14ac:dyDescent="0.25">
      <c r="A72" s="70">
        <v>50</v>
      </c>
      <c r="B72" s="38">
        <v>4766</v>
      </c>
      <c r="C72" s="13"/>
      <c r="D72" s="13"/>
      <c r="E72" s="84"/>
      <c r="F72" s="13"/>
      <c r="G72" s="38" t="s">
        <v>35</v>
      </c>
      <c r="H72" s="71">
        <v>102.7</v>
      </c>
      <c r="I72" s="13">
        <v>10.766999999999999</v>
      </c>
      <c r="J72" s="16">
        <v>10.766999999999999</v>
      </c>
      <c r="K72" s="11">
        <f t="shared" si="4"/>
        <v>0</v>
      </c>
      <c r="L72" s="11">
        <f t="shared" si="5"/>
        <v>0</v>
      </c>
      <c r="M72" s="11"/>
      <c r="N72" s="41">
        <f>L116/H117*H72</f>
        <v>0.10494660095533659</v>
      </c>
      <c r="O72" s="41">
        <f t="shared" si="6"/>
        <v>0.10494660095533659</v>
      </c>
      <c r="P72" s="100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97"/>
      <c r="AD72" s="97"/>
    </row>
    <row r="73" spans="1:30" ht="15" x14ac:dyDescent="0.25">
      <c r="A73" s="70">
        <v>51</v>
      </c>
      <c r="B73" s="38">
        <v>4747</v>
      </c>
      <c r="C73" s="13"/>
      <c r="D73" s="13"/>
      <c r="E73" s="84"/>
      <c r="F73" s="13"/>
      <c r="G73" s="38" t="s">
        <v>35</v>
      </c>
      <c r="H73" s="71">
        <v>112.6</v>
      </c>
      <c r="I73" s="13">
        <v>4.1319999999999997</v>
      </c>
      <c r="J73" s="16">
        <v>5.2450000000000001</v>
      </c>
      <c r="K73" s="11">
        <f t="shared" si="4"/>
        <v>1.1130000000000004</v>
      </c>
      <c r="L73" s="11">
        <f>K73*R3</f>
        <v>0.9569574000000004</v>
      </c>
      <c r="M73" s="11"/>
      <c r="N73" s="41">
        <f>L116/H117*H73</f>
        <v>0.11506316716232619</v>
      </c>
      <c r="O73" s="41">
        <f t="shared" si="6"/>
        <v>1.0720205671623266</v>
      </c>
      <c r="P73" s="100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97"/>
      <c r="AD73" s="97"/>
    </row>
    <row r="74" spans="1:30" ht="15" x14ac:dyDescent="0.25">
      <c r="A74" s="70">
        <v>52</v>
      </c>
      <c r="B74" s="38">
        <v>4745</v>
      </c>
      <c r="C74" s="13"/>
      <c r="D74" s="13"/>
      <c r="E74" s="84"/>
      <c r="F74" s="13"/>
      <c r="G74" s="38" t="s">
        <v>35</v>
      </c>
      <c r="H74" s="13">
        <v>50.3</v>
      </c>
      <c r="I74" s="13">
        <v>1.952</v>
      </c>
      <c r="J74" s="16">
        <v>1.952</v>
      </c>
      <c r="K74" s="11">
        <f t="shared" si="4"/>
        <v>0</v>
      </c>
      <c r="L74" s="11">
        <f>K74*R4</f>
        <v>0</v>
      </c>
      <c r="M74" s="11">
        <f>H74*(L12/F9)</f>
        <v>0.97060626844328401</v>
      </c>
      <c r="N74" s="41">
        <f>L116/H117*H74</f>
        <v>5.1400331334502732E-2</v>
      </c>
      <c r="O74" s="41">
        <f t="shared" si="6"/>
        <v>1.0220065997777867</v>
      </c>
      <c r="P74" s="100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97"/>
      <c r="AD74" s="97"/>
    </row>
    <row r="75" spans="1:30" ht="15" x14ac:dyDescent="0.25">
      <c r="A75" s="70">
        <v>53</v>
      </c>
      <c r="B75" s="38">
        <v>4739</v>
      </c>
      <c r="C75" s="13"/>
      <c r="D75" s="13"/>
      <c r="E75" s="84"/>
      <c r="F75" s="13"/>
      <c r="G75" s="38" t="s">
        <v>35</v>
      </c>
      <c r="H75" s="71">
        <v>54.8</v>
      </c>
      <c r="I75" s="13">
        <v>2.2480000000000002</v>
      </c>
      <c r="J75" s="16">
        <v>2.2480000000000002</v>
      </c>
      <c r="K75" s="11">
        <f t="shared" si="4"/>
        <v>0</v>
      </c>
      <c r="L75" s="11">
        <f>K75*R5</f>
        <v>0</v>
      </c>
      <c r="M75" s="11">
        <f>H75*(L12/F9)</f>
        <v>1.0574398312264803</v>
      </c>
      <c r="N75" s="41">
        <f>L116/H117*H75</f>
        <v>5.5998770519498003E-2</v>
      </c>
      <c r="O75" s="41">
        <f t="shared" si="6"/>
        <v>1.1134386017459783</v>
      </c>
      <c r="P75" s="100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97"/>
      <c r="AD75" s="97"/>
    </row>
    <row r="76" spans="1:30" ht="15" x14ac:dyDescent="0.25">
      <c r="A76" s="70">
        <v>54</v>
      </c>
      <c r="B76" s="38">
        <v>4765</v>
      </c>
      <c r="C76" s="13"/>
      <c r="D76" s="13"/>
      <c r="E76" s="84"/>
      <c r="F76" s="13"/>
      <c r="G76" s="38" t="s">
        <v>35</v>
      </c>
      <c r="H76" s="71">
        <v>50.3</v>
      </c>
      <c r="I76" s="13">
        <v>8.2319999999999993</v>
      </c>
      <c r="J76" s="16">
        <v>8.2319999999999993</v>
      </c>
      <c r="K76" s="11">
        <f t="shared" si="4"/>
        <v>0</v>
      </c>
      <c r="L76" s="11">
        <f>K76*R6</f>
        <v>0</v>
      </c>
      <c r="M76" s="11">
        <f>H76*(L12/F9)</f>
        <v>0.97060626844328401</v>
      </c>
      <c r="N76" s="41">
        <f>L116/H117*H76</f>
        <v>5.1400331334502732E-2</v>
      </c>
      <c r="O76" s="41">
        <f t="shared" si="6"/>
        <v>1.0220065997777867</v>
      </c>
      <c r="P76" s="100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97"/>
      <c r="AD76" s="97"/>
    </row>
    <row r="77" spans="1:30" ht="15" x14ac:dyDescent="0.25">
      <c r="A77" s="70">
        <v>55</v>
      </c>
      <c r="B77" s="38">
        <v>4731</v>
      </c>
      <c r="C77" s="13"/>
      <c r="D77" s="13"/>
      <c r="E77" s="84"/>
      <c r="F77" s="13"/>
      <c r="G77" s="38" t="s">
        <v>35</v>
      </c>
      <c r="H77" s="13">
        <v>49.2</v>
      </c>
      <c r="I77" s="13">
        <v>1.49</v>
      </c>
      <c r="J77" s="16">
        <v>1.49</v>
      </c>
      <c r="K77" s="11">
        <f t="shared" si="4"/>
        <v>0</v>
      </c>
      <c r="L77" s="11">
        <f>K77*R14</f>
        <v>0</v>
      </c>
      <c r="M77" s="11">
        <f>H77*(L12/F9)</f>
        <v>0.94938028642961392</v>
      </c>
      <c r="N77" s="41">
        <f>L116/H117*H77</f>
        <v>5.0276268422614998E-2</v>
      </c>
      <c r="O77" s="41">
        <f t="shared" si="6"/>
        <v>0.99965655485222893</v>
      </c>
      <c r="P77" s="100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97"/>
      <c r="AD77" s="97"/>
    </row>
    <row r="78" spans="1:30" ht="15" x14ac:dyDescent="0.25">
      <c r="A78" s="70">
        <v>56</v>
      </c>
      <c r="B78" s="38">
        <v>4771</v>
      </c>
      <c r="C78" s="13"/>
      <c r="D78" s="13"/>
      <c r="E78" s="84"/>
      <c r="F78" s="13"/>
      <c r="G78" s="38" t="s">
        <v>35</v>
      </c>
      <c r="H78" s="13">
        <v>63.4</v>
      </c>
      <c r="I78" s="13">
        <v>1.222</v>
      </c>
      <c r="J78" s="16">
        <v>1.222</v>
      </c>
      <c r="K78" s="11">
        <f t="shared" si="4"/>
        <v>0</v>
      </c>
      <c r="L78" s="11">
        <f>K78*R15</f>
        <v>0</v>
      </c>
      <c r="M78" s="11"/>
      <c r="N78" s="41">
        <f>L116/H117*H78</f>
        <v>6.4786898739711191E-2</v>
      </c>
      <c r="O78" s="41">
        <f t="shared" si="6"/>
        <v>6.4786898739711191E-2</v>
      </c>
      <c r="P78" s="100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97"/>
      <c r="AD78" s="97"/>
    </row>
    <row r="79" spans="1:30" ht="15" x14ac:dyDescent="0.25">
      <c r="A79" s="70">
        <v>57</v>
      </c>
      <c r="B79" s="38">
        <v>4758</v>
      </c>
      <c r="C79" s="13"/>
      <c r="D79" s="13"/>
      <c r="E79" s="84"/>
      <c r="F79" s="13"/>
      <c r="G79" s="38" t="s">
        <v>35</v>
      </c>
      <c r="H79" s="13">
        <v>104.8</v>
      </c>
      <c r="I79" s="13">
        <v>13.853999999999999</v>
      </c>
      <c r="J79" s="16">
        <v>13.853999999999999</v>
      </c>
      <c r="K79" s="11">
        <f t="shared" si="4"/>
        <v>0</v>
      </c>
      <c r="L79" s="11">
        <f>K79*R16</f>
        <v>0</v>
      </c>
      <c r="M79" s="11">
        <f>H79*(L12/F9)</f>
        <v>2.0222571954842179</v>
      </c>
      <c r="N79" s="41">
        <f>L116/H117*H79</f>
        <v>0.10709253924166771</v>
      </c>
      <c r="O79" s="41">
        <f t="shared" si="6"/>
        <v>2.1293497347258854</v>
      </c>
      <c r="P79" s="100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97"/>
      <c r="AD79" s="97"/>
    </row>
    <row r="80" spans="1:30" ht="15" x14ac:dyDescent="0.25">
      <c r="A80" s="70">
        <v>58</v>
      </c>
      <c r="B80" s="38">
        <v>4746</v>
      </c>
      <c r="C80" s="13"/>
      <c r="D80" s="13"/>
      <c r="E80" s="84"/>
      <c r="F80" s="13"/>
      <c r="G80" s="38" t="s">
        <v>35</v>
      </c>
      <c r="H80" s="13">
        <v>115.3</v>
      </c>
      <c r="I80" s="13">
        <v>38.859000000000002</v>
      </c>
      <c r="J80" s="16">
        <v>39.695999999999998</v>
      </c>
      <c r="K80" s="11">
        <f t="shared" si="4"/>
        <v>0.83699999999999619</v>
      </c>
      <c r="L80" s="11">
        <f>K80*R3</f>
        <v>0.71965259999999676</v>
      </c>
      <c r="M80" s="11"/>
      <c r="N80" s="41">
        <f>L116/H117*H80</f>
        <v>0.11782223067332336</v>
      </c>
      <c r="O80" s="41">
        <f t="shared" si="6"/>
        <v>0.83747483067332007</v>
      </c>
      <c r="P80" s="100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97"/>
      <c r="AD80" s="97"/>
    </row>
    <row r="81" spans="1:30" ht="15" x14ac:dyDescent="0.25">
      <c r="A81" s="70">
        <v>59</v>
      </c>
      <c r="B81" s="38">
        <v>4762</v>
      </c>
      <c r="C81" s="13"/>
      <c r="D81" s="13"/>
      <c r="E81" s="84"/>
      <c r="F81" s="13"/>
      <c r="G81" s="38" t="s">
        <v>35</v>
      </c>
      <c r="H81" s="13">
        <v>51.5</v>
      </c>
      <c r="I81" s="13">
        <v>1.1419999999999999</v>
      </c>
      <c r="J81" s="16">
        <v>1.1419999999999999</v>
      </c>
      <c r="K81" s="11">
        <f t="shared" si="4"/>
        <v>0</v>
      </c>
      <c r="L81" s="11">
        <f>K81*R4</f>
        <v>0</v>
      </c>
      <c r="M81" s="11">
        <f>H81*(L12/F9)</f>
        <v>0.99376188518546971</v>
      </c>
      <c r="N81" s="41">
        <f>L116/H117*H81</f>
        <v>5.2626581783834801E-2</v>
      </c>
      <c r="O81" s="41">
        <f>L81+M81+N81</f>
        <v>1.0463884669693044</v>
      </c>
      <c r="P81" s="100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97"/>
      <c r="AD81" s="97"/>
    </row>
    <row r="82" spans="1:30" ht="15" x14ac:dyDescent="0.25">
      <c r="A82" s="70">
        <v>60</v>
      </c>
      <c r="B82" s="38">
        <v>18010453</v>
      </c>
      <c r="C82" s="13"/>
      <c r="D82" s="13"/>
      <c r="E82" s="84"/>
      <c r="F82" s="13"/>
      <c r="G82" s="38" t="s">
        <v>36</v>
      </c>
      <c r="H82" s="13">
        <v>55.4</v>
      </c>
      <c r="I82" s="13">
        <v>0.86</v>
      </c>
      <c r="J82" s="16">
        <v>0.86</v>
      </c>
      <c r="K82" s="11">
        <f t="shared" si="4"/>
        <v>0</v>
      </c>
      <c r="L82" s="11">
        <f>K82*R5</f>
        <v>0</v>
      </c>
      <c r="M82" s="11"/>
      <c r="N82" s="41">
        <f>L116/H117*H82</f>
        <v>5.6611895744164038E-2</v>
      </c>
      <c r="O82" s="41">
        <f t="shared" si="6"/>
        <v>5.6611895744164038E-2</v>
      </c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97"/>
      <c r="AD82" s="97"/>
    </row>
    <row r="83" spans="1:30" ht="15" x14ac:dyDescent="0.25">
      <c r="A83" s="70">
        <v>61</v>
      </c>
      <c r="B83" s="38">
        <v>4732</v>
      </c>
      <c r="C83" s="13"/>
      <c r="D83" s="13"/>
      <c r="E83" s="85"/>
      <c r="F83" s="13"/>
      <c r="G83" s="38" t="s">
        <v>35</v>
      </c>
      <c r="H83" s="13">
        <v>51.8</v>
      </c>
      <c r="I83" s="13">
        <v>28.965</v>
      </c>
      <c r="J83" s="16">
        <v>29.532</v>
      </c>
      <c r="K83" s="11">
        <f t="shared" si="4"/>
        <v>0.56700000000000017</v>
      </c>
      <c r="L83" s="11">
        <v>0</v>
      </c>
      <c r="M83" s="11">
        <f>H83*(L12/F9)</f>
        <v>0.99955078937101616</v>
      </c>
      <c r="N83" s="41">
        <f>L116/H117*H83</f>
        <v>5.2933144396167822E-2</v>
      </c>
      <c r="O83" s="41">
        <f t="shared" si="6"/>
        <v>1.0524839337671841</v>
      </c>
      <c r="P83" s="102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97"/>
      <c r="AD83" s="97"/>
    </row>
    <row r="84" spans="1:30" ht="15" x14ac:dyDescent="0.25">
      <c r="A84" s="70">
        <v>62</v>
      </c>
      <c r="B84" s="38">
        <v>486515</v>
      </c>
      <c r="C84" s="13"/>
      <c r="D84" s="13"/>
      <c r="E84" s="84"/>
      <c r="F84" s="13"/>
      <c r="G84" s="38" t="s">
        <v>36</v>
      </c>
      <c r="H84" s="13">
        <v>48.9</v>
      </c>
      <c r="I84" s="13">
        <v>1.9668000000000001</v>
      </c>
      <c r="J84" s="16">
        <v>2.4689000000000001</v>
      </c>
      <c r="K84" s="11">
        <f t="shared" si="4"/>
        <v>0.50209999999999999</v>
      </c>
      <c r="L84" s="11">
        <f>K84</f>
        <v>0.50209999999999999</v>
      </c>
      <c r="M84" s="11"/>
      <c r="N84" s="41">
        <f>L116/H117*H84</f>
        <v>4.9969705810281977E-2</v>
      </c>
      <c r="O84" s="41">
        <f t="shared" si="6"/>
        <v>0.55206970581028192</v>
      </c>
      <c r="P84" s="100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97"/>
      <c r="AD84" s="97"/>
    </row>
    <row r="85" spans="1:30" ht="15" x14ac:dyDescent="0.25">
      <c r="A85" s="70">
        <v>63</v>
      </c>
      <c r="B85" s="38">
        <v>18003179</v>
      </c>
      <c r="C85" s="38"/>
      <c r="D85" s="38"/>
      <c r="E85" s="84"/>
      <c r="F85" s="38"/>
      <c r="G85" s="38" t="s">
        <v>36</v>
      </c>
      <c r="H85" s="13">
        <v>63.2</v>
      </c>
      <c r="I85" s="13">
        <v>3.1349999999999998</v>
      </c>
      <c r="J85" s="16">
        <v>3.2669999999999999</v>
      </c>
      <c r="K85" s="11">
        <f t="shared" si="4"/>
        <v>0.13200000000000012</v>
      </c>
      <c r="L85" s="11">
        <f>K85</f>
        <v>0.13200000000000012</v>
      </c>
      <c r="M85" s="11"/>
      <c r="N85" s="41">
        <f>L116/H117*H85</f>
        <v>6.4582523664822519E-2</v>
      </c>
      <c r="O85" s="41">
        <f t="shared" si="6"/>
        <v>0.19658252366482265</v>
      </c>
      <c r="P85" s="100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97"/>
      <c r="AD85" s="97"/>
    </row>
    <row r="86" spans="1:30" ht="15" x14ac:dyDescent="0.25">
      <c r="A86" s="70">
        <v>64</v>
      </c>
      <c r="B86" s="38">
        <v>3963</v>
      </c>
      <c r="C86" s="13"/>
      <c r="D86" s="13"/>
      <c r="E86" s="84"/>
      <c r="F86" s="13"/>
      <c r="G86" s="38" t="s">
        <v>35</v>
      </c>
      <c r="H86" s="13">
        <v>104.7</v>
      </c>
      <c r="I86" s="13">
        <v>0.38100000000000001</v>
      </c>
      <c r="J86" s="16">
        <v>0.38100000000000001</v>
      </c>
      <c r="K86" s="11">
        <f t="shared" si="4"/>
        <v>0</v>
      </c>
      <c r="L86" s="11">
        <f>K86</f>
        <v>0</v>
      </c>
      <c r="M86" s="11">
        <f>H86*(L12/F9)</f>
        <v>2.0203275607557027</v>
      </c>
      <c r="N86" s="41">
        <f>L116/H117*H86</f>
        <v>0.10699035170422339</v>
      </c>
      <c r="O86" s="41">
        <f t="shared" si="6"/>
        <v>2.127317912459926</v>
      </c>
      <c r="P86" s="100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97"/>
      <c r="AD86" s="97"/>
    </row>
    <row r="87" spans="1:30" ht="15" x14ac:dyDescent="0.25">
      <c r="A87" s="70">
        <v>65</v>
      </c>
      <c r="B87" s="38">
        <v>4761</v>
      </c>
      <c r="C87" s="13"/>
      <c r="D87" s="13"/>
      <c r="E87" s="85"/>
      <c r="F87" s="13"/>
      <c r="G87" s="38" t="s">
        <v>35</v>
      </c>
      <c r="H87" s="13">
        <v>114.6</v>
      </c>
      <c r="I87" s="13">
        <v>38.273000000000003</v>
      </c>
      <c r="J87" s="16">
        <v>38.947000000000003</v>
      </c>
      <c r="K87" s="11">
        <f t="shared" si="4"/>
        <v>0.67399999999999949</v>
      </c>
      <c r="L87" s="11">
        <v>0</v>
      </c>
      <c r="M87" s="11">
        <f>H87*(L12/F9)</f>
        <v>2.2113613988787346</v>
      </c>
      <c r="N87" s="41">
        <f>L116/H117*H87</f>
        <v>0.11710691791121297</v>
      </c>
      <c r="O87" s="41">
        <f t="shared" si="6"/>
        <v>2.3284683167899476</v>
      </c>
      <c r="P87" s="102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97"/>
      <c r="AD87" s="97"/>
    </row>
    <row r="88" spans="1:30" ht="15" x14ac:dyDescent="0.25">
      <c r="A88" s="70">
        <v>66</v>
      </c>
      <c r="B88" s="38">
        <v>4760</v>
      </c>
      <c r="C88" s="13"/>
      <c r="D88" s="13"/>
      <c r="E88" s="84"/>
      <c r="F88" s="13"/>
      <c r="G88" s="38" t="s">
        <v>35</v>
      </c>
      <c r="H88" s="13">
        <v>51.6</v>
      </c>
      <c r="I88" s="13">
        <v>3.9630000000000001</v>
      </c>
      <c r="J88" s="16">
        <v>3.9630000000000001</v>
      </c>
      <c r="K88" s="11">
        <f t="shared" si="4"/>
        <v>0</v>
      </c>
      <c r="L88" s="11">
        <f>K88*R3</f>
        <v>0</v>
      </c>
      <c r="M88" s="11"/>
      <c r="N88" s="41">
        <f>L116/H117*H88</f>
        <v>5.2728769321279144E-2</v>
      </c>
      <c r="O88" s="41">
        <f t="shared" si="6"/>
        <v>5.2728769321279144E-2</v>
      </c>
      <c r="P88" s="100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97"/>
      <c r="AD88" s="97"/>
    </row>
    <row r="89" spans="1:30" ht="15" x14ac:dyDescent="0.25">
      <c r="A89" s="70">
        <v>67</v>
      </c>
      <c r="B89" s="38">
        <v>4763</v>
      </c>
      <c r="C89" s="13"/>
      <c r="D89" s="13"/>
      <c r="E89" s="84"/>
      <c r="F89" s="13"/>
      <c r="G89" s="38" t="s">
        <v>35</v>
      </c>
      <c r="H89" s="13">
        <v>55.5</v>
      </c>
      <c r="I89" s="13">
        <v>2.669</v>
      </c>
      <c r="J89" s="16">
        <v>2.669</v>
      </c>
      <c r="K89" s="11">
        <f t="shared" si="4"/>
        <v>0</v>
      </c>
      <c r="L89" s="11">
        <f>K89*R4</f>
        <v>0</v>
      </c>
      <c r="M89" s="11">
        <f>H89*(L12/F9)</f>
        <v>1.0709472743260888</v>
      </c>
      <c r="N89" s="41">
        <f>L116/H117*H89</f>
        <v>5.6714083281608381E-2</v>
      </c>
      <c r="O89" s="41">
        <f t="shared" si="6"/>
        <v>1.1276613576076973</v>
      </c>
      <c r="P89" s="100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97"/>
      <c r="AD89" s="97"/>
    </row>
    <row r="90" spans="1:30" ht="15" x14ac:dyDescent="0.25">
      <c r="A90" s="70">
        <v>68</v>
      </c>
      <c r="B90" s="38">
        <v>4776</v>
      </c>
      <c r="C90" s="13"/>
      <c r="D90" s="13"/>
      <c r="E90" s="84"/>
      <c r="F90" s="13"/>
      <c r="G90" s="38" t="s">
        <v>35</v>
      </c>
      <c r="H90" s="13">
        <v>51.5</v>
      </c>
      <c r="I90" s="13">
        <v>2.5249999999999999</v>
      </c>
      <c r="J90" s="16">
        <v>2.5249999999999999</v>
      </c>
      <c r="K90" s="11">
        <f t="shared" si="4"/>
        <v>0</v>
      </c>
      <c r="L90" s="11">
        <f>K90*R5</f>
        <v>0</v>
      </c>
      <c r="M90" s="11">
        <f>H90*(L12/F9)</f>
        <v>0.99376188518546971</v>
      </c>
      <c r="N90" s="41">
        <f>L116/H117*H90</f>
        <v>5.2626581783834801E-2</v>
      </c>
      <c r="O90" s="41">
        <f t="shared" si="6"/>
        <v>1.0463884669693044</v>
      </c>
      <c r="P90" s="100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97"/>
      <c r="AD90" s="97"/>
    </row>
    <row r="91" spans="1:30" ht="15" x14ac:dyDescent="0.25">
      <c r="A91" s="70">
        <v>69</v>
      </c>
      <c r="B91" s="38">
        <v>4759</v>
      </c>
      <c r="C91" s="13"/>
      <c r="D91" s="13"/>
      <c r="E91" s="84"/>
      <c r="F91" s="13"/>
      <c r="G91" s="38" t="s">
        <v>35</v>
      </c>
      <c r="H91" s="13">
        <v>48.8</v>
      </c>
      <c r="I91" s="13">
        <v>1.427</v>
      </c>
      <c r="J91" s="16">
        <v>1.427</v>
      </c>
      <c r="K91" s="11">
        <f t="shared" si="4"/>
        <v>0</v>
      </c>
      <c r="L91" s="11">
        <f>K91*R6</f>
        <v>0</v>
      </c>
      <c r="M91" s="11"/>
      <c r="N91" s="41">
        <f>L116/H117*H91</f>
        <v>4.9867518272837634E-2</v>
      </c>
      <c r="O91" s="41">
        <f t="shared" si="6"/>
        <v>4.9867518272837634E-2</v>
      </c>
      <c r="P91" s="100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97"/>
      <c r="AD91" s="97"/>
    </row>
    <row r="92" spans="1:30" ht="15" x14ac:dyDescent="0.25">
      <c r="A92" s="70">
        <v>70</v>
      </c>
      <c r="B92" s="38">
        <v>4757</v>
      </c>
      <c r="C92" s="13"/>
      <c r="D92" s="13"/>
      <c r="E92" s="84"/>
      <c r="F92" s="13"/>
      <c r="G92" s="38" t="s">
        <v>35</v>
      </c>
      <c r="H92" s="13">
        <v>62.6</v>
      </c>
      <c r="I92" s="13">
        <v>0</v>
      </c>
      <c r="J92" s="16">
        <v>0</v>
      </c>
      <c r="K92" s="11">
        <f t="shared" si="4"/>
        <v>0</v>
      </c>
      <c r="L92" s="11">
        <f>K92*R14</f>
        <v>0</v>
      </c>
      <c r="M92" s="11"/>
      <c r="N92" s="41">
        <f>L116/H117*H92</f>
        <v>6.3969398440156477E-2</v>
      </c>
      <c r="O92" s="41">
        <f t="shared" si="6"/>
        <v>6.3969398440156477E-2</v>
      </c>
      <c r="P92" s="100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97"/>
      <c r="AD92" s="97"/>
    </row>
    <row r="93" spans="1:30" ht="15" x14ac:dyDescent="0.25">
      <c r="A93" s="70">
        <v>71</v>
      </c>
      <c r="B93" s="38" t="s">
        <v>46</v>
      </c>
      <c r="C93" s="13"/>
      <c r="D93" s="13"/>
      <c r="E93" s="84"/>
      <c r="F93" s="13"/>
      <c r="G93" s="38" t="s">
        <v>47</v>
      </c>
      <c r="H93" s="13">
        <v>122.7</v>
      </c>
      <c r="I93" s="13">
        <v>32557</v>
      </c>
      <c r="J93" s="16">
        <v>32557</v>
      </c>
      <c r="K93" s="11">
        <f t="shared" si="4"/>
        <v>0</v>
      </c>
      <c r="L93" s="11">
        <f>K93*R4</f>
        <v>0</v>
      </c>
      <c r="M93" s="11"/>
      <c r="N93" s="41">
        <f>L116/H117*H93</f>
        <v>0.12538410844420447</v>
      </c>
      <c r="O93" s="41">
        <f t="shared" si="6"/>
        <v>0.12538410844420447</v>
      </c>
      <c r="P93" s="100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97"/>
      <c r="AD93" s="97"/>
    </row>
    <row r="94" spans="1:30" ht="15" x14ac:dyDescent="0.25">
      <c r="A94" s="70">
        <v>72</v>
      </c>
      <c r="B94" s="38">
        <v>4768</v>
      </c>
      <c r="C94" s="13"/>
      <c r="D94" s="13"/>
      <c r="E94" s="84"/>
      <c r="F94" s="13"/>
      <c r="G94" s="38" t="s">
        <v>35</v>
      </c>
      <c r="H94" s="13">
        <v>112.8</v>
      </c>
      <c r="I94" s="13">
        <v>3.282</v>
      </c>
      <c r="J94" s="16">
        <v>3.282</v>
      </c>
      <c r="K94" s="11">
        <f t="shared" si="4"/>
        <v>0</v>
      </c>
      <c r="L94" s="11">
        <f>K94*R4</f>
        <v>0</v>
      </c>
      <c r="M94" s="11">
        <f>H94*(L12/F9)</f>
        <v>2.1766279737654561</v>
      </c>
      <c r="N94" s="41">
        <f>L116/H117*H94</f>
        <v>0.11526754223721487</v>
      </c>
      <c r="O94" s="41">
        <f t="shared" si="6"/>
        <v>2.2918955160026711</v>
      </c>
      <c r="P94" s="100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97"/>
      <c r="AD94" s="97"/>
    </row>
    <row r="95" spans="1:30" ht="15" x14ac:dyDescent="0.25">
      <c r="A95" s="70">
        <v>73</v>
      </c>
      <c r="B95" s="38">
        <v>18010390</v>
      </c>
      <c r="C95" s="13"/>
      <c r="D95" s="13"/>
      <c r="E95" s="84"/>
      <c r="F95" s="13"/>
      <c r="G95" s="38" t="s">
        <v>36</v>
      </c>
      <c r="H95" s="13">
        <v>51.2</v>
      </c>
      <c r="I95" s="13">
        <v>1.454</v>
      </c>
      <c r="J95" s="16">
        <v>1.679</v>
      </c>
      <c r="K95" s="11">
        <f t="shared" si="4"/>
        <v>0.22500000000000009</v>
      </c>
      <c r="L95" s="11">
        <f>K95*R5</f>
        <v>0</v>
      </c>
      <c r="M95" s="11"/>
      <c r="N95" s="41">
        <f>L116/H117*H95</f>
        <v>5.2320019171501787E-2</v>
      </c>
      <c r="O95" s="41">
        <f t="shared" si="6"/>
        <v>5.2320019171501787E-2</v>
      </c>
      <c r="P95" s="100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97"/>
      <c r="AD95" s="97"/>
    </row>
    <row r="96" spans="1:30" ht="15" x14ac:dyDescent="0.25">
      <c r="A96" s="70">
        <v>74</v>
      </c>
      <c r="B96" s="38">
        <v>18010306</v>
      </c>
      <c r="C96" s="13"/>
      <c r="D96" s="13"/>
      <c r="E96" s="84"/>
      <c r="F96" s="13"/>
      <c r="G96" s="38" t="s">
        <v>36</v>
      </c>
      <c r="H96" s="13">
        <v>53.8</v>
      </c>
      <c r="I96" s="13">
        <v>0.39300000000000002</v>
      </c>
      <c r="J96" s="16">
        <v>0.39300000000000002</v>
      </c>
      <c r="K96" s="11">
        <f t="shared" si="4"/>
        <v>0</v>
      </c>
      <c r="L96" s="11">
        <f>K96</f>
        <v>0</v>
      </c>
      <c r="M96" s="11"/>
      <c r="N96" s="41">
        <f>L116/H117*H96</f>
        <v>5.4976895145054605E-2</v>
      </c>
      <c r="O96" s="41">
        <f t="shared" si="6"/>
        <v>5.4976895145054605E-2</v>
      </c>
      <c r="P96" s="100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97"/>
      <c r="AD96" s="97"/>
    </row>
    <row r="97" spans="1:30" ht="15" x14ac:dyDescent="0.25">
      <c r="A97" s="70">
        <v>75</v>
      </c>
      <c r="B97" s="38">
        <v>19001023</v>
      </c>
      <c r="C97" s="13"/>
      <c r="D97" s="13"/>
      <c r="E97" s="84"/>
      <c r="F97" s="13"/>
      <c r="G97" s="38" t="s">
        <v>36</v>
      </c>
      <c r="H97" s="13">
        <v>51.5</v>
      </c>
      <c r="I97" s="13">
        <v>2.8919999999999999</v>
      </c>
      <c r="J97" s="16">
        <v>3.133</v>
      </c>
      <c r="K97" s="11">
        <f t="shared" si="4"/>
        <v>0.2410000000000001</v>
      </c>
      <c r="L97" s="11">
        <f>K97</f>
        <v>0.2410000000000001</v>
      </c>
      <c r="M97" s="11"/>
      <c r="N97" s="41">
        <f>L116/H117*H97</f>
        <v>5.2626581783834801E-2</v>
      </c>
      <c r="O97" s="41">
        <f>L97+M97+N97</f>
        <v>0.29362658178383488</v>
      </c>
      <c r="P97" s="100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97"/>
      <c r="AD97" s="97"/>
    </row>
    <row r="98" spans="1:30" ht="15" x14ac:dyDescent="0.25">
      <c r="A98" s="70">
        <v>76</v>
      </c>
      <c r="B98" s="38">
        <v>4735</v>
      </c>
      <c r="C98" s="13"/>
      <c r="D98" s="13"/>
      <c r="E98" s="84"/>
      <c r="F98" s="13"/>
      <c r="G98" s="38" t="s">
        <v>35</v>
      </c>
      <c r="H98" s="13">
        <v>48.9</v>
      </c>
      <c r="I98" s="13">
        <v>1.95</v>
      </c>
      <c r="J98" s="16">
        <v>1.95</v>
      </c>
      <c r="K98" s="11">
        <f t="shared" si="4"/>
        <v>0</v>
      </c>
      <c r="L98" s="11">
        <f>K98*R4</f>
        <v>0</v>
      </c>
      <c r="M98" s="11">
        <f>H98*(L12/F9)</f>
        <v>0.94359138224406736</v>
      </c>
      <c r="N98" s="41">
        <f>L116/H117*H98</f>
        <v>4.9969705810281977E-2</v>
      </c>
      <c r="O98" s="41">
        <f t="shared" si="6"/>
        <v>0.99356108805434928</v>
      </c>
      <c r="P98" s="100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97"/>
      <c r="AD98" s="97"/>
    </row>
    <row r="99" spans="1:30" ht="15" x14ac:dyDescent="0.25">
      <c r="A99" s="70">
        <v>77</v>
      </c>
      <c r="B99" s="38">
        <v>4743</v>
      </c>
      <c r="C99" s="13"/>
      <c r="D99" s="13"/>
      <c r="E99" s="84"/>
      <c r="F99" s="13"/>
      <c r="G99" s="38" t="s">
        <v>35</v>
      </c>
      <c r="H99" s="13">
        <v>62.8</v>
      </c>
      <c r="I99" s="13">
        <v>1.52</v>
      </c>
      <c r="J99" s="16">
        <v>1.52</v>
      </c>
      <c r="K99" s="11">
        <f t="shared" si="4"/>
        <v>0</v>
      </c>
      <c r="L99" s="11">
        <f>K99*R5</f>
        <v>0</v>
      </c>
      <c r="M99" s="11">
        <f>H99*(L12/F9)</f>
        <v>1.2118106095077184</v>
      </c>
      <c r="N99" s="41">
        <f>L116/H117*H99</f>
        <v>6.4173773515045163E-2</v>
      </c>
      <c r="O99" s="41">
        <f t="shared" si="6"/>
        <v>1.2759843830227635</v>
      </c>
      <c r="P99" s="100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97"/>
      <c r="AD99" s="97"/>
    </row>
    <row r="100" spans="1:30" ht="15" x14ac:dyDescent="0.25">
      <c r="A100" s="70">
        <v>78</v>
      </c>
      <c r="B100" s="38">
        <v>9895</v>
      </c>
      <c r="C100" s="13"/>
      <c r="D100" s="13"/>
      <c r="E100" s="84"/>
      <c r="F100" s="13"/>
      <c r="G100" s="38" t="s">
        <v>35</v>
      </c>
      <c r="H100" s="13">
        <v>98</v>
      </c>
      <c r="I100" s="13">
        <v>7.7640000000000002</v>
      </c>
      <c r="J100" s="16">
        <v>8.86</v>
      </c>
      <c r="K100" s="11">
        <f t="shared" si="4"/>
        <v>1.0959999999999992</v>
      </c>
      <c r="L100" s="11">
        <f>K100*R3</f>
        <v>0.94234079999999931</v>
      </c>
      <c r="M100" s="11"/>
      <c r="N100" s="41">
        <f>L116/H117*H100</f>
        <v>0.10014378669545264</v>
      </c>
      <c r="O100" s="41">
        <f t="shared" si="6"/>
        <v>1.042484586695452</v>
      </c>
      <c r="P100" s="100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97"/>
      <c r="AD100" s="97"/>
    </row>
    <row r="101" spans="1:30" ht="15" x14ac:dyDescent="0.25">
      <c r="A101" s="70">
        <v>79</v>
      </c>
      <c r="B101" s="38">
        <v>4337</v>
      </c>
      <c r="C101" s="13"/>
      <c r="D101" s="13"/>
      <c r="E101" s="84"/>
      <c r="F101" s="13"/>
      <c r="G101" s="38" t="s">
        <v>35</v>
      </c>
      <c r="H101" s="13">
        <v>107.7</v>
      </c>
      <c r="I101" s="13">
        <v>18.850000000000001</v>
      </c>
      <c r="J101" s="16">
        <v>19.524000000000001</v>
      </c>
      <c r="K101" s="11">
        <f t="shared" si="4"/>
        <v>0.67399999999999949</v>
      </c>
      <c r="L101" s="11">
        <f>K101*R3</f>
        <v>0.57950519999999961</v>
      </c>
      <c r="M101" s="11"/>
      <c r="N101" s="41">
        <f>L116/H117*H101</f>
        <v>0.11005597782755357</v>
      </c>
      <c r="O101" s="41">
        <f t="shared" si="6"/>
        <v>0.68956117782755322</v>
      </c>
      <c r="P101" s="100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97"/>
      <c r="AD101" s="97"/>
    </row>
    <row r="102" spans="1:30" ht="15" x14ac:dyDescent="0.25">
      <c r="A102" s="70" t="s">
        <v>48</v>
      </c>
      <c r="B102" s="38">
        <v>81501772</v>
      </c>
      <c r="C102" s="13"/>
      <c r="D102" s="13"/>
      <c r="E102" s="84"/>
      <c r="F102" s="13"/>
      <c r="G102" s="38" t="s">
        <v>49</v>
      </c>
      <c r="H102" s="13">
        <v>188.3</v>
      </c>
      <c r="I102" s="13">
        <v>15.847799999999999</v>
      </c>
      <c r="J102" s="16">
        <v>17.318899999999999</v>
      </c>
      <c r="K102" s="11">
        <f t="shared" si="4"/>
        <v>1.4710999999999999</v>
      </c>
      <c r="L102" s="11">
        <f>K102</f>
        <v>1.4710999999999999</v>
      </c>
      <c r="M102" s="11"/>
      <c r="N102" s="41">
        <f>L116/H117*H102</f>
        <v>0.19241913300769115</v>
      </c>
      <c r="O102" s="41">
        <f t="shared" si="6"/>
        <v>1.6635191330076911</v>
      </c>
      <c r="P102" s="100"/>
      <c r="Q102" s="101"/>
      <c r="R102" s="101"/>
      <c r="S102" s="101"/>
      <c r="T102" s="101"/>
      <c r="U102" s="101"/>
      <c r="V102" s="101"/>
      <c r="W102" s="101"/>
      <c r="X102" s="101"/>
      <c r="Y102" s="96"/>
      <c r="Z102" s="96"/>
      <c r="AA102" s="96"/>
      <c r="AB102" s="96"/>
      <c r="AC102" s="97"/>
      <c r="AD102" s="97"/>
    </row>
    <row r="103" spans="1:30" ht="15" x14ac:dyDescent="0.25">
      <c r="A103" s="72" t="s">
        <v>50</v>
      </c>
      <c r="B103" s="73"/>
      <c r="C103" s="74"/>
      <c r="D103" s="74"/>
      <c r="E103" s="74"/>
      <c r="F103" s="74"/>
      <c r="G103" s="38" t="s">
        <v>35</v>
      </c>
      <c r="H103" s="74">
        <f>SUM(H67:H102)</f>
        <v>2689.7000000000003</v>
      </c>
      <c r="I103" s="46">
        <f>SUM(I67:I102)</f>
        <v>32820.185599999997</v>
      </c>
      <c r="J103" s="136">
        <f>SUM(J67:J102)</f>
        <v>32828.426799999987</v>
      </c>
      <c r="K103" s="47">
        <f>J103-I103</f>
        <v>8.2411999999894761</v>
      </c>
      <c r="L103" s="48">
        <f>SUM(L67:L102)</f>
        <v>6.1542541999999987</v>
      </c>
      <c r="M103" s="48">
        <f>SUM(M67:M102)</f>
        <v>21.914861611750254</v>
      </c>
      <c r="N103" s="50">
        <f>SUM(N67:N102)</f>
        <v>2.7485381946403975</v>
      </c>
      <c r="O103" s="50">
        <f>SUM(O67:O102)</f>
        <v>30.817654006390654</v>
      </c>
      <c r="P103" s="100"/>
      <c r="Q103" s="101"/>
      <c r="R103" s="101"/>
      <c r="S103" s="101"/>
      <c r="T103" s="101"/>
      <c r="U103" s="101"/>
      <c r="V103" s="101"/>
      <c r="W103" s="101"/>
      <c r="X103" s="101"/>
      <c r="Y103" s="96"/>
      <c r="Z103" s="96"/>
      <c r="AA103" s="96"/>
      <c r="AB103" s="96"/>
      <c r="AC103" s="97"/>
      <c r="AD103" s="97"/>
    </row>
    <row r="104" spans="1:30" ht="15" x14ac:dyDescent="0.25">
      <c r="A104" s="214" t="s">
        <v>38</v>
      </c>
      <c r="B104" s="214"/>
      <c r="C104" s="214"/>
      <c r="D104" s="214"/>
      <c r="E104" s="214"/>
      <c r="F104" s="214"/>
      <c r="G104" s="214"/>
      <c r="H104" s="214"/>
      <c r="M104" s="11"/>
      <c r="N104" s="41"/>
      <c r="O104" s="41"/>
      <c r="P104" s="100"/>
      <c r="Q104" s="101"/>
      <c r="R104" s="101"/>
      <c r="S104" s="101"/>
      <c r="T104" s="101"/>
      <c r="U104" s="101"/>
      <c r="V104" s="101"/>
      <c r="W104" s="101"/>
      <c r="X104" s="101"/>
      <c r="Y104" s="96"/>
      <c r="Z104" s="96"/>
      <c r="AA104" s="96"/>
      <c r="AB104" s="96"/>
      <c r="AC104" s="97"/>
      <c r="AD104" s="97"/>
    </row>
    <row r="105" spans="1:30" ht="15" x14ac:dyDescent="0.25">
      <c r="A105" s="75">
        <v>6</v>
      </c>
      <c r="B105" s="76">
        <v>4729</v>
      </c>
      <c r="C105" s="33"/>
      <c r="D105" s="33"/>
      <c r="E105" s="33"/>
      <c r="F105" s="33"/>
      <c r="G105" s="32" t="s">
        <v>35</v>
      </c>
      <c r="H105" s="71"/>
      <c r="I105" s="13">
        <v>25.565999999999999</v>
      </c>
      <c r="J105" s="16">
        <v>26.026</v>
      </c>
      <c r="K105" s="11">
        <f t="shared" ref="K105:K116" si="7">J105-I105</f>
        <v>0.46000000000000085</v>
      </c>
      <c r="L105" s="11">
        <v>0</v>
      </c>
      <c r="M105" s="11"/>
      <c r="N105" s="41">
        <f>L116/H118*H105</f>
        <v>0</v>
      </c>
      <c r="O105" s="41">
        <f>L105+M105+N105</f>
        <v>0</v>
      </c>
      <c r="P105" s="100"/>
      <c r="Q105" s="101"/>
      <c r="R105" s="101"/>
      <c r="S105" s="101"/>
      <c r="T105" s="101"/>
      <c r="U105" s="101"/>
      <c r="V105" s="101"/>
      <c r="W105" s="101"/>
      <c r="X105" s="101"/>
      <c r="Y105" s="96"/>
      <c r="Z105" s="96"/>
      <c r="AA105" s="96"/>
      <c r="AB105" s="96"/>
      <c r="AC105" s="97"/>
      <c r="AD105" s="97"/>
    </row>
    <row r="106" spans="1:30" ht="15" x14ac:dyDescent="0.25">
      <c r="A106" s="70">
        <v>5</v>
      </c>
      <c r="B106" s="77">
        <v>4770</v>
      </c>
      <c r="C106" s="13"/>
      <c r="D106" s="13"/>
      <c r="E106" s="13"/>
      <c r="F106" s="13"/>
      <c r="G106" s="38" t="s">
        <v>35</v>
      </c>
      <c r="H106" s="71">
        <v>90.5</v>
      </c>
      <c r="I106" s="13">
        <v>30.405000000000001</v>
      </c>
      <c r="J106" s="16">
        <v>30.927</v>
      </c>
      <c r="K106" s="11">
        <f>J106-I106</f>
        <v>0.52199999999999847</v>
      </c>
      <c r="L106" s="11">
        <f>K106*R3</f>
        <v>0.4488155999999987</v>
      </c>
      <c r="M106" s="11"/>
      <c r="N106" s="41">
        <f>L116/H117*H106</f>
        <v>9.2479721387127178E-2</v>
      </c>
      <c r="O106" s="41">
        <f t="shared" ref="O106:O114" si="8">L106+M106+N106</f>
        <v>0.54129532138712588</v>
      </c>
      <c r="P106" s="100"/>
      <c r="Q106" s="101"/>
      <c r="R106" s="101"/>
      <c r="S106" s="101"/>
      <c r="T106" s="101"/>
      <c r="U106" s="101"/>
      <c r="V106" s="101"/>
      <c r="W106" s="101"/>
      <c r="X106" s="101"/>
      <c r="Y106" s="96"/>
      <c r="Z106" s="96"/>
      <c r="AA106" s="96"/>
      <c r="AB106" s="96"/>
      <c r="AC106" s="97"/>
      <c r="AD106" s="97"/>
    </row>
    <row r="107" spans="1:30" ht="15" x14ac:dyDescent="0.25">
      <c r="A107" s="70">
        <v>4</v>
      </c>
      <c r="B107" s="77">
        <v>4778</v>
      </c>
      <c r="C107" s="13"/>
      <c r="D107" s="13"/>
      <c r="E107" s="13"/>
      <c r="F107" s="13"/>
      <c r="G107" s="38" t="s">
        <v>35</v>
      </c>
      <c r="H107" s="71">
        <v>63.2</v>
      </c>
      <c r="I107" s="13">
        <v>30.88</v>
      </c>
      <c r="J107" s="16">
        <v>31.44</v>
      </c>
      <c r="K107" s="11">
        <f t="shared" si="7"/>
        <v>0.56000000000000227</v>
      </c>
      <c r="L107" s="11">
        <v>0</v>
      </c>
      <c r="M107" s="11">
        <f>H107*(L12/F9)</f>
        <v>1.2195291484217805</v>
      </c>
      <c r="N107" s="41">
        <f>L116/H117*H107</f>
        <v>6.4582523664822519E-2</v>
      </c>
      <c r="O107" s="41">
        <f t="shared" si="8"/>
        <v>1.284111672086603</v>
      </c>
      <c r="P107" s="100"/>
      <c r="Q107" s="101"/>
      <c r="R107" s="101"/>
      <c r="S107" s="101"/>
      <c r="T107" s="101"/>
      <c r="U107" s="101"/>
      <c r="V107" s="101"/>
      <c r="W107" s="101"/>
      <c r="X107" s="101"/>
      <c r="Y107" s="96"/>
      <c r="Z107" s="96"/>
      <c r="AA107" s="96"/>
      <c r="AB107" s="96"/>
      <c r="AC107" s="97"/>
      <c r="AD107" s="97"/>
    </row>
    <row r="108" spans="1:30" ht="15" x14ac:dyDescent="0.25">
      <c r="A108" s="70">
        <v>7</v>
      </c>
      <c r="B108" s="77">
        <v>4769</v>
      </c>
      <c r="C108" s="13"/>
      <c r="D108" s="13"/>
      <c r="E108" s="13"/>
      <c r="F108" s="13"/>
      <c r="G108" s="38" t="s">
        <v>35</v>
      </c>
      <c r="H108" s="13">
        <v>204.9</v>
      </c>
      <c r="I108" s="13">
        <v>33.277000000000001</v>
      </c>
      <c r="J108" s="16">
        <v>33.911000000000001</v>
      </c>
      <c r="K108" s="11">
        <f t="shared" si="7"/>
        <v>0.63400000000000034</v>
      </c>
      <c r="L108" s="11">
        <f>K108*R3</f>
        <v>0.5451132000000003</v>
      </c>
      <c r="M108" s="11"/>
      <c r="N108" s="41">
        <f>L116/H117*H108</f>
        <v>0.20938226422345149</v>
      </c>
      <c r="O108" s="41">
        <f t="shared" si="8"/>
        <v>0.75449546422345182</v>
      </c>
      <c r="P108" s="100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97"/>
      <c r="AD108" s="97"/>
    </row>
    <row r="109" spans="1:30" ht="15" x14ac:dyDescent="0.25">
      <c r="A109" s="70">
        <v>8</v>
      </c>
      <c r="B109" s="77">
        <v>4741</v>
      </c>
      <c r="C109" s="13"/>
      <c r="D109" s="13"/>
      <c r="E109" s="13"/>
      <c r="F109" s="13"/>
      <c r="G109" s="38" t="s">
        <v>35</v>
      </c>
      <c r="H109" s="13">
        <v>137.19999999999999</v>
      </c>
      <c r="I109" s="13">
        <v>27.567</v>
      </c>
      <c r="J109" s="16">
        <v>27.567</v>
      </c>
      <c r="K109" s="11">
        <f t="shared" si="7"/>
        <v>0</v>
      </c>
      <c r="L109" s="11">
        <f>K109*R4</f>
        <v>0</v>
      </c>
      <c r="M109" s="11">
        <f>H109*(L12/F9)</f>
        <v>2.6474588475232319</v>
      </c>
      <c r="N109" s="41">
        <f>L116/H117*H109</f>
        <v>0.14020130137363368</v>
      </c>
      <c r="O109" s="41">
        <f t="shared" si="8"/>
        <v>2.7876601488968658</v>
      </c>
      <c r="P109" s="100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97"/>
      <c r="AD109" s="97"/>
    </row>
    <row r="110" spans="1:30" ht="15" x14ac:dyDescent="0.25">
      <c r="A110" s="70">
        <v>9</v>
      </c>
      <c r="B110" s="77">
        <v>4751</v>
      </c>
      <c r="C110" s="13"/>
      <c r="D110" s="13"/>
      <c r="E110" s="13"/>
      <c r="F110" s="13"/>
      <c r="G110" s="38" t="s">
        <v>35</v>
      </c>
      <c r="H110" s="13">
        <v>61.8</v>
      </c>
      <c r="I110" s="13">
        <v>14.62</v>
      </c>
      <c r="J110" s="16">
        <v>14.62</v>
      </c>
      <c r="K110" s="11">
        <f t="shared" si="7"/>
        <v>0</v>
      </c>
      <c r="L110" s="11">
        <f>K110*R5</f>
        <v>0</v>
      </c>
      <c r="M110" s="11">
        <f>H110*(L12/F9)</f>
        <v>1.1925142622225637</v>
      </c>
      <c r="N110" s="41">
        <f>L116/H117*H110</f>
        <v>6.3151898140601764E-2</v>
      </c>
      <c r="O110" s="41">
        <f t="shared" si="8"/>
        <v>1.2556661603631656</v>
      </c>
      <c r="P110" s="100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97"/>
      <c r="AD110" s="97"/>
    </row>
    <row r="111" spans="1:30" ht="15" x14ac:dyDescent="0.25">
      <c r="A111" s="70">
        <v>10</v>
      </c>
      <c r="B111" s="77">
        <v>4775</v>
      </c>
      <c r="C111" s="13"/>
      <c r="D111" s="13"/>
      <c r="E111" s="13"/>
      <c r="F111" s="13"/>
      <c r="G111" s="38" t="s">
        <v>35</v>
      </c>
      <c r="H111" s="13">
        <v>89.4</v>
      </c>
      <c r="I111" s="13">
        <v>19.475000000000001</v>
      </c>
      <c r="J111" s="16">
        <v>19.475000000000001</v>
      </c>
      <c r="K111" s="11">
        <f t="shared" si="7"/>
        <v>0</v>
      </c>
      <c r="L111" s="11">
        <f>K111*R3</f>
        <v>0</v>
      </c>
      <c r="M111" s="11">
        <f>H111*(L12/F9)</f>
        <v>1.725093447292835</v>
      </c>
      <c r="N111" s="41">
        <f>L116/H117*H111</f>
        <v>9.1355658475239451E-2</v>
      </c>
      <c r="O111" s="41">
        <f t="shared" si="8"/>
        <v>1.8164491057680745</v>
      </c>
      <c r="P111" s="100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97"/>
      <c r="AD111" s="97"/>
    </row>
    <row r="112" spans="1:30" ht="15" x14ac:dyDescent="0.25">
      <c r="A112" s="209">
        <v>11.12</v>
      </c>
      <c r="B112" s="77">
        <v>4772</v>
      </c>
      <c r="C112" s="45"/>
      <c r="D112" s="45"/>
      <c r="E112" s="45"/>
      <c r="F112" s="45"/>
      <c r="G112" s="44" t="s">
        <v>35</v>
      </c>
      <c r="H112" s="210">
        <v>368.8</v>
      </c>
      <c r="I112" s="13">
        <v>11.365</v>
      </c>
      <c r="J112" s="16">
        <v>11.365</v>
      </c>
      <c r="K112" s="11">
        <f t="shared" si="7"/>
        <v>0</v>
      </c>
      <c r="L112" s="11">
        <f>K112*R4</f>
        <v>0</v>
      </c>
      <c r="M112" s="11">
        <f>H112*(L12/F9)</f>
        <v>7.1164928787650732</v>
      </c>
      <c r="N112" s="41">
        <f>L116/H117*H112</f>
        <v>0.37686763809472379</v>
      </c>
      <c r="O112" s="41">
        <f t="shared" si="8"/>
        <v>7.4933605168597968</v>
      </c>
      <c r="P112" s="100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97"/>
      <c r="AD112" s="97"/>
    </row>
    <row r="113" spans="1:30" ht="15" x14ac:dyDescent="0.25">
      <c r="A113" s="209"/>
      <c r="B113" s="77">
        <v>4755</v>
      </c>
      <c r="C113" s="33"/>
      <c r="D113" s="33"/>
      <c r="E113" s="33"/>
      <c r="F113" s="33"/>
      <c r="G113" s="32" t="s">
        <v>35</v>
      </c>
      <c r="H113" s="211"/>
      <c r="I113" s="13">
        <v>380</v>
      </c>
      <c r="J113" s="16">
        <v>380</v>
      </c>
      <c r="K113" s="11">
        <f t="shared" si="7"/>
        <v>0</v>
      </c>
      <c r="L113" s="11">
        <f>K113*R5</f>
        <v>0</v>
      </c>
      <c r="M113" s="11"/>
      <c r="N113" s="41"/>
      <c r="O113" s="41">
        <f t="shared" si="8"/>
        <v>0</v>
      </c>
      <c r="P113" s="100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97"/>
      <c r="AD113" s="97"/>
    </row>
    <row r="114" spans="1:30" ht="15" x14ac:dyDescent="0.25">
      <c r="A114" s="70">
        <v>13</v>
      </c>
      <c r="B114" s="77">
        <v>4774</v>
      </c>
      <c r="C114" s="13"/>
      <c r="D114" s="13"/>
      <c r="E114" s="13"/>
      <c r="F114" s="13"/>
      <c r="G114" s="38" t="s">
        <v>35</v>
      </c>
      <c r="H114" s="13">
        <v>0</v>
      </c>
      <c r="I114" s="13">
        <v>2.7519999999999998</v>
      </c>
      <c r="J114" s="16">
        <v>2.7519999999999998</v>
      </c>
      <c r="K114" s="11">
        <f t="shared" si="7"/>
        <v>0</v>
      </c>
      <c r="L114" s="11">
        <f>K114*R3</f>
        <v>0</v>
      </c>
      <c r="M114" s="11"/>
      <c r="N114" s="41">
        <f>L116/H117*H114</f>
        <v>0</v>
      </c>
      <c r="O114" s="41">
        <f t="shared" si="8"/>
        <v>0</v>
      </c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97"/>
      <c r="AD114" s="97"/>
    </row>
    <row r="115" spans="1:30" ht="15" x14ac:dyDescent="0.25">
      <c r="A115" s="79" t="s">
        <v>50</v>
      </c>
      <c r="B115" s="80"/>
      <c r="C115" s="46"/>
      <c r="D115" s="46"/>
      <c r="E115" s="46"/>
      <c r="F115" s="46"/>
      <c r="G115" s="46"/>
      <c r="H115" s="46">
        <f t="shared" ref="H115:M115" si="9">SUM(H105:H114)</f>
        <v>1015.8</v>
      </c>
      <c r="I115" s="46">
        <f>SUM(I105:I114)</f>
        <v>575.90699999999993</v>
      </c>
      <c r="J115" s="136">
        <f t="shared" si="9"/>
        <v>578.08299999999997</v>
      </c>
      <c r="K115" s="47">
        <f>J115-I115</f>
        <v>2.1760000000000446</v>
      </c>
      <c r="L115" s="48">
        <f>SUM(L105:L114)</f>
        <v>0.99392879999999906</v>
      </c>
      <c r="M115" s="48">
        <f t="shared" si="9"/>
        <v>13.901088584225484</v>
      </c>
      <c r="N115" s="50">
        <f>SUM(N105:N114)</f>
        <v>1.0380210053595997</v>
      </c>
      <c r="O115" s="50">
        <f>SUM(O105:O114)</f>
        <v>15.933038389585082</v>
      </c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97"/>
      <c r="AD115" s="97"/>
    </row>
    <row r="116" spans="1:30" ht="15" x14ac:dyDescent="0.25">
      <c r="A116" s="70"/>
      <c r="B116" s="16" t="s">
        <v>51</v>
      </c>
      <c r="C116" s="13"/>
      <c r="D116" s="13"/>
      <c r="E116" s="13"/>
      <c r="F116" s="13"/>
      <c r="G116" s="38" t="s">
        <v>35</v>
      </c>
      <c r="H116" s="13"/>
      <c r="I116" s="81">
        <v>84.841999999999999</v>
      </c>
      <c r="J116" s="138">
        <v>89.245999999999995</v>
      </c>
      <c r="K116" s="11">
        <f t="shared" si="7"/>
        <v>4.4039999999999964</v>
      </c>
      <c r="L116" s="11">
        <f>K116*R3</f>
        <v>3.786559199999997</v>
      </c>
      <c r="M116" s="11"/>
      <c r="N116" s="41"/>
      <c r="O116" s="41"/>
      <c r="P116" s="100"/>
      <c r="Q116" s="100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97"/>
      <c r="AD116" s="97"/>
    </row>
    <row r="117" spans="1:30" ht="15" x14ac:dyDescent="0.25">
      <c r="A117" s="82" t="s">
        <v>52</v>
      </c>
      <c r="B117" s="83"/>
      <c r="C117" s="13"/>
      <c r="D117" s="13"/>
      <c r="E117" s="13"/>
      <c r="F117" s="13"/>
      <c r="G117" s="13"/>
      <c r="H117" s="46">
        <f>H103+H115</f>
        <v>3705.5</v>
      </c>
      <c r="I117" s="46">
        <f>I103+I115</f>
        <v>33396.092599999996</v>
      </c>
      <c r="J117" s="136">
        <f>J103+J115</f>
        <v>33406.509799999985</v>
      </c>
      <c r="K117" s="47">
        <f>J117-I117</f>
        <v>10.417199999988952</v>
      </c>
      <c r="L117" s="48">
        <f>L103+L115</f>
        <v>7.1481829999999977</v>
      </c>
      <c r="M117" s="48">
        <f>M103+M115</f>
        <v>35.815950195975738</v>
      </c>
      <c r="N117" s="50">
        <f>N103+N115</f>
        <v>3.7865591999999975</v>
      </c>
      <c r="O117" s="50">
        <f>O103+O115</f>
        <v>46.750692395975733</v>
      </c>
      <c r="P117" s="100"/>
      <c r="Q117" s="100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97"/>
      <c r="AD117" s="97"/>
    </row>
    <row r="118" spans="1:30" ht="15" x14ac:dyDescent="0.25">
      <c r="A118" s="212" t="s">
        <v>53</v>
      </c>
      <c r="B118" s="213"/>
      <c r="C118" s="13"/>
      <c r="D118" s="13"/>
      <c r="E118" s="13"/>
      <c r="F118" s="13"/>
      <c r="G118" s="13"/>
      <c r="H118" s="46">
        <f>H117+H64</f>
        <v>6998.2999999999993</v>
      </c>
      <c r="I118" s="46">
        <f>I117+I64</f>
        <v>33998.407599999999</v>
      </c>
      <c r="J118" s="136">
        <f>J117+J64</f>
        <v>34024.609799999984</v>
      </c>
      <c r="K118" s="47">
        <f>J118-I118</f>
        <v>26.202199999985169</v>
      </c>
      <c r="L118" s="48">
        <f>L117+L64</f>
        <v>20.59051319999999</v>
      </c>
      <c r="M118" s="48">
        <f>M117+M64</f>
        <v>50.251547600000009</v>
      </c>
      <c r="N118" s="50">
        <f>N117+N64-0.00065</f>
        <v>7.8562891999999982</v>
      </c>
      <c r="O118" s="50">
        <f>O117+O64</f>
        <v>78.698999999999998</v>
      </c>
      <c r="P118" s="106"/>
      <c r="Q118" s="100"/>
      <c r="R118" s="100"/>
      <c r="S118" s="100"/>
      <c r="T118" s="100"/>
      <c r="U118" s="101"/>
      <c r="V118" s="101"/>
      <c r="W118" s="101"/>
      <c r="X118" s="101"/>
      <c r="Y118" s="101"/>
      <c r="Z118" s="101"/>
      <c r="AA118" s="101"/>
      <c r="AB118" s="101"/>
      <c r="AC118" s="97"/>
      <c r="AD118" s="97"/>
    </row>
    <row r="119" spans="1:30" x14ac:dyDescent="0.25">
      <c r="N119" s="2" t="s">
        <v>34</v>
      </c>
    </row>
    <row r="121" spans="1:30" x14ac:dyDescent="0.25">
      <c r="A121" s="235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</row>
    <row r="122" spans="1:30" ht="4.5" customHeight="1" x14ac:dyDescent="0.25">
      <c r="A122" s="143"/>
      <c r="B122" s="143"/>
      <c r="C122" s="143"/>
      <c r="D122" s="143"/>
      <c r="E122" s="143"/>
      <c r="F122" s="143"/>
      <c r="G122" s="143"/>
      <c r="H122" s="143"/>
      <c r="I122" s="236"/>
      <c r="J122" s="236"/>
      <c r="K122" s="236"/>
      <c r="L122" s="236"/>
      <c r="M122" s="236"/>
      <c r="N122" s="6"/>
      <c r="O122" s="6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</row>
    <row r="123" spans="1:30" x14ac:dyDescent="0.25">
      <c r="I123" s="1"/>
      <c r="J123" s="139"/>
    </row>
  </sheetData>
  <mergeCells count="23">
    <mergeCell ref="A62:B62"/>
    <mergeCell ref="B1:N2"/>
    <mergeCell ref="A3:M3"/>
    <mergeCell ref="A4:N4"/>
    <mergeCell ref="A5:H5"/>
    <mergeCell ref="A6:K6"/>
    <mergeCell ref="A7:C9"/>
    <mergeCell ref="D7:E7"/>
    <mergeCell ref="D8:E8"/>
    <mergeCell ref="D9:E9"/>
    <mergeCell ref="A10:J10"/>
    <mergeCell ref="A11:J11"/>
    <mergeCell ref="A12:J12"/>
    <mergeCell ref="A56:G56"/>
    <mergeCell ref="A57:H57"/>
    <mergeCell ref="A121:AA121"/>
    <mergeCell ref="I122:M122"/>
    <mergeCell ref="A64:B64"/>
    <mergeCell ref="A65:N65"/>
    <mergeCell ref="A104:H104"/>
    <mergeCell ref="A112:A113"/>
    <mergeCell ref="H112:H113"/>
    <mergeCell ref="A118:B11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3"/>
  <sheetViews>
    <sheetView topLeftCell="A67" workbookViewId="0">
      <selection activeCell="V99" sqref="V99"/>
    </sheetView>
  </sheetViews>
  <sheetFormatPr defaultRowHeight="15.75" x14ac:dyDescent="0.25"/>
  <cols>
    <col min="1" max="1" width="6.5703125" style="1" customWidth="1"/>
    <col min="2" max="2" width="11.85546875" style="1" customWidth="1"/>
    <col min="3" max="3" width="10.140625" style="9" customWidth="1"/>
    <col min="4" max="4" width="13.7109375" style="9" customWidth="1"/>
    <col min="5" max="5" width="15.5703125" style="9" customWidth="1"/>
    <col min="6" max="6" width="10.140625" style="9" customWidth="1"/>
    <col min="7" max="7" width="8.140625" style="9" customWidth="1"/>
    <col min="8" max="8" width="11" style="9" customWidth="1"/>
    <col min="9" max="9" width="14.7109375" style="9" customWidth="1"/>
    <col min="10" max="10" width="16.28515625" style="131" customWidth="1"/>
    <col min="11" max="11" width="15.5703125" style="10" customWidth="1"/>
    <col min="12" max="12" width="14.5703125" style="10" customWidth="1"/>
    <col min="13" max="13" width="15" style="10" customWidth="1"/>
    <col min="14" max="14" width="10.140625" style="2" customWidth="1"/>
    <col min="15" max="15" width="12.5703125" style="2" customWidth="1"/>
    <col min="16" max="16" width="11.5703125" style="90" hidden="1" customWidth="1"/>
    <col min="17" max="20" width="0" style="90" hidden="1" customWidth="1"/>
    <col min="21" max="28" width="9.140625" style="91"/>
    <col min="29" max="255" width="9.140625" style="92"/>
    <col min="256" max="256" width="6.5703125" style="92" customWidth="1"/>
    <col min="257" max="257" width="11.85546875" style="92" customWidth="1"/>
    <col min="258" max="261" width="0" style="92" hidden="1" customWidth="1"/>
    <col min="262" max="262" width="8.140625" style="92" customWidth="1"/>
    <col min="263" max="263" width="11" style="92" customWidth="1"/>
    <col min="264" max="264" width="14.7109375" style="92" customWidth="1"/>
    <col min="265" max="265" width="16.28515625" style="92" customWidth="1"/>
    <col min="266" max="266" width="15.5703125" style="92" customWidth="1"/>
    <col min="267" max="267" width="14.5703125" style="92" customWidth="1"/>
    <col min="268" max="268" width="15" style="92" customWidth="1"/>
    <col min="269" max="269" width="10.140625" style="92" customWidth="1"/>
    <col min="270" max="270" width="12.5703125" style="92" customWidth="1"/>
    <col min="271" max="271" width="0" style="92" hidden="1" customWidth="1"/>
    <col min="272" max="272" width="11.5703125" style="92" customWidth="1"/>
    <col min="273" max="511" width="9.140625" style="92"/>
    <col min="512" max="512" width="6.5703125" style="92" customWidth="1"/>
    <col min="513" max="513" width="11.85546875" style="92" customWidth="1"/>
    <col min="514" max="517" width="0" style="92" hidden="1" customWidth="1"/>
    <col min="518" max="518" width="8.140625" style="92" customWidth="1"/>
    <col min="519" max="519" width="11" style="92" customWidth="1"/>
    <col min="520" max="520" width="14.7109375" style="92" customWidth="1"/>
    <col min="521" max="521" width="16.28515625" style="92" customWidth="1"/>
    <col min="522" max="522" width="15.5703125" style="92" customWidth="1"/>
    <col min="523" max="523" width="14.5703125" style="92" customWidth="1"/>
    <col min="524" max="524" width="15" style="92" customWidth="1"/>
    <col min="525" max="525" width="10.140625" style="92" customWidth="1"/>
    <col min="526" max="526" width="12.5703125" style="92" customWidth="1"/>
    <col min="527" max="527" width="0" style="92" hidden="1" customWidth="1"/>
    <col min="528" max="528" width="11.5703125" style="92" customWidth="1"/>
    <col min="529" max="767" width="9.140625" style="92"/>
    <col min="768" max="768" width="6.5703125" style="92" customWidth="1"/>
    <col min="769" max="769" width="11.85546875" style="92" customWidth="1"/>
    <col min="770" max="773" width="0" style="92" hidden="1" customWidth="1"/>
    <col min="774" max="774" width="8.140625" style="92" customWidth="1"/>
    <col min="775" max="775" width="11" style="92" customWidth="1"/>
    <col min="776" max="776" width="14.7109375" style="92" customWidth="1"/>
    <col min="777" max="777" width="16.28515625" style="92" customWidth="1"/>
    <col min="778" max="778" width="15.5703125" style="92" customWidth="1"/>
    <col min="779" max="779" width="14.5703125" style="92" customWidth="1"/>
    <col min="780" max="780" width="15" style="92" customWidth="1"/>
    <col min="781" max="781" width="10.140625" style="92" customWidth="1"/>
    <col min="782" max="782" width="12.5703125" style="92" customWidth="1"/>
    <col min="783" max="783" width="0" style="92" hidden="1" customWidth="1"/>
    <col min="784" max="784" width="11.5703125" style="92" customWidth="1"/>
    <col min="785" max="1023" width="9.140625" style="92"/>
    <col min="1024" max="1024" width="6.5703125" style="92" customWidth="1"/>
    <col min="1025" max="1025" width="11.85546875" style="92" customWidth="1"/>
    <col min="1026" max="1029" width="0" style="92" hidden="1" customWidth="1"/>
    <col min="1030" max="1030" width="8.140625" style="92" customWidth="1"/>
    <col min="1031" max="1031" width="11" style="92" customWidth="1"/>
    <col min="1032" max="1032" width="14.7109375" style="92" customWidth="1"/>
    <col min="1033" max="1033" width="16.28515625" style="92" customWidth="1"/>
    <col min="1034" max="1034" width="15.5703125" style="92" customWidth="1"/>
    <col min="1035" max="1035" width="14.5703125" style="92" customWidth="1"/>
    <col min="1036" max="1036" width="15" style="92" customWidth="1"/>
    <col min="1037" max="1037" width="10.140625" style="92" customWidth="1"/>
    <col min="1038" max="1038" width="12.5703125" style="92" customWidth="1"/>
    <col min="1039" max="1039" width="0" style="92" hidden="1" customWidth="1"/>
    <col min="1040" max="1040" width="11.5703125" style="92" customWidth="1"/>
    <col min="1041" max="1279" width="9.140625" style="92"/>
    <col min="1280" max="1280" width="6.5703125" style="92" customWidth="1"/>
    <col min="1281" max="1281" width="11.85546875" style="92" customWidth="1"/>
    <col min="1282" max="1285" width="0" style="92" hidden="1" customWidth="1"/>
    <col min="1286" max="1286" width="8.140625" style="92" customWidth="1"/>
    <col min="1287" max="1287" width="11" style="92" customWidth="1"/>
    <col min="1288" max="1288" width="14.7109375" style="92" customWidth="1"/>
    <col min="1289" max="1289" width="16.28515625" style="92" customWidth="1"/>
    <col min="1290" max="1290" width="15.5703125" style="92" customWidth="1"/>
    <col min="1291" max="1291" width="14.5703125" style="92" customWidth="1"/>
    <col min="1292" max="1292" width="15" style="92" customWidth="1"/>
    <col min="1293" max="1293" width="10.140625" style="92" customWidth="1"/>
    <col min="1294" max="1294" width="12.5703125" style="92" customWidth="1"/>
    <col min="1295" max="1295" width="0" style="92" hidden="1" customWidth="1"/>
    <col min="1296" max="1296" width="11.5703125" style="92" customWidth="1"/>
    <col min="1297" max="1535" width="9.140625" style="92"/>
    <col min="1536" max="1536" width="6.5703125" style="92" customWidth="1"/>
    <col min="1537" max="1537" width="11.85546875" style="92" customWidth="1"/>
    <col min="1538" max="1541" width="0" style="92" hidden="1" customWidth="1"/>
    <col min="1542" max="1542" width="8.140625" style="92" customWidth="1"/>
    <col min="1543" max="1543" width="11" style="92" customWidth="1"/>
    <col min="1544" max="1544" width="14.7109375" style="92" customWidth="1"/>
    <col min="1545" max="1545" width="16.28515625" style="92" customWidth="1"/>
    <col min="1546" max="1546" width="15.5703125" style="92" customWidth="1"/>
    <col min="1547" max="1547" width="14.5703125" style="92" customWidth="1"/>
    <col min="1548" max="1548" width="15" style="92" customWidth="1"/>
    <col min="1549" max="1549" width="10.140625" style="92" customWidth="1"/>
    <col min="1550" max="1550" width="12.5703125" style="92" customWidth="1"/>
    <col min="1551" max="1551" width="0" style="92" hidden="1" customWidth="1"/>
    <col min="1552" max="1552" width="11.5703125" style="92" customWidth="1"/>
    <col min="1553" max="1791" width="9.140625" style="92"/>
    <col min="1792" max="1792" width="6.5703125" style="92" customWidth="1"/>
    <col min="1793" max="1793" width="11.85546875" style="92" customWidth="1"/>
    <col min="1794" max="1797" width="0" style="92" hidden="1" customWidth="1"/>
    <col min="1798" max="1798" width="8.140625" style="92" customWidth="1"/>
    <col min="1799" max="1799" width="11" style="92" customWidth="1"/>
    <col min="1800" max="1800" width="14.7109375" style="92" customWidth="1"/>
    <col min="1801" max="1801" width="16.28515625" style="92" customWidth="1"/>
    <col min="1802" max="1802" width="15.5703125" style="92" customWidth="1"/>
    <col min="1803" max="1803" width="14.5703125" style="92" customWidth="1"/>
    <col min="1804" max="1804" width="15" style="92" customWidth="1"/>
    <col min="1805" max="1805" width="10.140625" style="92" customWidth="1"/>
    <col min="1806" max="1806" width="12.5703125" style="92" customWidth="1"/>
    <col min="1807" max="1807" width="0" style="92" hidden="1" customWidth="1"/>
    <col min="1808" max="1808" width="11.5703125" style="92" customWidth="1"/>
    <col min="1809" max="2047" width="9.140625" style="92"/>
    <col min="2048" max="2048" width="6.5703125" style="92" customWidth="1"/>
    <col min="2049" max="2049" width="11.85546875" style="92" customWidth="1"/>
    <col min="2050" max="2053" width="0" style="92" hidden="1" customWidth="1"/>
    <col min="2054" max="2054" width="8.140625" style="92" customWidth="1"/>
    <col min="2055" max="2055" width="11" style="92" customWidth="1"/>
    <col min="2056" max="2056" width="14.7109375" style="92" customWidth="1"/>
    <col min="2057" max="2057" width="16.28515625" style="92" customWidth="1"/>
    <col min="2058" max="2058" width="15.5703125" style="92" customWidth="1"/>
    <col min="2059" max="2059" width="14.5703125" style="92" customWidth="1"/>
    <col min="2060" max="2060" width="15" style="92" customWidth="1"/>
    <col min="2061" max="2061" width="10.140625" style="92" customWidth="1"/>
    <col min="2062" max="2062" width="12.5703125" style="92" customWidth="1"/>
    <col min="2063" max="2063" width="0" style="92" hidden="1" customWidth="1"/>
    <col min="2064" max="2064" width="11.5703125" style="92" customWidth="1"/>
    <col min="2065" max="2303" width="9.140625" style="92"/>
    <col min="2304" max="2304" width="6.5703125" style="92" customWidth="1"/>
    <col min="2305" max="2305" width="11.85546875" style="92" customWidth="1"/>
    <col min="2306" max="2309" width="0" style="92" hidden="1" customWidth="1"/>
    <col min="2310" max="2310" width="8.140625" style="92" customWidth="1"/>
    <col min="2311" max="2311" width="11" style="92" customWidth="1"/>
    <col min="2312" max="2312" width="14.7109375" style="92" customWidth="1"/>
    <col min="2313" max="2313" width="16.28515625" style="92" customWidth="1"/>
    <col min="2314" max="2314" width="15.5703125" style="92" customWidth="1"/>
    <col min="2315" max="2315" width="14.5703125" style="92" customWidth="1"/>
    <col min="2316" max="2316" width="15" style="92" customWidth="1"/>
    <col min="2317" max="2317" width="10.140625" style="92" customWidth="1"/>
    <col min="2318" max="2318" width="12.5703125" style="92" customWidth="1"/>
    <col min="2319" max="2319" width="0" style="92" hidden="1" customWidth="1"/>
    <col min="2320" max="2320" width="11.5703125" style="92" customWidth="1"/>
    <col min="2321" max="2559" width="9.140625" style="92"/>
    <col min="2560" max="2560" width="6.5703125" style="92" customWidth="1"/>
    <col min="2561" max="2561" width="11.85546875" style="92" customWidth="1"/>
    <col min="2562" max="2565" width="0" style="92" hidden="1" customWidth="1"/>
    <col min="2566" max="2566" width="8.140625" style="92" customWidth="1"/>
    <col min="2567" max="2567" width="11" style="92" customWidth="1"/>
    <col min="2568" max="2568" width="14.7109375" style="92" customWidth="1"/>
    <col min="2569" max="2569" width="16.28515625" style="92" customWidth="1"/>
    <col min="2570" max="2570" width="15.5703125" style="92" customWidth="1"/>
    <col min="2571" max="2571" width="14.5703125" style="92" customWidth="1"/>
    <col min="2572" max="2572" width="15" style="92" customWidth="1"/>
    <col min="2573" max="2573" width="10.140625" style="92" customWidth="1"/>
    <col min="2574" max="2574" width="12.5703125" style="92" customWidth="1"/>
    <col min="2575" max="2575" width="0" style="92" hidden="1" customWidth="1"/>
    <col min="2576" max="2576" width="11.5703125" style="92" customWidth="1"/>
    <col min="2577" max="2815" width="9.140625" style="92"/>
    <col min="2816" max="2816" width="6.5703125" style="92" customWidth="1"/>
    <col min="2817" max="2817" width="11.85546875" style="92" customWidth="1"/>
    <col min="2818" max="2821" width="0" style="92" hidden="1" customWidth="1"/>
    <col min="2822" max="2822" width="8.140625" style="92" customWidth="1"/>
    <col min="2823" max="2823" width="11" style="92" customWidth="1"/>
    <col min="2824" max="2824" width="14.7109375" style="92" customWidth="1"/>
    <col min="2825" max="2825" width="16.28515625" style="92" customWidth="1"/>
    <col min="2826" max="2826" width="15.5703125" style="92" customWidth="1"/>
    <col min="2827" max="2827" width="14.5703125" style="92" customWidth="1"/>
    <col min="2828" max="2828" width="15" style="92" customWidth="1"/>
    <col min="2829" max="2829" width="10.140625" style="92" customWidth="1"/>
    <col min="2830" max="2830" width="12.5703125" style="92" customWidth="1"/>
    <col min="2831" max="2831" width="0" style="92" hidden="1" customWidth="1"/>
    <col min="2832" max="2832" width="11.5703125" style="92" customWidth="1"/>
    <col min="2833" max="3071" width="9.140625" style="92"/>
    <col min="3072" max="3072" width="6.5703125" style="92" customWidth="1"/>
    <col min="3073" max="3073" width="11.85546875" style="92" customWidth="1"/>
    <col min="3074" max="3077" width="0" style="92" hidden="1" customWidth="1"/>
    <col min="3078" max="3078" width="8.140625" style="92" customWidth="1"/>
    <col min="3079" max="3079" width="11" style="92" customWidth="1"/>
    <col min="3080" max="3080" width="14.7109375" style="92" customWidth="1"/>
    <col min="3081" max="3081" width="16.28515625" style="92" customWidth="1"/>
    <col min="3082" max="3082" width="15.5703125" style="92" customWidth="1"/>
    <col min="3083" max="3083" width="14.5703125" style="92" customWidth="1"/>
    <col min="3084" max="3084" width="15" style="92" customWidth="1"/>
    <col min="3085" max="3085" width="10.140625" style="92" customWidth="1"/>
    <col min="3086" max="3086" width="12.5703125" style="92" customWidth="1"/>
    <col min="3087" max="3087" width="0" style="92" hidden="1" customWidth="1"/>
    <col min="3088" max="3088" width="11.5703125" style="92" customWidth="1"/>
    <col min="3089" max="3327" width="9.140625" style="92"/>
    <col min="3328" max="3328" width="6.5703125" style="92" customWidth="1"/>
    <col min="3329" max="3329" width="11.85546875" style="92" customWidth="1"/>
    <col min="3330" max="3333" width="0" style="92" hidden="1" customWidth="1"/>
    <col min="3334" max="3334" width="8.140625" style="92" customWidth="1"/>
    <col min="3335" max="3335" width="11" style="92" customWidth="1"/>
    <col min="3336" max="3336" width="14.7109375" style="92" customWidth="1"/>
    <col min="3337" max="3337" width="16.28515625" style="92" customWidth="1"/>
    <col min="3338" max="3338" width="15.5703125" style="92" customWidth="1"/>
    <col min="3339" max="3339" width="14.5703125" style="92" customWidth="1"/>
    <col min="3340" max="3340" width="15" style="92" customWidth="1"/>
    <col min="3341" max="3341" width="10.140625" style="92" customWidth="1"/>
    <col min="3342" max="3342" width="12.5703125" style="92" customWidth="1"/>
    <col min="3343" max="3343" width="0" style="92" hidden="1" customWidth="1"/>
    <col min="3344" max="3344" width="11.5703125" style="92" customWidth="1"/>
    <col min="3345" max="3583" width="9.140625" style="92"/>
    <col min="3584" max="3584" width="6.5703125" style="92" customWidth="1"/>
    <col min="3585" max="3585" width="11.85546875" style="92" customWidth="1"/>
    <col min="3586" max="3589" width="0" style="92" hidden="1" customWidth="1"/>
    <col min="3590" max="3590" width="8.140625" style="92" customWidth="1"/>
    <col min="3591" max="3591" width="11" style="92" customWidth="1"/>
    <col min="3592" max="3592" width="14.7109375" style="92" customWidth="1"/>
    <col min="3593" max="3593" width="16.28515625" style="92" customWidth="1"/>
    <col min="3594" max="3594" width="15.5703125" style="92" customWidth="1"/>
    <col min="3595" max="3595" width="14.5703125" style="92" customWidth="1"/>
    <col min="3596" max="3596" width="15" style="92" customWidth="1"/>
    <col min="3597" max="3597" width="10.140625" style="92" customWidth="1"/>
    <col min="3598" max="3598" width="12.5703125" style="92" customWidth="1"/>
    <col min="3599" max="3599" width="0" style="92" hidden="1" customWidth="1"/>
    <col min="3600" max="3600" width="11.5703125" style="92" customWidth="1"/>
    <col min="3601" max="3839" width="9.140625" style="92"/>
    <col min="3840" max="3840" width="6.5703125" style="92" customWidth="1"/>
    <col min="3841" max="3841" width="11.85546875" style="92" customWidth="1"/>
    <col min="3842" max="3845" width="0" style="92" hidden="1" customWidth="1"/>
    <col min="3846" max="3846" width="8.140625" style="92" customWidth="1"/>
    <col min="3847" max="3847" width="11" style="92" customWidth="1"/>
    <col min="3848" max="3848" width="14.7109375" style="92" customWidth="1"/>
    <col min="3849" max="3849" width="16.28515625" style="92" customWidth="1"/>
    <col min="3850" max="3850" width="15.5703125" style="92" customWidth="1"/>
    <col min="3851" max="3851" width="14.5703125" style="92" customWidth="1"/>
    <col min="3852" max="3852" width="15" style="92" customWidth="1"/>
    <col min="3853" max="3853" width="10.140625" style="92" customWidth="1"/>
    <col min="3854" max="3854" width="12.5703125" style="92" customWidth="1"/>
    <col min="3855" max="3855" width="0" style="92" hidden="1" customWidth="1"/>
    <col min="3856" max="3856" width="11.5703125" style="92" customWidth="1"/>
    <col min="3857" max="4095" width="9.140625" style="92"/>
    <col min="4096" max="4096" width="6.5703125" style="92" customWidth="1"/>
    <col min="4097" max="4097" width="11.85546875" style="92" customWidth="1"/>
    <col min="4098" max="4101" width="0" style="92" hidden="1" customWidth="1"/>
    <col min="4102" max="4102" width="8.140625" style="92" customWidth="1"/>
    <col min="4103" max="4103" width="11" style="92" customWidth="1"/>
    <col min="4104" max="4104" width="14.7109375" style="92" customWidth="1"/>
    <col min="4105" max="4105" width="16.28515625" style="92" customWidth="1"/>
    <col min="4106" max="4106" width="15.5703125" style="92" customWidth="1"/>
    <col min="4107" max="4107" width="14.5703125" style="92" customWidth="1"/>
    <col min="4108" max="4108" width="15" style="92" customWidth="1"/>
    <col min="4109" max="4109" width="10.140625" style="92" customWidth="1"/>
    <col min="4110" max="4110" width="12.5703125" style="92" customWidth="1"/>
    <col min="4111" max="4111" width="0" style="92" hidden="1" customWidth="1"/>
    <col min="4112" max="4112" width="11.5703125" style="92" customWidth="1"/>
    <col min="4113" max="4351" width="9.140625" style="92"/>
    <col min="4352" max="4352" width="6.5703125" style="92" customWidth="1"/>
    <col min="4353" max="4353" width="11.85546875" style="92" customWidth="1"/>
    <col min="4354" max="4357" width="0" style="92" hidden="1" customWidth="1"/>
    <col min="4358" max="4358" width="8.140625" style="92" customWidth="1"/>
    <col min="4359" max="4359" width="11" style="92" customWidth="1"/>
    <col min="4360" max="4360" width="14.7109375" style="92" customWidth="1"/>
    <col min="4361" max="4361" width="16.28515625" style="92" customWidth="1"/>
    <col min="4362" max="4362" width="15.5703125" style="92" customWidth="1"/>
    <col min="4363" max="4363" width="14.5703125" style="92" customWidth="1"/>
    <col min="4364" max="4364" width="15" style="92" customWidth="1"/>
    <col min="4365" max="4365" width="10.140625" style="92" customWidth="1"/>
    <col min="4366" max="4366" width="12.5703125" style="92" customWidth="1"/>
    <col min="4367" max="4367" width="0" style="92" hidden="1" customWidth="1"/>
    <col min="4368" max="4368" width="11.5703125" style="92" customWidth="1"/>
    <col min="4369" max="4607" width="9.140625" style="92"/>
    <col min="4608" max="4608" width="6.5703125" style="92" customWidth="1"/>
    <col min="4609" max="4609" width="11.85546875" style="92" customWidth="1"/>
    <col min="4610" max="4613" width="0" style="92" hidden="1" customWidth="1"/>
    <col min="4614" max="4614" width="8.140625" style="92" customWidth="1"/>
    <col min="4615" max="4615" width="11" style="92" customWidth="1"/>
    <col min="4616" max="4616" width="14.7109375" style="92" customWidth="1"/>
    <col min="4617" max="4617" width="16.28515625" style="92" customWidth="1"/>
    <col min="4618" max="4618" width="15.5703125" style="92" customWidth="1"/>
    <col min="4619" max="4619" width="14.5703125" style="92" customWidth="1"/>
    <col min="4620" max="4620" width="15" style="92" customWidth="1"/>
    <col min="4621" max="4621" width="10.140625" style="92" customWidth="1"/>
    <col min="4622" max="4622" width="12.5703125" style="92" customWidth="1"/>
    <col min="4623" max="4623" width="0" style="92" hidden="1" customWidth="1"/>
    <col min="4624" max="4624" width="11.5703125" style="92" customWidth="1"/>
    <col min="4625" max="4863" width="9.140625" style="92"/>
    <col min="4864" max="4864" width="6.5703125" style="92" customWidth="1"/>
    <col min="4865" max="4865" width="11.85546875" style="92" customWidth="1"/>
    <col min="4866" max="4869" width="0" style="92" hidden="1" customWidth="1"/>
    <col min="4870" max="4870" width="8.140625" style="92" customWidth="1"/>
    <col min="4871" max="4871" width="11" style="92" customWidth="1"/>
    <col min="4872" max="4872" width="14.7109375" style="92" customWidth="1"/>
    <col min="4873" max="4873" width="16.28515625" style="92" customWidth="1"/>
    <col min="4874" max="4874" width="15.5703125" style="92" customWidth="1"/>
    <col min="4875" max="4875" width="14.5703125" style="92" customWidth="1"/>
    <col min="4876" max="4876" width="15" style="92" customWidth="1"/>
    <col min="4877" max="4877" width="10.140625" style="92" customWidth="1"/>
    <col min="4878" max="4878" width="12.5703125" style="92" customWidth="1"/>
    <col min="4879" max="4879" width="0" style="92" hidden="1" customWidth="1"/>
    <col min="4880" max="4880" width="11.5703125" style="92" customWidth="1"/>
    <col min="4881" max="5119" width="9.140625" style="92"/>
    <col min="5120" max="5120" width="6.5703125" style="92" customWidth="1"/>
    <col min="5121" max="5121" width="11.85546875" style="92" customWidth="1"/>
    <col min="5122" max="5125" width="0" style="92" hidden="1" customWidth="1"/>
    <col min="5126" max="5126" width="8.140625" style="92" customWidth="1"/>
    <col min="5127" max="5127" width="11" style="92" customWidth="1"/>
    <col min="5128" max="5128" width="14.7109375" style="92" customWidth="1"/>
    <col min="5129" max="5129" width="16.28515625" style="92" customWidth="1"/>
    <col min="5130" max="5130" width="15.5703125" style="92" customWidth="1"/>
    <col min="5131" max="5131" width="14.5703125" style="92" customWidth="1"/>
    <col min="5132" max="5132" width="15" style="92" customWidth="1"/>
    <col min="5133" max="5133" width="10.140625" style="92" customWidth="1"/>
    <col min="5134" max="5134" width="12.5703125" style="92" customWidth="1"/>
    <col min="5135" max="5135" width="0" style="92" hidden="1" customWidth="1"/>
    <col min="5136" max="5136" width="11.5703125" style="92" customWidth="1"/>
    <col min="5137" max="5375" width="9.140625" style="92"/>
    <col min="5376" max="5376" width="6.5703125" style="92" customWidth="1"/>
    <col min="5377" max="5377" width="11.85546875" style="92" customWidth="1"/>
    <col min="5378" max="5381" width="0" style="92" hidden="1" customWidth="1"/>
    <col min="5382" max="5382" width="8.140625" style="92" customWidth="1"/>
    <col min="5383" max="5383" width="11" style="92" customWidth="1"/>
    <col min="5384" max="5384" width="14.7109375" style="92" customWidth="1"/>
    <col min="5385" max="5385" width="16.28515625" style="92" customWidth="1"/>
    <col min="5386" max="5386" width="15.5703125" style="92" customWidth="1"/>
    <col min="5387" max="5387" width="14.5703125" style="92" customWidth="1"/>
    <col min="5388" max="5388" width="15" style="92" customWidth="1"/>
    <col min="5389" max="5389" width="10.140625" style="92" customWidth="1"/>
    <col min="5390" max="5390" width="12.5703125" style="92" customWidth="1"/>
    <col min="5391" max="5391" width="0" style="92" hidden="1" customWidth="1"/>
    <col min="5392" max="5392" width="11.5703125" style="92" customWidth="1"/>
    <col min="5393" max="5631" width="9.140625" style="92"/>
    <col min="5632" max="5632" width="6.5703125" style="92" customWidth="1"/>
    <col min="5633" max="5633" width="11.85546875" style="92" customWidth="1"/>
    <col min="5634" max="5637" width="0" style="92" hidden="1" customWidth="1"/>
    <col min="5638" max="5638" width="8.140625" style="92" customWidth="1"/>
    <col min="5639" max="5639" width="11" style="92" customWidth="1"/>
    <col min="5640" max="5640" width="14.7109375" style="92" customWidth="1"/>
    <col min="5641" max="5641" width="16.28515625" style="92" customWidth="1"/>
    <col min="5642" max="5642" width="15.5703125" style="92" customWidth="1"/>
    <col min="5643" max="5643" width="14.5703125" style="92" customWidth="1"/>
    <col min="5644" max="5644" width="15" style="92" customWidth="1"/>
    <col min="5645" max="5645" width="10.140625" style="92" customWidth="1"/>
    <col min="5646" max="5646" width="12.5703125" style="92" customWidth="1"/>
    <col min="5647" max="5647" width="0" style="92" hidden="1" customWidth="1"/>
    <col min="5648" max="5648" width="11.5703125" style="92" customWidth="1"/>
    <col min="5649" max="5887" width="9.140625" style="92"/>
    <col min="5888" max="5888" width="6.5703125" style="92" customWidth="1"/>
    <col min="5889" max="5889" width="11.85546875" style="92" customWidth="1"/>
    <col min="5890" max="5893" width="0" style="92" hidden="1" customWidth="1"/>
    <col min="5894" max="5894" width="8.140625" style="92" customWidth="1"/>
    <col min="5895" max="5895" width="11" style="92" customWidth="1"/>
    <col min="5896" max="5896" width="14.7109375" style="92" customWidth="1"/>
    <col min="5897" max="5897" width="16.28515625" style="92" customWidth="1"/>
    <col min="5898" max="5898" width="15.5703125" style="92" customWidth="1"/>
    <col min="5899" max="5899" width="14.5703125" style="92" customWidth="1"/>
    <col min="5900" max="5900" width="15" style="92" customWidth="1"/>
    <col min="5901" max="5901" width="10.140625" style="92" customWidth="1"/>
    <col min="5902" max="5902" width="12.5703125" style="92" customWidth="1"/>
    <col min="5903" max="5903" width="0" style="92" hidden="1" customWidth="1"/>
    <col min="5904" max="5904" width="11.5703125" style="92" customWidth="1"/>
    <col min="5905" max="6143" width="9.140625" style="92"/>
    <col min="6144" max="6144" width="6.5703125" style="92" customWidth="1"/>
    <col min="6145" max="6145" width="11.85546875" style="92" customWidth="1"/>
    <col min="6146" max="6149" width="0" style="92" hidden="1" customWidth="1"/>
    <col min="6150" max="6150" width="8.140625" style="92" customWidth="1"/>
    <col min="6151" max="6151" width="11" style="92" customWidth="1"/>
    <col min="6152" max="6152" width="14.7109375" style="92" customWidth="1"/>
    <col min="6153" max="6153" width="16.28515625" style="92" customWidth="1"/>
    <col min="6154" max="6154" width="15.5703125" style="92" customWidth="1"/>
    <col min="6155" max="6155" width="14.5703125" style="92" customWidth="1"/>
    <col min="6156" max="6156" width="15" style="92" customWidth="1"/>
    <col min="6157" max="6157" width="10.140625" style="92" customWidth="1"/>
    <col min="6158" max="6158" width="12.5703125" style="92" customWidth="1"/>
    <col min="6159" max="6159" width="0" style="92" hidden="1" customWidth="1"/>
    <col min="6160" max="6160" width="11.5703125" style="92" customWidth="1"/>
    <col min="6161" max="6399" width="9.140625" style="92"/>
    <col min="6400" max="6400" width="6.5703125" style="92" customWidth="1"/>
    <col min="6401" max="6401" width="11.85546875" style="92" customWidth="1"/>
    <col min="6402" max="6405" width="0" style="92" hidden="1" customWidth="1"/>
    <col min="6406" max="6406" width="8.140625" style="92" customWidth="1"/>
    <col min="6407" max="6407" width="11" style="92" customWidth="1"/>
    <col min="6408" max="6408" width="14.7109375" style="92" customWidth="1"/>
    <col min="6409" max="6409" width="16.28515625" style="92" customWidth="1"/>
    <col min="6410" max="6410" width="15.5703125" style="92" customWidth="1"/>
    <col min="6411" max="6411" width="14.5703125" style="92" customWidth="1"/>
    <col min="6412" max="6412" width="15" style="92" customWidth="1"/>
    <col min="6413" max="6413" width="10.140625" style="92" customWidth="1"/>
    <col min="6414" max="6414" width="12.5703125" style="92" customWidth="1"/>
    <col min="6415" max="6415" width="0" style="92" hidden="1" customWidth="1"/>
    <col min="6416" max="6416" width="11.5703125" style="92" customWidth="1"/>
    <col min="6417" max="6655" width="9.140625" style="92"/>
    <col min="6656" max="6656" width="6.5703125" style="92" customWidth="1"/>
    <col min="6657" max="6657" width="11.85546875" style="92" customWidth="1"/>
    <col min="6658" max="6661" width="0" style="92" hidden="1" customWidth="1"/>
    <col min="6662" max="6662" width="8.140625" style="92" customWidth="1"/>
    <col min="6663" max="6663" width="11" style="92" customWidth="1"/>
    <col min="6664" max="6664" width="14.7109375" style="92" customWidth="1"/>
    <col min="6665" max="6665" width="16.28515625" style="92" customWidth="1"/>
    <col min="6666" max="6666" width="15.5703125" style="92" customWidth="1"/>
    <col min="6667" max="6667" width="14.5703125" style="92" customWidth="1"/>
    <col min="6668" max="6668" width="15" style="92" customWidth="1"/>
    <col min="6669" max="6669" width="10.140625" style="92" customWidth="1"/>
    <col min="6670" max="6670" width="12.5703125" style="92" customWidth="1"/>
    <col min="6671" max="6671" width="0" style="92" hidden="1" customWidth="1"/>
    <col min="6672" max="6672" width="11.5703125" style="92" customWidth="1"/>
    <col min="6673" max="6911" width="9.140625" style="92"/>
    <col min="6912" max="6912" width="6.5703125" style="92" customWidth="1"/>
    <col min="6913" max="6913" width="11.85546875" style="92" customWidth="1"/>
    <col min="6914" max="6917" width="0" style="92" hidden="1" customWidth="1"/>
    <col min="6918" max="6918" width="8.140625" style="92" customWidth="1"/>
    <col min="6919" max="6919" width="11" style="92" customWidth="1"/>
    <col min="6920" max="6920" width="14.7109375" style="92" customWidth="1"/>
    <col min="6921" max="6921" width="16.28515625" style="92" customWidth="1"/>
    <col min="6922" max="6922" width="15.5703125" style="92" customWidth="1"/>
    <col min="6923" max="6923" width="14.5703125" style="92" customWidth="1"/>
    <col min="6924" max="6924" width="15" style="92" customWidth="1"/>
    <col min="6925" max="6925" width="10.140625" style="92" customWidth="1"/>
    <col min="6926" max="6926" width="12.5703125" style="92" customWidth="1"/>
    <col min="6927" max="6927" width="0" style="92" hidden="1" customWidth="1"/>
    <col min="6928" max="6928" width="11.5703125" style="92" customWidth="1"/>
    <col min="6929" max="7167" width="9.140625" style="92"/>
    <col min="7168" max="7168" width="6.5703125" style="92" customWidth="1"/>
    <col min="7169" max="7169" width="11.85546875" style="92" customWidth="1"/>
    <col min="7170" max="7173" width="0" style="92" hidden="1" customWidth="1"/>
    <col min="7174" max="7174" width="8.140625" style="92" customWidth="1"/>
    <col min="7175" max="7175" width="11" style="92" customWidth="1"/>
    <col min="7176" max="7176" width="14.7109375" style="92" customWidth="1"/>
    <col min="7177" max="7177" width="16.28515625" style="92" customWidth="1"/>
    <col min="7178" max="7178" width="15.5703125" style="92" customWidth="1"/>
    <col min="7179" max="7179" width="14.5703125" style="92" customWidth="1"/>
    <col min="7180" max="7180" width="15" style="92" customWidth="1"/>
    <col min="7181" max="7181" width="10.140625" style="92" customWidth="1"/>
    <col min="7182" max="7182" width="12.5703125" style="92" customWidth="1"/>
    <col min="7183" max="7183" width="0" style="92" hidden="1" customWidth="1"/>
    <col min="7184" max="7184" width="11.5703125" style="92" customWidth="1"/>
    <col min="7185" max="7423" width="9.140625" style="92"/>
    <col min="7424" max="7424" width="6.5703125" style="92" customWidth="1"/>
    <col min="7425" max="7425" width="11.85546875" style="92" customWidth="1"/>
    <col min="7426" max="7429" width="0" style="92" hidden="1" customWidth="1"/>
    <col min="7430" max="7430" width="8.140625" style="92" customWidth="1"/>
    <col min="7431" max="7431" width="11" style="92" customWidth="1"/>
    <col min="7432" max="7432" width="14.7109375" style="92" customWidth="1"/>
    <col min="7433" max="7433" width="16.28515625" style="92" customWidth="1"/>
    <col min="7434" max="7434" width="15.5703125" style="92" customWidth="1"/>
    <col min="7435" max="7435" width="14.5703125" style="92" customWidth="1"/>
    <col min="7436" max="7436" width="15" style="92" customWidth="1"/>
    <col min="7437" max="7437" width="10.140625" style="92" customWidth="1"/>
    <col min="7438" max="7438" width="12.5703125" style="92" customWidth="1"/>
    <col min="7439" max="7439" width="0" style="92" hidden="1" customWidth="1"/>
    <col min="7440" max="7440" width="11.5703125" style="92" customWidth="1"/>
    <col min="7441" max="7679" width="9.140625" style="92"/>
    <col min="7680" max="7680" width="6.5703125" style="92" customWidth="1"/>
    <col min="7681" max="7681" width="11.85546875" style="92" customWidth="1"/>
    <col min="7682" max="7685" width="0" style="92" hidden="1" customWidth="1"/>
    <col min="7686" max="7686" width="8.140625" style="92" customWidth="1"/>
    <col min="7687" max="7687" width="11" style="92" customWidth="1"/>
    <col min="7688" max="7688" width="14.7109375" style="92" customWidth="1"/>
    <col min="7689" max="7689" width="16.28515625" style="92" customWidth="1"/>
    <col min="7690" max="7690" width="15.5703125" style="92" customWidth="1"/>
    <col min="7691" max="7691" width="14.5703125" style="92" customWidth="1"/>
    <col min="7692" max="7692" width="15" style="92" customWidth="1"/>
    <col min="7693" max="7693" width="10.140625" style="92" customWidth="1"/>
    <col min="7694" max="7694" width="12.5703125" style="92" customWidth="1"/>
    <col min="7695" max="7695" width="0" style="92" hidden="1" customWidth="1"/>
    <col min="7696" max="7696" width="11.5703125" style="92" customWidth="1"/>
    <col min="7697" max="7935" width="9.140625" style="92"/>
    <col min="7936" max="7936" width="6.5703125" style="92" customWidth="1"/>
    <col min="7937" max="7937" width="11.85546875" style="92" customWidth="1"/>
    <col min="7938" max="7941" width="0" style="92" hidden="1" customWidth="1"/>
    <col min="7942" max="7942" width="8.140625" style="92" customWidth="1"/>
    <col min="7943" max="7943" width="11" style="92" customWidth="1"/>
    <col min="7944" max="7944" width="14.7109375" style="92" customWidth="1"/>
    <col min="7945" max="7945" width="16.28515625" style="92" customWidth="1"/>
    <col min="7946" max="7946" width="15.5703125" style="92" customWidth="1"/>
    <col min="7947" max="7947" width="14.5703125" style="92" customWidth="1"/>
    <col min="7948" max="7948" width="15" style="92" customWidth="1"/>
    <col min="7949" max="7949" width="10.140625" style="92" customWidth="1"/>
    <col min="7950" max="7950" width="12.5703125" style="92" customWidth="1"/>
    <col min="7951" max="7951" width="0" style="92" hidden="1" customWidth="1"/>
    <col min="7952" max="7952" width="11.5703125" style="92" customWidth="1"/>
    <col min="7953" max="8191" width="9.140625" style="92"/>
    <col min="8192" max="8192" width="6.5703125" style="92" customWidth="1"/>
    <col min="8193" max="8193" width="11.85546875" style="92" customWidth="1"/>
    <col min="8194" max="8197" width="0" style="92" hidden="1" customWidth="1"/>
    <col min="8198" max="8198" width="8.140625" style="92" customWidth="1"/>
    <col min="8199" max="8199" width="11" style="92" customWidth="1"/>
    <col min="8200" max="8200" width="14.7109375" style="92" customWidth="1"/>
    <col min="8201" max="8201" width="16.28515625" style="92" customWidth="1"/>
    <col min="8202" max="8202" width="15.5703125" style="92" customWidth="1"/>
    <col min="8203" max="8203" width="14.5703125" style="92" customWidth="1"/>
    <col min="8204" max="8204" width="15" style="92" customWidth="1"/>
    <col min="8205" max="8205" width="10.140625" style="92" customWidth="1"/>
    <col min="8206" max="8206" width="12.5703125" style="92" customWidth="1"/>
    <col min="8207" max="8207" width="0" style="92" hidden="1" customWidth="1"/>
    <col min="8208" max="8208" width="11.5703125" style="92" customWidth="1"/>
    <col min="8209" max="8447" width="9.140625" style="92"/>
    <col min="8448" max="8448" width="6.5703125" style="92" customWidth="1"/>
    <col min="8449" max="8449" width="11.85546875" style="92" customWidth="1"/>
    <col min="8450" max="8453" width="0" style="92" hidden="1" customWidth="1"/>
    <col min="8454" max="8454" width="8.140625" style="92" customWidth="1"/>
    <col min="8455" max="8455" width="11" style="92" customWidth="1"/>
    <col min="8456" max="8456" width="14.7109375" style="92" customWidth="1"/>
    <col min="8457" max="8457" width="16.28515625" style="92" customWidth="1"/>
    <col min="8458" max="8458" width="15.5703125" style="92" customWidth="1"/>
    <col min="8459" max="8459" width="14.5703125" style="92" customWidth="1"/>
    <col min="8460" max="8460" width="15" style="92" customWidth="1"/>
    <col min="8461" max="8461" width="10.140625" style="92" customWidth="1"/>
    <col min="8462" max="8462" width="12.5703125" style="92" customWidth="1"/>
    <col min="8463" max="8463" width="0" style="92" hidden="1" customWidth="1"/>
    <col min="8464" max="8464" width="11.5703125" style="92" customWidth="1"/>
    <col min="8465" max="8703" width="9.140625" style="92"/>
    <col min="8704" max="8704" width="6.5703125" style="92" customWidth="1"/>
    <col min="8705" max="8705" width="11.85546875" style="92" customWidth="1"/>
    <col min="8706" max="8709" width="0" style="92" hidden="1" customWidth="1"/>
    <col min="8710" max="8710" width="8.140625" style="92" customWidth="1"/>
    <col min="8711" max="8711" width="11" style="92" customWidth="1"/>
    <col min="8712" max="8712" width="14.7109375" style="92" customWidth="1"/>
    <col min="8713" max="8713" width="16.28515625" style="92" customWidth="1"/>
    <col min="8714" max="8714" width="15.5703125" style="92" customWidth="1"/>
    <col min="8715" max="8715" width="14.5703125" style="92" customWidth="1"/>
    <col min="8716" max="8716" width="15" style="92" customWidth="1"/>
    <col min="8717" max="8717" width="10.140625" style="92" customWidth="1"/>
    <col min="8718" max="8718" width="12.5703125" style="92" customWidth="1"/>
    <col min="8719" max="8719" width="0" style="92" hidden="1" customWidth="1"/>
    <col min="8720" max="8720" width="11.5703125" style="92" customWidth="1"/>
    <col min="8721" max="8959" width="9.140625" style="92"/>
    <col min="8960" max="8960" width="6.5703125" style="92" customWidth="1"/>
    <col min="8961" max="8961" width="11.85546875" style="92" customWidth="1"/>
    <col min="8962" max="8965" width="0" style="92" hidden="1" customWidth="1"/>
    <col min="8966" max="8966" width="8.140625" style="92" customWidth="1"/>
    <col min="8967" max="8967" width="11" style="92" customWidth="1"/>
    <col min="8968" max="8968" width="14.7109375" style="92" customWidth="1"/>
    <col min="8969" max="8969" width="16.28515625" style="92" customWidth="1"/>
    <col min="8970" max="8970" width="15.5703125" style="92" customWidth="1"/>
    <col min="8971" max="8971" width="14.5703125" style="92" customWidth="1"/>
    <col min="8972" max="8972" width="15" style="92" customWidth="1"/>
    <col min="8973" max="8973" width="10.140625" style="92" customWidth="1"/>
    <col min="8974" max="8974" width="12.5703125" style="92" customWidth="1"/>
    <col min="8975" max="8975" width="0" style="92" hidden="1" customWidth="1"/>
    <col min="8976" max="8976" width="11.5703125" style="92" customWidth="1"/>
    <col min="8977" max="9215" width="9.140625" style="92"/>
    <col min="9216" max="9216" width="6.5703125" style="92" customWidth="1"/>
    <col min="9217" max="9217" width="11.85546875" style="92" customWidth="1"/>
    <col min="9218" max="9221" width="0" style="92" hidden="1" customWidth="1"/>
    <col min="9222" max="9222" width="8.140625" style="92" customWidth="1"/>
    <col min="9223" max="9223" width="11" style="92" customWidth="1"/>
    <col min="9224" max="9224" width="14.7109375" style="92" customWidth="1"/>
    <col min="9225" max="9225" width="16.28515625" style="92" customWidth="1"/>
    <col min="9226" max="9226" width="15.5703125" style="92" customWidth="1"/>
    <col min="9227" max="9227" width="14.5703125" style="92" customWidth="1"/>
    <col min="9228" max="9228" width="15" style="92" customWidth="1"/>
    <col min="9229" max="9229" width="10.140625" style="92" customWidth="1"/>
    <col min="9230" max="9230" width="12.5703125" style="92" customWidth="1"/>
    <col min="9231" max="9231" width="0" style="92" hidden="1" customWidth="1"/>
    <col min="9232" max="9232" width="11.5703125" style="92" customWidth="1"/>
    <col min="9233" max="9471" width="9.140625" style="92"/>
    <col min="9472" max="9472" width="6.5703125" style="92" customWidth="1"/>
    <col min="9473" max="9473" width="11.85546875" style="92" customWidth="1"/>
    <col min="9474" max="9477" width="0" style="92" hidden="1" customWidth="1"/>
    <col min="9478" max="9478" width="8.140625" style="92" customWidth="1"/>
    <col min="9479" max="9479" width="11" style="92" customWidth="1"/>
    <col min="9480" max="9480" width="14.7109375" style="92" customWidth="1"/>
    <col min="9481" max="9481" width="16.28515625" style="92" customWidth="1"/>
    <col min="9482" max="9482" width="15.5703125" style="92" customWidth="1"/>
    <col min="9483" max="9483" width="14.5703125" style="92" customWidth="1"/>
    <col min="9484" max="9484" width="15" style="92" customWidth="1"/>
    <col min="9485" max="9485" width="10.140625" style="92" customWidth="1"/>
    <col min="9486" max="9486" width="12.5703125" style="92" customWidth="1"/>
    <col min="9487" max="9487" width="0" style="92" hidden="1" customWidth="1"/>
    <col min="9488" max="9488" width="11.5703125" style="92" customWidth="1"/>
    <col min="9489" max="9727" width="9.140625" style="92"/>
    <col min="9728" max="9728" width="6.5703125" style="92" customWidth="1"/>
    <col min="9729" max="9729" width="11.85546875" style="92" customWidth="1"/>
    <col min="9730" max="9733" width="0" style="92" hidden="1" customWidth="1"/>
    <col min="9734" max="9734" width="8.140625" style="92" customWidth="1"/>
    <col min="9735" max="9735" width="11" style="92" customWidth="1"/>
    <col min="9736" max="9736" width="14.7109375" style="92" customWidth="1"/>
    <col min="9737" max="9737" width="16.28515625" style="92" customWidth="1"/>
    <col min="9738" max="9738" width="15.5703125" style="92" customWidth="1"/>
    <col min="9739" max="9739" width="14.5703125" style="92" customWidth="1"/>
    <col min="9740" max="9740" width="15" style="92" customWidth="1"/>
    <col min="9741" max="9741" width="10.140625" style="92" customWidth="1"/>
    <col min="9742" max="9742" width="12.5703125" style="92" customWidth="1"/>
    <col min="9743" max="9743" width="0" style="92" hidden="1" customWidth="1"/>
    <col min="9744" max="9744" width="11.5703125" style="92" customWidth="1"/>
    <col min="9745" max="9983" width="9.140625" style="92"/>
    <col min="9984" max="9984" width="6.5703125" style="92" customWidth="1"/>
    <col min="9985" max="9985" width="11.85546875" style="92" customWidth="1"/>
    <col min="9986" max="9989" width="0" style="92" hidden="1" customWidth="1"/>
    <col min="9990" max="9990" width="8.140625" style="92" customWidth="1"/>
    <col min="9991" max="9991" width="11" style="92" customWidth="1"/>
    <col min="9992" max="9992" width="14.7109375" style="92" customWidth="1"/>
    <col min="9993" max="9993" width="16.28515625" style="92" customWidth="1"/>
    <col min="9994" max="9994" width="15.5703125" style="92" customWidth="1"/>
    <col min="9995" max="9995" width="14.5703125" style="92" customWidth="1"/>
    <col min="9996" max="9996" width="15" style="92" customWidth="1"/>
    <col min="9997" max="9997" width="10.140625" style="92" customWidth="1"/>
    <col min="9998" max="9998" width="12.5703125" style="92" customWidth="1"/>
    <col min="9999" max="9999" width="0" style="92" hidden="1" customWidth="1"/>
    <col min="10000" max="10000" width="11.5703125" style="92" customWidth="1"/>
    <col min="10001" max="10239" width="9.140625" style="92"/>
    <col min="10240" max="10240" width="6.5703125" style="92" customWidth="1"/>
    <col min="10241" max="10241" width="11.85546875" style="92" customWidth="1"/>
    <col min="10242" max="10245" width="0" style="92" hidden="1" customWidth="1"/>
    <col min="10246" max="10246" width="8.140625" style="92" customWidth="1"/>
    <col min="10247" max="10247" width="11" style="92" customWidth="1"/>
    <col min="10248" max="10248" width="14.7109375" style="92" customWidth="1"/>
    <col min="10249" max="10249" width="16.28515625" style="92" customWidth="1"/>
    <col min="10250" max="10250" width="15.5703125" style="92" customWidth="1"/>
    <col min="10251" max="10251" width="14.5703125" style="92" customWidth="1"/>
    <col min="10252" max="10252" width="15" style="92" customWidth="1"/>
    <col min="10253" max="10253" width="10.140625" style="92" customWidth="1"/>
    <col min="10254" max="10254" width="12.5703125" style="92" customWidth="1"/>
    <col min="10255" max="10255" width="0" style="92" hidden="1" customWidth="1"/>
    <col min="10256" max="10256" width="11.5703125" style="92" customWidth="1"/>
    <col min="10257" max="10495" width="9.140625" style="92"/>
    <col min="10496" max="10496" width="6.5703125" style="92" customWidth="1"/>
    <col min="10497" max="10497" width="11.85546875" style="92" customWidth="1"/>
    <col min="10498" max="10501" width="0" style="92" hidden="1" customWidth="1"/>
    <col min="10502" max="10502" width="8.140625" style="92" customWidth="1"/>
    <col min="10503" max="10503" width="11" style="92" customWidth="1"/>
    <col min="10504" max="10504" width="14.7109375" style="92" customWidth="1"/>
    <col min="10505" max="10505" width="16.28515625" style="92" customWidth="1"/>
    <col min="10506" max="10506" width="15.5703125" style="92" customWidth="1"/>
    <col min="10507" max="10507" width="14.5703125" style="92" customWidth="1"/>
    <col min="10508" max="10508" width="15" style="92" customWidth="1"/>
    <col min="10509" max="10509" width="10.140625" style="92" customWidth="1"/>
    <col min="10510" max="10510" width="12.5703125" style="92" customWidth="1"/>
    <col min="10511" max="10511" width="0" style="92" hidden="1" customWidth="1"/>
    <col min="10512" max="10512" width="11.5703125" style="92" customWidth="1"/>
    <col min="10513" max="10751" width="9.140625" style="92"/>
    <col min="10752" max="10752" width="6.5703125" style="92" customWidth="1"/>
    <col min="10753" max="10753" width="11.85546875" style="92" customWidth="1"/>
    <col min="10754" max="10757" width="0" style="92" hidden="1" customWidth="1"/>
    <col min="10758" max="10758" width="8.140625" style="92" customWidth="1"/>
    <col min="10759" max="10759" width="11" style="92" customWidth="1"/>
    <col min="10760" max="10760" width="14.7109375" style="92" customWidth="1"/>
    <col min="10761" max="10761" width="16.28515625" style="92" customWidth="1"/>
    <col min="10762" max="10762" width="15.5703125" style="92" customWidth="1"/>
    <col min="10763" max="10763" width="14.5703125" style="92" customWidth="1"/>
    <col min="10764" max="10764" width="15" style="92" customWidth="1"/>
    <col min="10765" max="10765" width="10.140625" style="92" customWidth="1"/>
    <col min="10766" max="10766" width="12.5703125" style="92" customWidth="1"/>
    <col min="10767" max="10767" width="0" style="92" hidden="1" customWidth="1"/>
    <col min="10768" max="10768" width="11.5703125" style="92" customWidth="1"/>
    <col min="10769" max="11007" width="9.140625" style="92"/>
    <col min="11008" max="11008" width="6.5703125" style="92" customWidth="1"/>
    <col min="11009" max="11009" width="11.85546875" style="92" customWidth="1"/>
    <col min="11010" max="11013" width="0" style="92" hidden="1" customWidth="1"/>
    <col min="11014" max="11014" width="8.140625" style="92" customWidth="1"/>
    <col min="11015" max="11015" width="11" style="92" customWidth="1"/>
    <col min="11016" max="11016" width="14.7109375" style="92" customWidth="1"/>
    <col min="11017" max="11017" width="16.28515625" style="92" customWidth="1"/>
    <col min="11018" max="11018" width="15.5703125" style="92" customWidth="1"/>
    <col min="11019" max="11019" width="14.5703125" style="92" customWidth="1"/>
    <col min="11020" max="11020" width="15" style="92" customWidth="1"/>
    <col min="11021" max="11021" width="10.140625" style="92" customWidth="1"/>
    <col min="11022" max="11022" width="12.5703125" style="92" customWidth="1"/>
    <col min="11023" max="11023" width="0" style="92" hidden="1" customWidth="1"/>
    <col min="11024" max="11024" width="11.5703125" style="92" customWidth="1"/>
    <col min="11025" max="11263" width="9.140625" style="92"/>
    <col min="11264" max="11264" width="6.5703125" style="92" customWidth="1"/>
    <col min="11265" max="11265" width="11.85546875" style="92" customWidth="1"/>
    <col min="11266" max="11269" width="0" style="92" hidden="1" customWidth="1"/>
    <col min="11270" max="11270" width="8.140625" style="92" customWidth="1"/>
    <col min="11271" max="11271" width="11" style="92" customWidth="1"/>
    <col min="11272" max="11272" width="14.7109375" style="92" customWidth="1"/>
    <col min="11273" max="11273" width="16.28515625" style="92" customWidth="1"/>
    <col min="11274" max="11274" width="15.5703125" style="92" customWidth="1"/>
    <col min="11275" max="11275" width="14.5703125" style="92" customWidth="1"/>
    <col min="11276" max="11276" width="15" style="92" customWidth="1"/>
    <col min="11277" max="11277" width="10.140625" style="92" customWidth="1"/>
    <col min="11278" max="11278" width="12.5703125" style="92" customWidth="1"/>
    <col min="11279" max="11279" width="0" style="92" hidden="1" customWidth="1"/>
    <col min="11280" max="11280" width="11.5703125" style="92" customWidth="1"/>
    <col min="11281" max="11519" width="9.140625" style="92"/>
    <col min="11520" max="11520" width="6.5703125" style="92" customWidth="1"/>
    <col min="11521" max="11521" width="11.85546875" style="92" customWidth="1"/>
    <col min="11522" max="11525" width="0" style="92" hidden="1" customWidth="1"/>
    <col min="11526" max="11526" width="8.140625" style="92" customWidth="1"/>
    <col min="11527" max="11527" width="11" style="92" customWidth="1"/>
    <col min="11528" max="11528" width="14.7109375" style="92" customWidth="1"/>
    <col min="11529" max="11529" width="16.28515625" style="92" customWidth="1"/>
    <col min="11530" max="11530" width="15.5703125" style="92" customWidth="1"/>
    <col min="11531" max="11531" width="14.5703125" style="92" customWidth="1"/>
    <col min="11532" max="11532" width="15" style="92" customWidth="1"/>
    <col min="11533" max="11533" width="10.140625" style="92" customWidth="1"/>
    <col min="11534" max="11534" width="12.5703125" style="92" customWidth="1"/>
    <col min="11535" max="11535" width="0" style="92" hidden="1" customWidth="1"/>
    <col min="11536" max="11536" width="11.5703125" style="92" customWidth="1"/>
    <col min="11537" max="11775" width="9.140625" style="92"/>
    <col min="11776" max="11776" width="6.5703125" style="92" customWidth="1"/>
    <col min="11777" max="11777" width="11.85546875" style="92" customWidth="1"/>
    <col min="11778" max="11781" width="0" style="92" hidden="1" customWidth="1"/>
    <col min="11782" max="11782" width="8.140625" style="92" customWidth="1"/>
    <col min="11783" max="11783" width="11" style="92" customWidth="1"/>
    <col min="11784" max="11784" width="14.7109375" style="92" customWidth="1"/>
    <col min="11785" max="11785" width="16.28515625" style="92" customWidth="1"/>
    <col min="11786" max="11786" width="15.5703125" style="92" customWidth="1"/>
    <col min="11787" max="11787" width="14.5703125" style="92" customWidth="1"/>
    <col min="11788" max="11788" width="15" style="92" customWidth="1"/>
    <col min="11789" max="11789" width="10.140625" style="92" customWidth="1"/>
    <col min="11790" max="11790" width="12.5703125" style="92" customWidth="1"/>
    <col min="11791" max="11791" width="0" style="92" hidden="1" customWidth="1"/>
    <col min="11792" max="11792" width="11.5703125" style="92" customWidth="1"/>
    <col min="11793" max="12031" width="9.140625" style="92"/>
    <col min="12032" max="12032" width="6.5703125" style="92" customWidth="1"/>
    <col min="12033" max="12033" width="11.85546875" style="92" customWidth="1"/>
    <col min="12034" max="12037" width="0" style="92" hidden="1" customWidth="1"/>
    <col min="12038" max="12038" width="8.140625" style="92" customWidth="1"/>
    <col min="12039" max="12039" width="11" style="92" customWidth="1"/>
    <col min="12040" max="12040" width="14.7109375" style="92" customWidth="1"/>
    <col min="12041" max="12041" width="16.28515625" style="92" customWidth="1"/>
    <col min="12042" max="12042" width="15.5703125" style="92" customWidth="1"/>
    <col min="12043" max="12043" width="14.5703125" style="92" customWidth="1"/>
    <col min="12044" max="12044" width="15" style="92" customWidth="1"/>
    <col min="12045" max="12045" width="10.140625" style="92" customWidth="1"/>
    <col min="12046" max="12046" width="12.5703125" style="92" customWidth="1"/>
    <col min="12047" max="12047" width="0" style="92" hidden="1" customWidth="1"/>
    <col min="12048" max="12048" width="11.5703125" style="92" customWidth="1"/>
    <col min="12049" max="12287" width="9.140625" style="92"/>
    <col min="12288" max="12288" width="6.5703125" style="92" customWidth="1"/>
    <col min="12289" max="12289" width="11.85546875" style="92" customWidth="1"/>
    <col min="12290" max="12293" width="0" style="92" hidden="1" customWidth="1"/>
    <col min="12294" max="12294" width="8.140625" style="92" customWidth="1"/>
    <col min="12295" max="12295" width="11" style="92" customWidth="1"/>
    <col min="12296" max="12296" width="14.7109375" style="92" customWidth="1"/>
    <col min="12297" max="12297" width="16.28515625" style="92" customWidth="1"/>
    <col min="12298" max="12298" width="15.5703125" style="92" customWidth="1"/>
    <col min="12299" max="12299" width="14.5703125" style="92" customWidth="1"/>
    <col min="12300" max="12300" width="15" style="92" customWidth="1"/>
    <col min="12301" max="12301" width="10.140625" style="92" customWidth="1"/>
    <col min="12302" max="12302" width="12.5703125" style="92" customWidth="1"/>
    <col min="12303" max="12303" width="0" style="92" hidden="1" customWidth="1"/>
    <col min="12304" max="12304" width="11.5703125" style="92" customWidth="1"/>
    <col min="12305" max="12543" width="9.140625" style="92"/>
    <col min="12544" max="12544" width="6.5703125" style="92" customWidth="1"/>
    <col min="12545" max="12545" width="11.85546875" style="92" customWidth="1"/>
    <col min="12546" max="12549" width="0" style="92" hidden="1" customWidth="1"/>
    <col min="12550" max="12550" width="8.140625" style="92" customWidth="1"/>
    <col min="12551" max="12551" width="11" style="92" customWidth="1"/>
    <col min="12552" max="12552" width="14.7109375" style="92" customWidth="1"/>
    <col min="12553" max="12553" width="16.28515625" style="92" customWidth="1"/>
    <col min="12554" max="12554" width="15.5703125" style="92" customWidth="1"/>
    <col min="12555" max="12555" width="14.5703125" style="92" customWidth="1"/>
    <col min="12556" max="12556" width="15" style="92" customWidth="1"/>
    <col min="12557" max="12557" width="10.140625" style="92" customWidth="1"/>
    <col min="12558" max="12558" width="12.5703125" style="92" customWidth="1"/>
    <col min="12559" max="12559" width="0" style="92" hidden="1" customWidth="1"/>
    <col min="12560" max="12560" width="11.5703125" style="92" customWidth="1"/>
    <col min="12561" max="12799" width="9.140625" style="92"/>
    <col min="12800" max="12800" width="6.5703125" style="92" customWidth="1"/>
    <col min="12801" max="12801" width="11.85546875" style="92" customWidth="1"/>
    <col min="12802" max="12805" width="0" style="92" hidden="1" customWidth="1"/>
    <col min="12806" max="12806" width="8.140625" style="92" customWidth="1"/>
    <col min="12807" max="12807" width="11" style="92" customWidth="1"/>
    <col min="12808" max="12808" width="14.7109375" style="92" customWidth="1"/>
    <col min="12809" max="12809" width="16.28515625" style="92" customWidth="1"/>
    <col min="12810" max="12810" width="15.5703125" style="92" customWidth="1"/>
    <col min="12811" max="12811" width="14.5703125" style="92" customWidth="1"/>
    <col min="12812" max="12812" width="15" style="92" customWidth="1"/>
    <col min="12813" max="12813" width="10.140625" style="92" customWidth="1"/>
    <col min="12814" max="12814" width="12.5703125" style="92" customWidth="1"/>
    <col min="12815" max="12815" width="0" style="92" hidden="1" customWidth="1"/>
    <col min="12816" max="12816" width="11.5703125" style="92" customWidth="1"/>
    <col min="12817" max="13055" width="9.140625" style="92"/>
    <col min="13056" max="13056" width="6.5703125" style="92" customWidth="1"/>
    <col min="13057" max="13057" width="11.85546875" style="92" customWidth="1"/>
    <col min="13058" max="13061" width="0" style="92" hidden="1" customWidth="1"/>
    <col min="13062" max="13062" width="8.140625" style="92" customWidth="1"/>
    <col min="13063" max="13063" width="11" style="92" customWidth="1"/>
    <col min="13064" max="13064" width="14.7109375" style="92" customWidth="1"/>
    <col min="13065" max="13065" width="16.28515625" style="92" customWidth="1"/>
    <col min="13066" max="13066" width="15.5703125" style="92" customWidth="1"/>
    <col min="13067" max="13067" width="14.5703125" style="92" customWidth="1"/>
    <col min="13068" max="13068" width="15" style="92" customWidth="1"/>
    <col min="13069" max="13069" width="10.140625" style="92" customWidth="1"/>
    <col min="13070" max="13070" width="12.5703125" style="92" customWidth="1"/>
    <col min="13071" max="13071" width="0" style="92" hidden="1" customWidth="1"/>
    <col min="13072" max="13072" width="11.5703125" style="92" customWidth="1"/>
    <col min="13073" max="13311" width="9.140625" style="92"/>
    <col min="13312" max="13312" width="6.5703125" style="92" customWidth="1"/>
    <col min="13313" max="13313" width="11.85546875" style="92" customWidth="1"/>
    <col min="13314" max="13317" width="0" style="92" hidden="1" customWidth="1"/>
    <col min="13318" max="13318" width="8.140625" style="92" customWidth="1"/>
    <col min="13319" max="13319" width="11" style="92" customWidth="1"/>
    <col min="13320" max="13320" width="14.7109375" style="92" customWidth="1"/>
    <col min="13321" max="13321" width="16.28515625" style="92" customWidth="1"/>
    <col min="13322" max="13322" width="15.5703125" style="92" customWidth="1"/>
    <col min="13323" max="13323" width="14.5703125" style="92" customWidth="1"/>
    <col min="13324" max="13324" width="15" style="92" customWidth="1"/>
    <col min="13325" max="13325" width="10.140625" style="92" customWidth="1"/>
    <col min="13326" max="13326" width="12.5703125" style="92" customWidth="1"/>
    <col min="13327" max="13327" width="0" style="92" hidden="1" customWidth="1"/>
    <col min="13328" max="13328" width="11.5703125" style="92" customWidth="1"/>
    <col min="13329" max="13567" width="9.140625" style="92"/>
    <col min="13568" max="13568" width="6.5703125" style="92" customWidth="1"/>
    <col min="13569" max="13569" width="11.85546875" style="92" customWidth="1"/>
    <col min="13570" max="13573" width="0" style="92" hidden="1" customWidth="1"/>
    <col min="13574" max="13574" width="8.140625" style="92" customWidth="1"/>
    <col min="13575" max="13575" width="11" style="92" customWidth="1"/>
    <col min="13576" max="13576" width="14.7109375" style="92" customWidth="1"/>
    <col min="13577" max="13577" width="16.28515625" style="92" customWidth="1"/>
    <col min="13578" max="13578" width="15.5703125" style="92" customWidth="1"/>
    <col min="13579" max="13579" width="14.5703125" style="92" customWidth="1"/>
    <col min="13580" max="13580" width="15" style="92" customWidth="1"/>
    <col min="13581" max="13581" width="10.140625" style="92" customWidth="1"/>
    <col min="13582" max="13582" width="12.5703125" style="92" customWidth="1"/>
    <col min="13583" max="13583" width="0" style="92" hidden="1" customWidth="1"/>
    <col min="13584" max="13584" width="11.5703125" style="92" customWidth="1"/>
    <col min="13585" max="13823" width="9.140625" style="92"/>
    <col min="13824" max="13824" width="6.5703125" style="92" customWidth="1"/>
    <col min="13825" max="13825" width="11.85546875" style="92" customWidth="1"/>
    <col min="13826" max="13829" width="0" style="92" hidden="1" customWidth="1"/>
    <col min="13830" max="13830" width="8.140625" style="92" customWidth="1"/>
    <col min="13831" max="13831" width="11" style="92" customWidth="1"/>
    <col min="13832" max="13832" width="14.7109375" style="92" customWidth="1"/>
    <col min="13833" max="13833" width="16.28515625" style="92" customWidth="1"/>
    <col min="13834" max="13834" width="15.5703125" style="92" customWidth="1"/>
    <col min="13835" max="13835" width="14.5703125" style="92" customWidth="1"/>
    <col min="13836" max="13836" width="15" style="92" customWidth="1"/>
    <col min="13837" max="13837" width="10.140625" style="92" customWidth="1"/>
    <col min="13838" max="13838" width="12.5703125" style="92" customWidth="1"/>
    <col min="13839" max="13839" width="0" style="92" hidden="1" customWidth="1"/>
    <col min="13840" max="13840" width="11.5703125" style="92" customWidth="1"/>
    <col min="13841" max="14079" width="9.140625" style="92"/>
    <col min="14080" max="14080" width="6.5703125" style="92" customWidth="1"/>
    <col min="14081" max="14081" width="11.85546875" style="92" customWidth="1"/>
    <col min="14082" max="14085" width="0" style="92" hidden="1" customWidth="1"/>
    <col min="14086" max="14086" width="8.140625" style="92" customWidth="1"/>
    <col min="14087" max="14087" width="11" style="92" customWidth="1"/>
    <col min="14088" max="14088" width="14.7109375" style="92" customWidth="1"/>
    <col min="14089" max="14089" width="16.28515625" style="92" customWidth="1"/>
    <col min="14090" max="14090" width="15.5703125" style="92" customWidth="1"/>
    <col min="14091" max="14091" width="14.5703125" style="92" customWidth="1"/>
    <col min="14092" max="14092" width="15" style="92" customWidth="1"/>
    <col min="14093" max="14093" width="10.140625" style="92" customWidth="1"/>
    <col min="14094" max="14094" width="12.5703125" style="92" customWidth="1"/>
    <col min="14095" max="14095" width="0" style="92" hidden="1" customWidth="1"/>
    <col min="14096" max="14096" width="11.5703125" style="92" customWidth="1"/>
    <col min="14097" max="14335" width="9.140625" style="92"/>
    <col min="14336" max="14336" width="6.5703125" style="92" customWidth="1"/>
    <col min="14337" max="14337" width="11.85546875" style="92" customWidth="1"/>
    <col min="14338" max="14341" width="0" style="92" hidden="1" customWidth="1"/>
    <col min="14342" max="14342" width="8.140625" style="92" customWidth="1"/>
    <col min="14343" max="14343" width="11" style="92" customWidth="1"/>
    <col min="14344" max="14344" width="14.7109375" style="92" customWidth="1"/>
    <col min="14345" max="14345" width="16.28515625" style="92" customWidth="1"/>
    <col min="14346" max="14346" width="15.5703125" style="92" customWidth="1"/>
    <col min="14347" max="14347" width="14.5703125" style="92" customWidth="1"/>
    <col min="14348" max="14348" width="15" style="92" customWidth="1"/>
    <col min="14349" max="14349" width="10.140625" style="92" customWidth="1"/>
    <col min="14350" max="14350" width="12.5703125" style="92" customWidth="1"/>
    <col min="14351" max="14351" width="0" style="92" hidden="1" customWidth="1"/>
    <col min="14352" max="14352" width="11.5703125" style="92" customWidth="1"/>
    <col min="14353" max="14591" width="9.140625" style="92"/>
    <col min="14592" max="14592" width="6.5703125" style="92" customWidth="1"/>
    <col min="14593" max="14593" width="11.85546875" style="92" customWidth="1"/>
    <col min="14594" max="14597" width="0" style="92" hidden="1" customWidth="1"/>
    <col min="14598" max="14598" width="8.140625" style="92" customWidth="1"/>
    <col min="14599" max="14599" width="11" style="92" customWidth="1"/>
    <col min="14600" max="14600" width="14.7109375" style="92" customWidth="1"/>
    <col min="14601" max="14601" width="16.28515625" style="92" customWidth="1"/>
    <col min="14602" max="14602" width="15.5703125" style="92" customWidth="1"/>
    <col min="14603" max="14603" width="14.5703125" style="92" customWidth="1"/>
    <col min="14604" max="14604" width="15" style="92" customWidth="1"/>
    <col min="14605" max="14605" width="10.140625" style="92" customWidth="1"/>
    <col min="14606" max="14606" width="12.5703125" style="92" customWidth="1"/>
    <col min="14607" max="14607" width="0" style="92" hidden="1" customWidth="1"/>
    <col min="14608" max="14608" width="11.5703125" style="92" customWidth="1"/>
    <col min="14609" max="14847" width="9.140625" style="92"/>
    <col min="14848" max="14848" width="6.5703125" style="92" customWidth="1"/>
    <col min="14849" max="14849" width="11.85546875" style="92" customWidth="1"/>
    <col min="14850" max="14853" width="0" style="92" hidden="1" customWidth="1"/>
    <col min="14854" max="14854" width="8.140625" style="92" customWidth="1"/>
    <col min="14855" max="14855" width="11" style="92" customWidth="1"/>
    <col min="14856" max="14856" width="14.7109375" style="92" customWidth="1"/>
    <col min="14857" max="14857" width="16.28515625" style="92" customWidth="1"/>
    <col min="14858" max="14858" width="15.5703125" style="92" customWidth="1"/>
    <col min="14859" max="14859" width="14.5703125" style="92" customWidth="1"/>
    <col min="14860" max="14860" width="15" style="92" customWidth="1"/>
    <col min="14861" max="14861" width="10.140625" style="92" customWidth="1"/>
    <col min="14862" max="14862" width="12.5703125" style="92" customWidth="1"/>
    <col min="14863" max="14863" width="0" style="92" hidden="1" customWidth="1"/>
    <col min="14864" max="14864" width="11.5703125" style="92" customWidth="1"/>
    <col min="14865" max="15103" width="9.140625" style="92"/>
    <col min="15104" max="15104" width="6.5703125" style="92" customWidth="1"/>
    <col min="15105" max="15105" width="11.85546875" style="92" customWidth="1"/>
    <col min="15106" max="15109" width="0" style="92" hidden="1" customWidth="1"/>
    <col min="15110" max="15110" width="8.140625" style="92" customWidth="1"/>
    <col min="15111" max="15111" width="11" style="92" customWidth="1"/>
    <col min="15112" max="15112" width="14.7109375" style="92" customWidth="1"/>
    <col min="15113" max="15113" width="16.28515625" style="92" customWidth="1"/>
    <col min="15114" max="15114" width="15.5703125" style="92" customWidth="1"/>
    <col min="15115" max="15115" width="14.5703125" style="92" customWidth="1"/>
    <col min="15116" max="15116" width="15" style="92" customWidth="1"/>
    <col min="15117" max="15117" width="10.140625" style="92" customWidth="1"/>
    <col min="15118" max="15118" width="12.5703125" style="92" customWidth="1"/>
    <col min="15119" max="15119" width="0" style="92" hidden="1" customWidth="1"/>
    <col min="15120" max="15120" width="11.5703125" style="92" customWidth="1"/>
    <col min="15121" max="15359" width="9.140625" style="92"/>
    <col min="15360" max="15360" width="6.5703125" style="92" customWidth="1"/>
    <col min="15361" max="15361" width="11.85546875" style="92" customWidth="1"/>
    <col min="15362" max="15365" width="0" style="92" hidden="1" customWidth="1"/>
    <col min="15366" max="15366" width="8.140625" style="92" customWidth="1"/>
    <col min="15367" max="15367" width="11" style="92" customWidth="1"/>
    <col min="15368" max="15368" width="14.7109375" style="92" customWidth="1"/>
    <col min="15369" max="15369" width="16.28515625" style="92" customWidth="1"/>
    <col min="15370" max="15370" width="15.5703125" style="92" customWidth="1"/>
    <col min="15371" max="15371" width="14.5703125" style="92" customWidth="1"/>
    <col min="15372" max="15372" width="15" style="92" customWidth="1"/>
    <col min="15373" max="15373" width="10.140625" style="92" customWidth="1"/>
    <col min="15374" max="15374" width="12.5703125" style="92" customWidth="1"/>
    <col min="15375" max="15375" width="0" style="92" hidden="1" customWidth="1"/>
    <col min="15376" max="15376" width="11.5703125" style="92" customWidth="1"/>
    <col min="15377" max="15615" width="9.140625" style="92"/>
    <col min="15616" max="15616" width="6.5703125" style="92" customWidth="1"/>
    <col min="15617" max="15617" width="11.85546875" style="92" customWidth="1"/>
    <col min="15618" max="15621" width="0" style="92" hidden="1" customWidth="1"/>
    <col min="15622" max="15622" width="8.140625" style="92" customWidth="1"/>
    <col min="15623" max="15623" width="11" style="92" customWidth="1"/>
    <col min="15624" max="15624" width="14.7109375" style="92" customWidth="1"/>
    <col min="15625" max="15625" width="16.28515625" style="92" customWidth="1"/>
    <col min="15626" max="15626" width="15.5703125" style="92" customWidth="1"/>
    <col min="15627" max="15627" width="14.5703125" style="92" customWidth="1"/>
    <col min="15628" max="15628" width="15" style="92" customWidth="1"/>
    <col min="15629" max="15629" width="10.140625" style="92" customWidth="1"/>
    <col min="15630" max="15630" width="12.5703125" style="92" customWidth="1"/>
    <col min="15631" max="15631" width="0" style="92" hidden="1" customWidth="1"/>
    <col min="15632" max="15632" width="11.5703125" style="92" customWidth="1"/>
    <col min="15633" max="15871" width="9.140625" style="92"/>
    <col min="15872" max="15872" width="6.5703125" style="92" customWidth="1"/>
    <col min="15873" max="15873" width="11.85546875" style="92" customWidth="1"/>
    <col min="15874" max="15877" width="0" style="92" hidden="1" customWidth="1"/>
    <col min="15878" max="15878" width="8.140625" style="92" customWidth="1"/>
    <col min="15879" max="15879" width="11" style="92" customWidth="1"/>
    <col min="15880" max="15880" width="14.7109375" style="92" customWidth="1"/>
    <col min="15881" max="15881" width="16.28515625" style="92" customWidth="1"/>
    <col min="15882" max="15882" width="15.5703125" style="92" customWidth="1"/>
    <col min="15883" max="15883" width="14.5703125" style="92" customWidth="1"/>
    <col min="15884" max="15884" width="15" style="92" customWidth="1"/>
    <col min="15885" max="15885" width="10.140625" style="92" customWidth="1"/>
    <col min="15886" max="15886" width="12.5703125" style="92" customWidth="1"/>
    <col min="15887" max="15887" width="0" style="92" hidden="1" customWidth="1"/>
    <col min="15888" max="15888" width="11.5703125" style="92" customWidth="1"/>
    <col min="15889" max="16127" width="9.140625" style="92"/>
    <col min="16128" max="16128" width="6.5703125" style="92" customWidth="1"/>
    <col min="16129" max="16129" width="11.85546875" style="92" customWidth="1"/>
    <col min="16130" max="16133" width="0" style="92" hidden="1" customWidth="1"/>
    <col min="16134" max="16134" width="8.140625" style="92" customWidth="1"/>
    <col min="16135" max="16135" width="11" style="92" customWidth="1"/>
    <col min="16136" max="16136" width="14.7109375" style="92" customWidth="1"/>
    <col min="16137" max="16137" width="16.28515625" style="92" customWidth="1"/>
    <col min="16138" max="16138" width="15.5703125" style="92" customWidth="1"/>
    <col min="16139" max="16139" width="14.5703125" style="92" customWidth="1"/>
    <col min="16140" max="16140" width="15" style="92" customWidth="1"/>
    <col min="16141" max="16141" width="10.140625" style="92" customWidth="1"/>
    <col min="16142" max="16142" width="12.5703125" style="92" customWidth="1"/>
    <col min="16143" max="16143" width="0" style="92" hidden="1" customWidth="1"/>
    <col min="16144" max="16144" width="11.5703125" style="92" customWidth="1"/>
    <col min="16145" max="16384" width="9.140625" style="92"/>
  </cols>
  <sheetData>
    <row r="1" spans="1:30" x14ac:dyDescent="0.25">
      <c r="B1" s="234" t="s">
        <v>63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30" x14ac:dyDescent="0.25">
      <c r="A2" s="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30" x14ac:dyDescent="0.25">
      <c r="A3" s="219"/>
      <c r="B3" s="219"/>
      <c r="C3" s="219"/>
      <c r="D3" s="219"/>
      <c r="E3" s="219"/>
      <c r="F3" s="219"/>
      <c r="G3" s="219"/>
      <c r="H3" s="219"/>
      <c r="I3" s="220"/>
      <c r="J3" s="220"/>
      <c r="K3" s="220"/>
      <c r="L3" s="220"/>
      <c r="M3" s="220"/>
      <c r="N3" s="5" t="s">
        <v>1</v>
      </c>
      <c r="O3" s="6">
        <v>0.85980000000000001</v>
      </c>
      <c r="P3" s="90" t="s">
        <v>2</v>
      </c>
      <c r="Q3" s="9" t="s">
        <v>1</v>
      </c>
      <c r="R3" s="9">
        <v>0.85980000000000001</v>
      </c>
      <c r="S3" s="9" t="s">
        <v>3</v>
      </c>
      <c r="T3" s="9"/>
    </row>
    <row r="4" spans="1:30" x14ac:dyDescent="0.25">
      <c r="A4" s="219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8" t="s">
        <v>3</v>
      </c>
      <c r="Q4" s="91" t="s">
        <v>5</v>
      </c>
      <c r="R4" s="90">
        <v>8.5999999999999998E-4</v>
      </c>
      <c r="S4" s="9" t="s">
        <v>3</v>
      </c>
    </row>
    <row r="5" spans="1:30" x14ac:dyDescent="0.25">
      <c r="A5" s="224"/>
      <c r="B5" s="225"/>
      <c r="C5" s="225"/>
      <c r="D5" s="225"/>
      <c r="E5" s="225"/>
      <c r="F5" s="225"/>
      <c r="G5" s="225"/>
      <c r="H5" s="225"/>
      <c r="N5" s="108" t="s">
        <v>5</v>
      </c>
      <c r="O5" s="109">
        <v>8.5999999999999998E-4</v>
      </c>
      <c r="P5" s="9"/>
    </row>
    <row r="6" spans="1:30" x14ac:dyDescent="0.25">
      <c r="A6" s="226" t="s">
        <v>61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11">
        <v>897.1</v>
      </c>
      <c r="M6" s="11" t="s">
        <v>7</v>
      </c>
      <c r="N6" s="111"/>
      <c r="O6" s="112" t="s">
        <v>3</v>
      </c>
      <c r="P6" s="9"/>
    </row>
    <row r="7" spans="1:30" s="9" customFormat="1" ht="25.5" x14ac:dyDescent="0.2">
      <c r="A7" s="221" t="s">
        <v>8</v>
      </c>
      <c r="B7" s="221"/>
      <c r="C7" s="221"/>
      <c r="D7" s="232" t="s">
        <v>9</v>
      </c>
      <c r="E7" s="233"/>
      <c r="F7" s="12">
        <f>H64+H117</f>
        <v>6998.2999999999993</v>
      </c>
      <c r="G7" s="129"/>
      <c r="H7" s="14"/>
      <c r="I7" s="14" t="s">
        <v>10</v>
      </c>
      <c r="J7" s="132" t="s">
        <v>10</v>
      </c>
      <c r="K7" s="14">
        <v>1300708</v>
      </c>
      <c r="L7" s="145">
        <v>70.257000000000005</v>
      </c>
      <c r="M7" s="114" t="s">
        <v>3</v>
      </c>
      <c r="N7" s="2"/>
      <c r="O7" s="2"/>
    </row>
    <row r="8" spans="1:30" s="9" customFormat="1" ht="25.5" x14ac:dyDescent="0.2">
      <c r="A8" s="221"/>
      <c r="B8" s="221"/>
      <c r="C8" s="221"/>
      <c r="D8" s="232" t="s">
        <v>11</v>
      </c>
      <c r="E8" s="233"/>
      <c r="F8" s="15">
        <v>2418.9</v>
      </c>
      <c r="G8" s="129"/>
      <c r="H8" s="14"/>
      <c r="I8" s="14" t="s">
        <v>12</v>
      </c>
      <c r="J8" s="132" t="s">
        <v>12</v>
      </c>
      <c r="K8" s="14">
        <v>17232553</v>
      </c>
      <c r="L8" s="113">
        <f>L63</f>
        <v>0.99673999999999996</v>
      </c>
      <c r="M8" s="114" t="s">
        <v>3</v>
      </c>
      <c r="N8" s="2"/>
      <c r="O8" s="2"/>
    </row>
    <row r="9" spans="1:30" s="9" customFormat="1" ht="25.5" x14ac:dyDescent="0.2">
      <c r="A9" s="221"/>
      <c r="B9" s="221"/>
      <c r="C9" s="221"/>
      <c r="D9" s="232" t="s">
        <v>13</v>
      </c>
      <c r="E9" s="233"/>
      <c r="F9" s="15">
        <f>H20+H22+H26+H27+H28+H36+H40+H42+H43+H44+H46+H54+H55+H67+H68+H71+H74+H75+H76+H77+H79+H81+H83+H86+H87+H89+H90+H94+H98+H99+H107+H109+H110+H112+H111+H41</f>
        <v>2604.2000000000003</v>
      </c>
      <c r="G9" s="129"/>
      <c r="H9" s="14"/>
      <c r="I9" s="14" t="s">
        <v>14</v>
      </c>
      <c r="J9" s="132" t="s">
        <v>14</v>
      </c>
      <c r="K9" s="133" t="s">
        <v>15</v>
      </c>
      <c r="L9" s="113">
        <f>L116</f>
        <v>1.0738902000000081</v>
      </c>
      <c r="M9" s="114" t="s">
        <v>3</v>
      </c>
      <c r="N9" s="2"/>
      <c r="O9" s="2"/>
    </row>
    <row r="10" spans="1:30" s="9" customFormat="1" ht="12.75" x14ac:dyDescent="0.2">
      <c r="A10" s="228" t="s">
        <v>16</v>
      </c>
      <c r="B10" s="228"/>
      <c r="C10" s="228"/>
      <c r="D10" s="228"/>
      <c r="E10" s="228"/>
      <c r="F10" s="228"/>
      <c r="G10" s="228"/>
      <c r="H10" s="228"/>
      <c r="I10" s="228"/>
      <c r="J10" s="229"/>
      <c r="K10" s="20"/>
      <c r="L10" s="113">
        <f>L7-L8-L9</f>
        <v>68.186369799999994</v>
      </c>
      <c r="M10" s="114" t="s">
        <v>3</v>
      </c>
      <c r="N10" s="2"/>
      <c r="O10" s="2"/>
    </row>
    <row r="11" spans="1:30" s="9" customFormat="1" ht="12.75" x14ac:dyDescent="0.2">
      <c r="A11" s="228" t="s">
        <v>56</v>
      </c>
      <c r="B11" s="228"/>
      <c r="C11" s="228"/>
      <c r="D11" s="228"/>
      <c r="E11" s="228"/>
      <c r="F11" s="228"/>
      <c r="G11" s="228"/>
      <c r="H11" s="228"/>
      <c r="I11" s="228"/>
      <c r="J11" s="229"/>
      <c r="K11" s="21"/>
      <c r="L11" s="113">
        <f>L15+L16+L18+L19+L21+L24+L25+L30+L31+L32+L35+L37+L38+L39+L45+L48+L49+L50+L51+L53+L58+L59+L60+L61+L69+L70+L72+L73+L78+L80+L82+L84+L85+L88+L91+L92+L93+L95+L96+L97+L100+L101+L102+L106+L108+L47+L52+L17+L34+L33+L29+L23</f>
        <v>22.602228400000008</v>
      </c>
      <c r="M11" s="114" t="s">
        <v>3</v>
      </c>
      <c r="N11" s="2"/>
      <c r="O11" s="2"/>
    </row>
    <row r="12" spans="1:30" s="9" customFormat="1" ht="12.75" x14ac:dyDescent="0.2">
      <c r="A12" s="230" t="s">
        <v>57</v>
      </c>
      <c r="B12" s="230"/>
      <c r="C12" s="230"/>
      <c r="D12" s="230"/>
      <c r="E12" s="230"/>
      <c r="F12" s="230"/>
      <c r="G12" s="230"/>
      <c r="H12" s="230"/>
      <c r="I12" s="230"/>
      <c r="J12" s="231"/>
      <c r="K12" s="22"/>
      <c r="L12" s="120">
        <f>L10-L11</f>
        <v>45.584141399999986</v>
      </c>
      <c r="M12" s="114" t="s">
        <v>3</v>
      </c>
      <c r="N12" s="2"/>
      <c r="O12" s="2"/>
    </row>
    <row r="13" spans="1:30" ht="16.5" thickBot="1" x14ac:dyDescent="0.3">
      <c r="A13" s="23"/>
      <c r="B13" s="121"/>
      <c r="C13" s="121"/>
      <c r="D13" s="121"/>
      <c r="E13" s="122"/>
      <c r="F13" s="122"/>
      <c r="G13" s="121"/>
      <c r="H13" s="121"/>
      <c r="I13" s="123"/>
      <c r="J13" s="142"/>
      <c r="K13" s="23"/>
      <c r="L13" s="124"/>
      <c r="M13" s="125"/>
      <c r="O13" s="126"/>
      <c r="R13" s="91"/>
      <c r="S13" s="91"/>
      <c r="T13" s="91"/>
      <c r="Z13" s="92"/>
      <c r="AA13" s="92"/>
      <c r="AB13" s="92"/>
    </row>
    <row r="14" spans="1:30" s="93" customFormat="1" ht="48.75" thickBot="1" x14ac:dyDescent="0.25">
      <c r="A14" s="24" t="s">
        <v>19</v>
      </c>
      <c r="B14" s="25" t="s">
        <v>20</v>
      </c>
      <c r="C14" s="26" t="s">
        <v>21</v>
      </c>
      <c r="D14" s="26" t="s">
        <v>22</v>
      </c>
      <c r="E14" s="27" t="s">
        <v>23</v>
      </c>
      <c r="F14" s="27" t="s">
        <v>24</v>
      </c>
      <c r="G14" s="26" t="s">
        <v>25</v>
      </c>
      <c r="H14" s="26" t="s">
        <v>26</v>
      </c>
      <c r="I14" s="26" t="s">
        <v>60</v>
      </c>
      <c r="J14" s="26" t="s">
        <v>62</v>
      </c>
      <c r="K14" s="28" t="s">
        <v>29</v>
      </c>
      <c r="L14" s="29" t="s">
        <v>30</v>
      </c>
      <c r="M14" s="29" t="s">
        <v>31</v>
      </c>
      <c r="N14" s="30" t="s">
        <v>32</v>
      </c>
      <c r="O14" s="31" t="s">
        <v>33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99"/>
    </row>
    <row r="15" spans="1:30" ht="15" x14ac:dyDescent="0.25">
      <c r="A15" s="32">
        <v>1</v>
      </c>
      <c r="B15" s="32">
        <v>9860</v>
      </c>
      <c r="C15" s="33"/>
      <c r="D15" s="33"/>
      <c r="E15" s="33"/>
      <c r="F15" s="33"/>
      <c r="G15" s="32" t="s">
        <v>35</v>
      </c>
      <c r="H15" s="33">
        <v>45.3</v>
      </c>
      <c r="I15" s="134">
        <v>19.809000000000001</v>
      </c>
      <c r="J15" s="134">
        <v>20.433</v>
      </c>
      <c r="K15" s="34">
        <f>J15-I15</f>
        <v>0.62399999999999878</v>
      </c>
      <c r="L15" s="34">
        <f>K15*R3</f>
        <v>0.53651519999999897</v>
      </c>
      <c r="M15" s="35"/>
      <c r="N15" s="36">
        <f>L63/H64*H15</f>
        <v>1.3712439868804664E-2</v>
      </c>
      <c r="O15" s="37">
        <f>L15+M15+N15</f>
        <v>0.55022763986880363</v>
      </c>
      <c r="P15" s="100"/>
      <c r="Q15" s="100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97"/>
      <c r="AD15" s="97"/>
    </row>
    <row r="16" spans="1:30" ht="15" x14ac:dyDescent="0.25">
      <c r="A16" s="38">
        <v>2</v>
      </c>
      <c r="B16" s="38">
        <v>9367</v>
      </c>
      <c r="C16" s="13"/>
      <c r="D16" s="13"/>
      <c r="E16" s="13"/>
      <c r="F16" s="13"/>
      <c r="G16" s="38" t="s">
        <v>35</v>
      </c>
      <c r="H16" s="13">
        <v>98.6</v>
      </c>
      <c r="I16" s="16">
        <v>29.431999999999999</v>
      </c>
      <c r="J16" s="16">
        <v>30.326000000000001</v>
      </c>
      <c r="K16" s="11">
        <f t="shared" ref="K16:K56" si="0">J16-I16</f>
        <v>0.8940000000000019</v>
      </c>
      <c r="L16" s="11">
        <f>K16*R3</f>
        <v>0.7686612000000016</v>
      </c>
      <c r="M16" s="39"/>
      <c r="N16" s="40">
        <f>L63/H64*H16</f>
        <v>2.9846502672497568E-2</v>
      </c>
      <c r="O16" s="41">
        <f t="shared" ref="O16:O55" si="1">L16+M16+N16</f>
        <v>0.79850770267249915</v>
      </c>
      <c r="P16" s="100"/>
      <c r="Q16" s="100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97"/>
      <c r="AD16" s="97"/>
    </row>
    <row r="17" spans="1:30" s="91" customFormat="1" x14ac:dyDescent="0.25">
      <c r="A17" s="38">
        <v>3</v>
      </c>
      <c r="B17" s="38">
        <v>8810029853</v>
      </c>
      <c r="C17" s="13"/>
      <c r="D17" s="13"/>
      <c r="E17" s="43"/>
      <c r="F17" s="43"/>
      <c r="G17" s="38" t="s">
        <v>36</v>
      </c>
      <c r="H17" s="13">
        <v>124.4</v>
      </c>
      <c r="I17" s="16">
        <v>1.8360000000000001</v>
      </c>
      <c r="J17" s="16">
        <v>2.8450000000000002</v>
      </c>
      <c r="K17" s="11">
        <f t="shared" si="0"/>
        <v>1.0090000000000001</v>
      </c>
      <c r="L17" s="11">
        <f>J17-I17</f>
        <v>1.0090000000000001</v>
      </c>
      <c r="M17" s="39"/>
      <c r="N17" s="40">
        <f>L63/H64*H17</f>
        <v>3.765623663751215E-2</v>
      </c>
      <c r="O17" s="41">
        <f>L17+M17+N17</f>
        <v>1.0466562366375123</v>
      </c>
      <c r="P17" s="95"/>
      <c r="Q17" s="100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96"/>
      <c r="AD17" s="96"/>
    </row>
    <row r="18" spans="1:30" ht="15" x14ac:dyDescent="0.25">
      <c r="A18" s="38">
        <v>4</v>
      </c>
      <c r="B18" s="38">
        <v>9830</v>
      </c>
      <c r="C18" s="13"/>
      <c r="D18" s="13"/>
      <c r="E18" s="13"/>
      <c r="F18" s="13"/>
      <c r="G18" s="38" t="s">
        <v>35</v>
      </c>
      <c r="H18" s="13">
        <v>106.7</v>
      </c>
      <c r="I18" s="16">
        <v>26.163</v>
      </c>
      <c r="J18" s="16">
        <v>26.163</v>
      </c>
      <c r="K18" s="11">
        <f t="shared" si="0"/>
        <v>0</v>
      </c>
      <c r="L18" s="11">
        <f>K18*R3</f>
        <v>0</v>
      </c>
      <c r="M18" s="39"/>
      <c r="N18" s="40">
        <f>L63/H64*H18</f>
        <v>3.2298395894071914E-2</v>
      </c>
      <c r="O18" s="41">
        <f t="shared" si="1"/>
        <v>3.2298395894071914E-2</v>
      </c>
      <c r="P18" s="100"/>
      <c r="Q18" s="100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97"/>
      <c r="AD18" s="97"/>
    </row>
    <row r="19" spans="1:30" ht="15" x14ac:dyDescent="0.25">
      <c r="A19" s="38">
        <v>5</v>
      </c>
      <c r="B19" s="38">
        <v>9379</v>
      </c>
      <c r="C19" s="13"/>
      <c r="D19" s="13"/>
      <c r="E19" s="13"/>
      <c r="F19" s="13"/>
      <c r="G19" s="38" t="s">
        <v>35</v>
      </c>
      <c r="H19" s="13">
        <v>58.9</v>
      </c>
      <c r="I19" s="16">
        <v>20.146000000000001</v>
      </c>
      <c r="J19" s="16">
        <v>20.649000000000001</v>
      </c>
      <c r="K19" s="11">
        <f t="shared" si="0"/>
        <v>0.50300000000000011</v>
      </c>
      <c r="L19" s="11">
        <f>K19*R3</f>
        <v>0.43247940000000012</v>
      </c>
      <c r="M19" s="39"/>
      <c r="N19" s="40">
        <f>L63/H64*H19</f>
        <v>1.7829198858114674E-2</v>
      </c>
      <c r="O19" s="41">
        <f t="shared" si="1"/>
        <v>0.45030859885811481</v>
      </c>
      <c r="P19" s="100"/>
      <c r="Q19" s="100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97"/>
      <c r="AD19" s="97"/>
    </row>
    <row r="20" spans="1:30" ht="15" x14ac:dyDescent="0.25">
      <c r="A20" s="38">
        <v>6</v>
      </c>
      <c r="B20" s="38">
        <v>9859</v>
      </c>
      <c r="C20" s="13"/>
      <c r="D20" s="13"/>
      <c r="E20" s="13"/>
      <c r="F20" s="13"/>
      <c r="G20" s="38" t="s">
        <v>35</v>
      </c>
      <c r="H20" s="13">
        <v>46.5</v>
      </c>
      <c r="I20" s="16">
        <v>2.7290000000000001</v>
      </c>
      <c r="J20" s="16">
        <v>2.7290000000000001</v>
      </c>
      <c r="K20" s="11">
        <f t="shared" si="0"/>
        <v>0</v>
      </c>
      <c r="L20" s="11">
        <f>K20*R3</f>
        <v>0</v>
      </c>
      <c r="M20" s="39">
        <f>H20*(L12/F9)</f>
        <v>0.81394001040626651</v>
      </c>
      <c r="N20" s="40">
        <f>L63/H64*H20</f>
        <v>1.4075683309037901E-2</v>
      </c>
      <c r="O20" s="41">
        <f t="shared" si="1"/>
        <v>0.82801569371530437</v>
      </c>
      <c r="P20" s="100"/>
      <c r="Q20" s="100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97"/>
      <c r="AD20" s="97"/>
    </row>
    <row r="21" spans="1:30" ht="15" x14ac:dyDescent="0.25">
      <c r="A21" s="38">
        <v>7</v>
      </c>
      <c r="B21" s="38">
        <v>9864</v>
      </c>
      <c r="C21" s="13"/>
      <c r="D21" s="13"/>
      <c r="E21" s="13"/>
      <c r="F21" s="13"/>
      <c r="G21" s="38" t="s">
        <v>35</v>
      </c>
      <c r="H21" s="13">
        <v>44.6</v>
      </c>
      <c r="I21" s="16">
        <v>8.0920000000000005</v>
      </c>
      <c r="J21" s="16">
        <v>8.0920000000000005</v>
      </c>
      <c r="K21" s="11">
        <f t="shared" si="0"/>
        <v>0</v>
      </c>
      <c r="L21" s="11">
        <f>K21*R3</f>
        <v>0</v>
      </c>
      <c r="M21" s="39"/>
      <c r="N21" s="40">
        <f>L63/H64*H21</f>
        <v>1.3500547862001944E-2</v>
      </c>
      <c r="O21" s="41">
        <f t="shared" si="1"/>
        <v>1.3500547862001944E-2</v>
      </c>
      <c r="P21" s="100"/>
      <c r="Q21" s="102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97"/>
      <c r="AD21" s="97"/>
    </row>
    <row r="22" spans="1:30" ht="15" x14ac:dyDescent="0.25">
      <c r="A22" s="38">
        <v>8</v>
      </c>
      <c r="B22" s="38">
        <v>9858</v>
      </c>
      <c r="C22" s="13"/>
      <c r="D22" s="13"/>
      <c r="E22" s="13"/>
      <c r="F22" s="13"/>
      <c r="G22" s="38" t="s">
        <v>35</v>
      </c>
      <c r="H22" s="13">
        <v>45</v>
      </c>
      <c r="I22" s="135">
        <v>0</v>
      </c>
      <c r="J22" s="135">
        <v>0</v>
      </c>
      <c r="K22" s="11">
        <f t="shared" si="0"/>
        <v>0</v>
      </c>
      <c r="L22" s="11">
        <f>J22-I22</f>
        <v>0</v>
      </c>
      <c r="M22" s="39">
        <f>H22*(L12/F9)</f>
        <v>0.78768388103832243</v>
      </c>
      <c r="N22" s="40">
        <f>L63/H64*H22</f>
        <v>1.3621629008746356E-2</v>
      </c>
      <c r="O22" s="41">
        <f t="shared" si="1"/>
        <v>0.80130551004706874</v>
      </c>
      <c r="P22" s="100"/>
      <c r="Q22" s="10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97"/>
      <c r="AD22" s="97"/>
    </row>
    <row r="23" spans="1:30" ht="15" x14ac:dyDescent="0.25">
      <c r="A23" s="38">
        <v>9</v>
      </c>
      <c r="B23" s="38">
        <v>9829</v>
      </c>
      <c r="C23" s="13"/>
      <c r="D23" s="13"/>
      <c r="E23" s="13"/>
      <c r="F23" s="13"/>
      <c r="G23" s="38" t="s">
        <v>35</v>
      </c>
      <c r="H23" s="13">
        <v>51.9</v>
      </c>
      <c r="I23" s="16">
        <v>0.152</v>
      </c>
      <c r="J23" s="16">
        <v>0.152</v>
      </c>
      <c r="K23" s="11">
        <f t="shared" si="0"/>
        <v>0</v>
      </c>
      <c r="L23" s="11">
        <f>J23-I23</f>
        <v>0</v>
      </c>
      <c r="M23" s="39"/>
      <c r="N23" s="40">
        <f>L63/H64*H23</f>
        <v>1.5710278790087462E-2</v>
      </c>
      <c r="O23" s="41">
        <f t="shared" si="1"/>
        <v>1.5710278790087462E-2</v>
      </c>
      <c r="P23" s="100"/>
      <c r="Q23" s="100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97"/>
      <c r="AD23" s="97"/>
    </row>
    <row r="24" spans="1:30" ht="15" x14ac:dyDescent="0.25">
      <c r="A24" s="38">
        <v>10</v>
      </c>
      <c r="B24" s="38">
        <v>9381</v>
      </c>
      <c r="C24" s="13"/>
      <c r="D24" s="13"/>
      <c r="E24" s="13"/>
      <c r="F24" s="13"/>
      <c r="G24" s="38" t="s">
        <v>35</v>
      </c>
      <c r="H24" s="13">
        <v>115.3</v>
      </c>
      <c r="I24" s="16">
        <v>27.027000000000001</v>
      </c>
      <c r="J24" s="16">
        <v>29.571000000000002</v>
      </c>
      <c r="K24" s="11">
        <f t="shared" si="0"/>
        <v>2.5440000000000005</v>
      </c>
      <c r="L24" s="11">
        <f>K24*R3</f>
        <v>2.1873312000000005</v>
      </c>
      <c r="M24" s="39"/>
      <c r="N24" s="40">
        <f>L63/H64*H24</f>
        <v>3.4901640549076775E-2</v>
      </c>
      <c r="O24" s="41">
        <f t="shared" si="1"/>
        <v>2.2222328405490774</v>
      </c>
      <c r="P24" s="100"/>
      <c r="Q24" s="100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97"/>
      <c r="AD24" s="97"/>
    </row>
    <row r="25" spans="1:30" ht="15" x14ac:dyDescent="0.25">
      <c r="A25" s="38">
        <v>11</v>
      </c>
      <c r="B25" s="38">
        <v>9856</v>
      </c>
      <c r="C25" s="13"/>
      <c r="D25" s="13"/>
      <c r="E25" s="13"/>
      <c r="F25" s="13"/>
      <c r="G25" s="38" t="s">
        <v>35</v>
      </c>
      <c r="H25" s="13">
        <v>105.5</v>
      </c>
      <c r="I25" s="16">
        <v>9.702</v>
      </c>
      <c r="J25" s="16">
        <v>10.214</v>
      </c>
      <c r="K25" s="11">
        <f t="shared" si="0"/>
        <v>0.51200000000000045</v>
      </c>
      <c r="L25" s="11">
        <f>K25*R3</f>
        <v>0.44021760000000038</v>
      </c>
      <c r="M25" s="39"/>
      <c r="N25" s="40">
        <f>L63/H64*H25</f>
        <v>3.1935152453838676E-2</v>
      </c>
      <c r="O25" s="41">
        <f t="shared" si="1"/>
        <v>0.47215275245383903</v>
      </c>
      <c r="P25" s="100"/>
      <c r="Q25" s="100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97"/>
      <c r="AD25" s="97"/>
    </row>
    <row r="26" spans="1:30" ht="15" x14ac:dyDescent="0.25">
      <c r="A26" s="38">
        <v>12</v>
      </c>
      <c r="B26" s="38">
        <v>9378</v>
      </c>
      <c r="C26" s="13"/>
      <c r="D26" s="13"/>
      <c r="E26" s="13"/>
      <c r="F26" s="13"/>
      <c r="G26" s="38" t="s">
        <v>35</v>
      </c>
      <c r="H26" s="13">
        <v>58.6</v>
      </c>
      <c r="I26" s="16">
        <v>1.3740000000000001</v>
      </c>
      <c r="J26" s="16">
        <v>1.3740000000000001</v>
      </c>
      <c r="K26" s="11">
        <f t="shared" si="0"/>
        <v>0</v>
      </c>
      <c r="L26" s="11">
        <f>K26*R4</f>
        <v>0</v>
      </c>
      <c r="M26" s="39">
        <f>H26*(L12/F9)</f>
        <v>1.0257394539743487</v>
      </c>
      <c r="N26" s="40">
        <f>L63/H64*H26</f>
        <v>1.7738387998056365E-2</v>
      </c>
      <c r="O26" s="41">
        <f>L26+M26+N26</f>
        <v>1.0434778419724051</v>
      </c>
      <c r="P26" s="100"/>
      <c r="Q26" s="100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97"/>
      <c r="AD26" s="97"/>
    </row>
    <row r="27" spans="1:30" ht="15" x14ac:dyDescent="0.25">
      <c r="A27" s="38">
        <v>13</v>
      </c>
      <c r="B27" s="38">
        <v>9362</v>
      </c>
      <c r="C27" s="13"/>
      <c r="D27" s="13"/>
      <c r="E27" s="13"/>
      <c r="F27" s="13"/>
      <c r="G27" s="38" t="s">
        <v>35</v>
      </c>
      <c r="H27" s="13">
        <v>47.3</v>
      </c>
      <c r="I27" s="16">
        <v>0.182</v>
      </c>
      <c r="J27" s="16">
        <v>0.182</v>
      </c>
      <c r="K27" s="11">
        <f t="shared" si="0"/>
        <v>0</v>
      </c>
      <c r="L27" s="11">
        <f>K27*R5</f>
        <v>0</v>
      </c>
      <c r="M27" s="39">
        <f>H27*(L12/F9)</f>
        <v>0.82794327940250323</v>
      </c>
      <c r="N27" s="40">
        <f>L63/H64*H27</f>
        <v>1.4317845602526724E-2</v>
      </c>
      <c r="O27" s="41">
        <f>L27+M27+N27</f>
        <v>0.84226112500502992</v>
      </c>
      <c r="P27" s="100"/>
      <c r="Q27" s="100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97"/>
      <c r="AD27" s="97"/>
    </row>
    <row r="28" spans="1:30" ht="15" x14ac:dyDescent="0.25">
      <c r="A28" s="38">
        <v>14</v>
      </c>
      <c r="B28" s="38">
        <v>2440</v>
      </c>
      <c r="C28" s="13"/>
      <c r="D28" s="13"/>
      <c r="E28" s="13"/>
      <c r="F28" s="13"/>
      <c r="G28" s="38" t="s">
        <v>35</v>
      </c>
      <c r="H28" s="13">
        <v>45.2</v>
      </c>
      <c r="I28" s="16">
        <v>6.1669999999999998</v>
      </c>
      <c r="J28" s="16">
        <v>6.1669999999999998</v>
      </c>
      <c r="K28" s="11">
        <f t="shared" si="0"/>
        <v>0</v>
      </c>
      <c r="L28" s="11">
        <f>K28*R6</f>
        <v>0</v>
      </c>
      <c r="M28" s="39">
        <f>H28*(L12/F9)</f>
        <v>0.79118469828738169</v>
      </c>
      <c r="N28" s="40">
        <f>L63/H64*H28</f>
        <v>1.3682169582118563E-2</v>
      </c>
      <c r="O28" s="41">
        <f>L28+M28+N28</f>
        <v>0.80486686786950024</v>
      </c>
      <c r="P28" s="100"/>
      <c r="Q28" s="100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97"/>
      <c r="AD28" s="97"/>
    </row>
    <row r="29" spans="1:30" ht="15" x14ac:dyDescent="0.25">
      <c r="A29" s="38">
        <v>15</v>
      </c>
      <c r="B29" s="38">
        <v>2428</v>
      </c>
      <c r="C29" s="13"/>
      <c r="D29" s="13"/>
      <c r="E29" s="13"/>
      <c r="F29" s="13"/>
      <c r="G29" s="38" t="s">
        <v>35</v>
      </c>
      <c r="H29" s="13">
        <v>45.2</v>
      </c>
      <c r="I29" s="16">
        <v>4.9580000000000002</v>
      </c>
      <c r="J29" s="16">
        <v>4.9580000000000002</v>
      </c>
      <c r="K29" s="11">
        <f t="shared" si="0"/>
        <v>0</v>
      </c>
      <c r="L29" s="11">
        <f>R3*K29</f>
        <v>0</v>
      </c>
      <c r="M29" s="39"/>
      <c r="N29" s="40">
        <f>L63/H64*H29</f>
        <v>1.3682169582118563E-2</v>
      </c>
      <c r="O29" s="41">
        <f>L29+M29+N29</f>
        <v>1.3682169582118563E-2</v>
      </c>
      <c r="P29" s="100"/>
      <c r="Q29" s="100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97"/>
      <c r="AD29" s="97"/>
    </row>
    <row r="30" spans="1:30" ht="15" x14ac:dyDescent="0.25">
      <c r="A30" s="38">
        <v>16</v>
      </c>
      <c r="B30" s="38">
        <v>2436</v>
      </c>
      <c r="C30" s="13"/>
      <c r="D30" s="13"/>
      <c r="E30" s="13"/>
      <c r="F30" s="13"/>
      <c r="G30" s="38" t="s">
        <v>35</v>
      </c>
      <c r="H30" s="13">
        <v>52.3</v>
      </c>
      <c r="I30" s="16">
        <v>15.837999999999999</v>
      </c>
      <c r="J30" s="16">
        <v>15.837999999999999</v>
      </c>
      <c r="K30" s="11">
        <f t="shared" si="0"/>
        <v>0</v>
      </c>
      <c r="L30" s="11">
        <f>K30*R3</f>
        <v>0</v>
      </c>
      <c r="M30" s="39"/>
      <c r="N30" s="40">
        <f>L63/H64*H30</f>
        <v>1.5831359936831876E-2</v>
      </c>
      <c r="O30" s="41">
        <f t="shared" si="1"/>
        <v>1.5831359936831876E-2</v>
      </c>
      <c r="P30" s="100"/>
      <c r="Q30" s="100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97"/>
      <c r="AD30" s="97"/>
    </row>
    <row r="31" spans="1:30" ht="15" x14ac:dyDescent="0.25">
      <c r="A31" s="38">
        <v>17</v>
      </c>
      <c r="B31" s="38">
        <v>2438</v>
      </c>
      <c r="C31" s="13"/>
      <c r="D31" s="13"/>
      <c r="E31" s="13"/>
      <c r="F31" s="13"/>
      <c r="G31" s="38" t="s">
        <v>35</v>
      </c>
      <c r="H31" s="13">
        <v>116.1</v>
      </c>
      <c r="I31" s="16">
        <v>18.515000000000001</v>
      </c>
      <c r="J31" s="16">
        <v>18.815000000000001</v>
      </c>
      <c r="K31" s="11">
        <f t="shared" si="0"/>
        <v>0.30000000000000071</v>
      </c>
      <c r="L31" s="11">
        <f>K31*R3</f>
        <v>0.25794000000000061</v>
      </c>
      <c r="M31" s="39"/>
      <c r="N31" s="40">
        <f>L63/H64*H31</f>
        <v>3.5143802842565595E-2</v>
      </c>
      <c r="O31" s="41">
        <f t="shared" si="1"/>
        <v>0.29308380284256619</v>
      </c>
      <c r="P31" s="100"/>
      <c r="Q31" s="100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97"/>
      <c r="AD31" s="97"/>
    </row>
    <row r="32" spans="1:30" ht="15" x14ac:dyDescent="0.25">
      <c r="A32" s="38">
        <v>18</v>
      </c>
      <c r="B32" s="38">
        <v>2369</v>
      </c>
      <c r="C32" s="13"/>
      <c r="D32" s="13"/>
      <c r="E32" s="13"/>
      <c r="F32" s="13"/>
      <c r="G32" s="38" t="s">
        <v>35</v>
      </c>
      <c r="H32" s="13">
        <v>119.5</v>
      </c>
      <c r="I32" s="16">
        <v>4.1680000000000001</v>
      </c>
      <c r="J32" s="16">
        <v>4.7519999999999998</v>
      </c>
      <c r="K32" s="11">
        <f t="shared" si="0"/>
        <v>0.58399999999999963</v>
      </c>
      <c r="L32" s="11">
        <f>K32*R3</f>
        <v>0.50212319999999966</v>
      </c>
      <c r="M32" s="39"/>
      <c r="N32" s="40">
        <f>L63/H64*H32</f>
        <v>3.6172992589893101E-2</v>
      </c>
      <c r="O32" s="41">
        <f t="shared" si="1"/>
        <v>0.53829619258989281</v>
      </c>
      <c r="P32" s="100"/>
      <c r="Q32" s="100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97"/>
      <c r="AD32" s="97"/>
    </row>
    <row r="33" spans="1:30" ht="15" x14ac:dyDescent="0.25">
      <c r="A33" s="38">
        <v>19</v>
      </c>
      <c r="B33" s="38">
        <v>2427</v>
      </c>
      <c r="C33" s="13"/>
      <c r="D33" s="13"/>
      <c r="E33" s="13"/>
      <c r="F33" s="13"/>
      <c r="G33" s="38" t="s">
        <v>35</v>
      </c>
      <c r="H33" s="13">
        <v>61.4</v>
      </c>
      <c r="I33" s="16">
        <v>7.8710000000000004</v>
      </c>
      <c r="J33" s="16">
        <v>8.5730000000000004</v>
      </c>
      <c r="K33" s="11">
        <f t="shared" si="0"/>
        <v>0.70199999999999996</v>
      </c>
      <c r="L33" s="11">
        <f>K33*R3</f>
        <v>0.60357959999999999</v>
      </c>
      <c r="M33" s="39"/>
      <c r="N33" s="40">
        <f>L63/H64*H33</f>
        <v>1.8585956025267251E-2</v>
      </c>
      <c r="O33" s="41">
        <f t="shared" si="1"/>
        <v>0.62216555602526724</v>
      </c>
      <c r="P33" s="100"/>
      <c r="Q33" s="100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97"/>
      <c r="AD33" s="97"/>
    </row>
    <row r="34" spans="1:30" ht="15" x14ac:dyDescent="0.25">
      <c r="A34" s="38">
        <v>20</v>
      </c>
      <c r="B34" s="38">
        <v>91504975</v>
      </c>
      <c r="C34" s="13"/>
      <c r="D34" s="13"/>
      <c r="E34" s="43"/>
      <c r="F34" s="43"/>
      <c r="G34" s="38" t="s">
        <v>36</v>
      </c>
      <c r="H34" s="13">
        <v>47.5</v>
      </c>
      <c r="I34" s="16">
        <v>0.74199999999999999</v>
      </c>
      <c r="J34" s="16">
        <v>1.1140000000000001</v>
      </c>
      <c r="K34" s="11">
        <f t="shared" si="0"/>
        <v>0.37200000000000011</v>
      </c>
      <c r="L34" s="11">
        <f>J34-I34</f>
        <v>0.37200000000000011</v>
      </c>
      <c r="M34" s="39"/>
      <c r="N34" s="40">
        <f>L63/H64*H34</f>
        <v>1.4378386175898931E-2</v>
      </c>
      <c r="O34" s="41">
        <f t="shared" si="1"/>
        <v>0.38637838617589904</v>
      </c>
      <c r="P34" s="100"/>
      <c r="Q34" s="100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97"/>
      <c r="AD34" s="97"/>
    </row>
    <row r="35" spans="1:30" ht="15" x14ac:dyDescent="0.25">
      <c r="A35" s="38">
        <v>21</v>
      </c>
      <c r="B35" s="38">
        <v>2426</v>
      </c>
      <c r="C35" s="13"/>
      <c r="D35" s="13"/>
      <c r="E35" s="13"/>
      <c r="F35" s="13"/>
      <c r="G35" s="38" t="s">
        <v>35</v>
      </c>
      <c r="H35" s="13">
        <v>45</v>
      </c>
      <c r="I35" s="16">
        <v>25.206</v>
      </c>
      <c r="J35" s="16">
        <v>26.331</v>
      </c>
      <c r="K35" s="11">
        <f t="shared" si="0"/>
        <v>1.125</v>
      </c>
      <c r="L35" s="11">
        <f>K35*R3</f>
        <v>0.967275</v>
      </c>
      <c r="M35" s="39"/>
      <c r="N35" s="40">
        <f>L63/H64*H35</f>
        <v>1.3621629008746356E-2</v>
      </c>
      <c r="O35" s="41">
        <f t="shared" si="1"/>
        <v>0.9808966290087463</v>
      </c>
      <c r="P35" s="100"/>
      <c r="Q35" s="100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97"/>
      <c r="AD35" s="97"/>
    </row>
    <row r="36" spans="1:30" ht="15" x14ac:dyDescent="0.25">
      <c r="A36" s="38">
        <v>22</v>
      </c>
      <c r="B36" s="38">
        <v>9363</v>
      </c>
      <c r="C36" s="13"/>
      <c r="D36" s="13"/>
      <c r="E36" s="13"/>
      <c r="F36" s="13"/>
      <c r="G36" s="38" t="s">
        <v>35</v>
      </c>
      <c r="H36" s="13">
        <v>44.9</v>
      </c>
      <c r="I36" s="16">
        <v>5.0000000000000001E-3</v>
      </c>
      <c r="J36" s="16">
        <v>5.0000000000000001E-3</v>
      </c>
      <c r="K36" s="11">
        <f t="shared" si="0"/>
        <v>0</v>
      </c>
      <c r="L36" s="11">
        <f>K36*R3</f>
        <v>0</v>
      </c>
      <c r="M36" s="39">
        <f>H36*(L12/F9)</f>
        <v>0.78593347241379274</v>
      </c>
      <c r="N36" s="40">
        <f>L63/H64*H36</f>
        <v>1.3591358722060253E-2</v>
      </c>
      <c r="O36" s="41">
        <f>L36+M36+N36</f>
        <v>0.79952483113585304</v>
      </c>
      <c r="P36" s="100"/>
      <c r="Q36" s="100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97"/>
      <c r="AD36" s="97"/>
    </row>
    <row r="37" spans="1:30" ht="15" x14ac:dyDescent="0.25">
      <c r="A37" s="38">
        <v>23</v>
      </c>
      <c r="B37" s="38">
        <v>9372</v>
      </c>
      <c r="C37" s="13"/>
      <c r="D37" s="13"/>
      <c r="E37" s="13"/>
      <c r="F37" s="13"/>
      <c r="G37" s="38" t="s">
        <v>35</v>
      </c>
      <c r="H37" s="13">
        <v>52.1</v>
      </c>
      <c r="I37" s="16">
        <v>9.1189999999999998</v>
      </c>
      <c r="J37" s="16">
        <v>9.718</v>
      </c>
      <c r="K37" s="11">
        <f t="shared" si="0"/>
        <v>0.5990000000000002</v>
      </c>
      <c r="L37" s="11">
        <f>K37*R3</f>
        <v>0.51502020000000015</v>
      </c>
      <c r="M37" s="39"/>
      <c r="N37" s="40">
        <f>L63/H64*H37</f>
        <v>1.5770819363459671E-2</v>
      </c>
      <c r="O37" s="41">
        <f t="shared" si="1"/>
        <v>0.53079101936345985</v>
      </c>
      <c r="P37" s="100"/>
      <c r="Q37" s="100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97"/>
      <c r="AD37" s="97"/>
    </row>
    <row r="38" spans="1:30" ht="15" x14ac:dyDescent="0.25">
      <c r="A38" s="38">
        <v>24</v>
      </c>
      <c r="B38" s="38">
        <v>2441</v>
      </c>
      <c r="C38" s="13"/>
      <c r="D38" s="13"/>
      <c r="E38" s="13"/>
      <c r="F38" s="13"/>
      <c r="G38" s="38" t="s">
        <v>35</v>
      </c>
      <c r="H38" s="13">
        <v>115</v>
      </c>
      <c r="I38" s="16">
        <v>22</v>
      </c>
      <c r="J38" s="16">
        <v>22.247</v>
      </c>
      <c r="K38" s="11">
        <f t="shared" si="0"/>
        <v>0.24699999999999989</v>
      </c>
      <c r="L38" s="11">
        <f>K38*R3</f>
        <v>0.21237059999999991</v>
      </c>
      <c r="M38" s="39"/>
      <c r="N38" s="40">
        <f>L63/H64*H38</f>
        <v>3.4810829689018462E-2</v>
      </c>
      <c r="O38" s="41">
        <f t="shared" si="1"/>
        <v>0.24718142968901838</v>
      </c>
      <c r="P38" s="100"/>
      <c r="Q38" s="100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97"/>
      <c r="AD38" s="97"/>
    </row>
    <row r="39" spans="1:30" ht="15" x14ac:dyDescent="0.25">
      <c r="A39" s="38">
        <v>25</v>
      </c>
      <c r="B39" s="38">
        <v>91505152</v>
      </c>
      <c r="C39" s="13"/>
      <c r="D39" s="13"/>
      <c r="E39" s="13"/>
      <c r="F39" s="13"/>
      <c r="G39" s="38" t="s">
        <v>36</v>
      </c>
      <c r="H39" s="13">
        <v>104.9</v>
      </c>
      <c r="I39" s="16">
        <v>1.2230000000000001</v>
      </c>
      <c r="J39" s="16">
        <v>1.7809999999999999</v>
      </c>
      <c r="K39" s="11">
        <f t="shared" si="0"/>
        <v>0.55799999999999983</v>
      </c>
      <c r="L39" s="11">
        <f>K39*R3</f>
        <v>0.47976839999999987</v>
      </c>
      <c r="M39" s="39"/>
      <c r="N39" s="40">
        <f>L63/H64*H39</f>
        <v>3.1753530733722064E-2</v>
      </c>
      <c r="O39" s="41">
        <f t="shared" si="1"/>
        <v>0.51152193073372199</v>
      </c>
      <c r="P39" s="100"/>
      <c r="Q39" s="100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97"/>
      <c r="AD39" s="97"/>
    </row>
    <row r="40" spans="1:30" ht="15" x14ac:dyDescent="0.25">
      <c r="A40" s="38">
        <v>26</v>
      </c>
      <c r="B40" s="38">
        <v>2439</v>
      </c>
      <c r="C40" s="13"/>
      <c r="D40" s="13"/>
      <c r="E40" s="13"/>
      <c r="F40" s="13"/>
      <c r="G40" s="38" t="s">
        <v>35</v>
      </c>
      <c r="H40" s="13">
        <v>59.9</v>
      </c>
      <c r="I40" s="16">
        <v>4.3419999999999996</v>
      </c>
      <c r="J40" s="16">
        <v>4.3419999999999996</v>
      </c>
      <c r="K40" s="11">
        <f t="shared" si="0"/>
        <v>0</v>
      </c>
      <c r="L40" s="11">
        <f>K40*R3</f>
        <v>0</v>
      </c>
      <c r="M40" s="39">
        <f>H40*(L12/F9)</f>
        <v>1.0484947660932336</v>
      </c>
      <c r="N40" s="40">
        <f>L63/H64*H40</f>
        <v>1.8131901724975703E-2</v>
      </c>
      <c r="O40" s="41">
        <f>L40+M40+N40</f>
        <v>1.0666266678182093</v>
      </c>
      <c r="P40" s="100"/>
      <c r="Q40" s="100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97"/>
      <c r="AD40" s="97"/>
    </row>
    <row r="41" spans="1:30" ht="15" x14ac:dyDescent="0.25">
      <c r="A41" s="38">
        <v>27</v>
      </c>
      <c r="B41" s="38">
        <v>2433</v>
      </c>
      <c r="C41" s="13"/>
      <c r="D41" s="13"/>
      <c r="E41" s="13"/>
      <c r="F41" s="13"/>
      <c r="G41" s="38" t="s">
        <v>35</v>
      </c>
      <c r="H41" s="13">
        <v>47.5</v>
      </c>
      <c r="I41" s="16">
        <v>9.0280000000000005</v>
      </c>
      <c r="J41" s="16">
        <v>9.0280000000000005</v>
      </c>
      <c r="K41" s="11">
        <f t="shared" si="0"/>
        <v>0</v>
      </c>
      <c r="L41" s="11">
        <v>0</v>
      </c>
      <c r="M41" s="39">
        <f>H41*(L12/F9)</f>
        <v>0.83144409665156249</v>
      </c>
      <c r="N41" s="40">
        <f>L63/H64*H41</f>
        <v>1.4378386175898931E-2</v>
      </c>
      <c r="O41" s="41">
        <f>L41+M41+N41</f>
        <v>0.84582248282746142</v>
      </c>
      <c r="P41" s="100"/>
      <c r="Q41" s="102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97"/>
      <c r="AD41" s="97"/>
    </row>
    <row r="42" spans="1:30" ht="15" x14ac:dyDescent="0.25">
      <c r="A42" s="38">
        <v>28</v>
      </c>
      <c r="B42" s="38">
        <v>9369</v>
      </c>
      <c r="C42" s="13"/>
      <c r="D42" s="13"/>
      <c r="E42" s="13"/>
      <c r="F42" s="13"/>
      <c r="G42" s="38" t="s">
        <v>35</v>
      </c>
      <c r="H42" s="13">
        <v>44.9</v>
      </c>
      <c r="I42" s="16">
        <v>4.0670000000000002</v>
      </c>
      <c r="J42" s="16">
        <v>4.0670000000000002</v>
      </c>
      <c r="K42" s="11">
        <f t="shared" si="0"/>
        <v>0</v>
      </c>
      <c r="L42" s="11">
        <f>K42*R3</f>
        <v>0</v>
      </c>
      <c r="M42" s="39">
        <f>H42*(L12/F9)</f>
        <v>0.78593347241379274</v>
      </c>
      <c r="N42" s="40">
        <f>L63/H64*H42</f>
        <v>1.3591358722060253E-2</v>
      </c>
      <c r="O42" s="41">
        <f>L42+M42+N42</f>
        <v>0.79952483113585304</v>
      </c>
      <c r="P42" s="100"/>
      <c r="Q42" s="100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97"/>
      <c r="AD42" s="97"/>
    </row>
    <row r="43" spans="1:30" ht="15" x14ac:dyDescent="0.25">
      <c r="A43" s="38">
        <v>29</v>
      </c>
      <c r="B43" s="38">
        <v>9851</v>
      </c>
      <c r="C43" s="13"/>
      <c r="D43" s="13"/>
      <c r="E43" s="13"/>
      <c r="F43" s="13"/>
      <c r="G43" s="38" t="s">
        <v>35</v>
      </c>
      <c r="H43" s="13">
        <v>44.6</v>
      </c>
      <c r="I43" s="16">
        <v>7.532</v>
      </c>
      <c r="J43" s="16">
        <v>7.532</v>
      </c>
      <c r="K43" s="11">
        <f t="shared" si="0"/>
        <v>0</v>
      </c>
      <c r="L43" s="11">
        <f>K43*R3</f>
        <v>0</v>
      </c>
      <c r="M43" s="39">
        <f>H43*(L12/F9)</f>
        <v>0.78068224654020402</v>
      </c>
      <c r="N43" s="40">
        <f>L63/H64*H43</f>
        <v>1.3500547862001944E-2</v>
      </c>
      <c r="O43" s="41">
        <f>L43+M43+N43</f>
        <v>0.79418279440220596</v>
      </c>
      <c r="P43" s="100"/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97"/>
      <c r="AD43" s="97"/>
    </row>
    <row r="44" spans="1:30" ht="15" x14ac:dyDescent="0.25">
      <c r="A44" s="38">
        <v>30</v>
      </c>
      <c r="B44" s="38">
        <v>9368</v>
      </c>
      <c r="C44" s="13"/>
      <c r="D44" s="13"/>
      <c r="E44" s="13"/>
      <c r="F44" s="13"/>
      <c r="G44" s="38" t="s">
        <v>35</v>
      </c>
      <c r="H44" s="13">
        <v>52</v>
      </c>
      <c r="I44" s="16">
        <v>6.5010000000000003</v>
      </c>
      <c r="J44" s="16">
        <v>6.5010000000000003</v>
      </c>
      <c r="K44" s="11">
        <f t="shared" si="0"/>
        <v>0</v>
      </c>
      <c r="L44" s="11">
        <v>0</v>
      </c>
      <c r="M44" s="39">
        <f>H44*(L12/F9)</f>
        <v>0.91021248475539474</v>
      </c>
      <c r="N44" s="40">
        <f>L63/H64*H44</f>
        <v>1.5740549076773566E-2</v>
      </c>
      <c r="O44" s="41">
        <f>L44+M44+N44</f>
        <v>0.92595303383216832</v>
      </c>
      <c r="P44" s="103"/>
      <c r="Q44" s="102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97"/>
      <c r="AD44" s="97"/>
    </row>
    <row r="45" spans="1:30" ht="15" x14ac:dyDescent="0.25">
      <c r="A45" s="38">
        <v>31</v>
      </c>
      <c r="B45" s="38">
        <v>9852</v>
      </c>
      <c r="C45" s="13"/>
      <c r="D45" s="13"/>
      <c r="E45" s="13"/>
      <c r="F45" s="13"/>
      <c r="G45" s="38" t="s">
        <v>35</v>
      </c>
      <c r="H45" s="13">
        <v>117</v>
      </c>
      <c r="I45" s="16">
        <v>37.399000000000001</v>
      </c>
      <c r="J45" s="16">
        <v>38.427</v>
      </c>
      <c r="K45" s="11">
        <f t="shared" si="0"/>
        <v>1.0279999999999987</v>
      </c>
      <c r="L45" s="11">
        <f>K45*R3</f>
        <v>0.88387439999999884</v>
      </c>
      <c r="M45" s="39"/>
      <c r="N45" s="40">
        <f>L63/H64*H45</f>
        <v>3.5416235422740527E-2</v>
      </c>
      <c r="O45" s="41">
        <f t="shared" si="1"/>
        <v>0.91929063542273937</v>
      </c>
      <c r="P45" s="100"/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97"/>
      <c r="AD45" s="97"/>
    </row>
    <row r="46" spans="1:30" ht="15" x14ac:dyDescent="0.25">
      <c r="A46" s="38">
        <v>32</v>
      </c>
      <c r="B46" s="38">
        <v>9821</v>
      </c>
      <c r="C46" s="13"/>
      <c r="D46" s="13"/>
      <c r="E46" s="13"/>
      <c r="F46" s="13"/>
      <c r="G46" s="38" t="s">
        <v>35</v>
      </c>
      <c r="H46" s="13">
        <v>104.4</v>
      </c>
      <c r="I46" s="16">
        <v>4.907</v>
      </c>
      <c r="J46" s="16">
        <v>4.907</v>
      </c>
      <c r="K46" s="11">
        <f t="shared" si="0"/>
        <v>0</v>
      </c>
      <c r="L46" s="11">
        <f>K46*R4</f>
        <v>0</v>
      </c>
      <c r="M46" s="39">
        <f>H46*(L12/F9)</f>
        <v>1.827426604008908</v>
      </c>
      <c r="N46" s="40">
        <f>L63/H64*H46</f>
        <v>3.160217930029155E-2</v>
      </c>
      <c r="O46" s="41">
        <f>L46+M46+N46</f>
        <v>1.8590287833091996</v>
      </c>
      <c r="P46" s="100"/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97"/>
      <c r="AD46" s="97"/>
    </row>
    <row r="47" spans="1:30" s="91" customFormat="1" ht="15" x14ac:dyDescent="0.25">
      <c r="A47" s="38">
        <v>33</v>
      </c>
      <c r="B47" s="38">
        <v>9863</v>
      </c>
      <c r="C47" s="13"/>
      <c r="D47" s="13"/>
      <c r="E47" s="13"/>
      <c r="F47" s="13"/>
      <c r="G47" s="38" t="s">
        <v>35</v>
      </c>
      <c r="H47" s="13">
        <v>60.1</v>
      </c>
      <c r="I47" s="16">
        <v>9.8870000000000005</v>
      </c>
      <c r="J47" s="16">
        <v>10.159000000000001</v>
      </c>
      <c r="K47" s="11">
        <f t="shared" si="0"/>
        <v>0.27200000000000024</v>
      </c>
      <c r="L47" s="11">
        <f>K47*R3</f>
        <v>0.2338656000000002</v>
      </c>
      <c r="M47" s="39"/>
      <c r="N47" s="40">
        <f>L63/H64*H47</f>
        <v>1.8192442298347912E-2</v>
      </c>
      <c r="O47" s="41">
        <f>L47+M47+N47</f>
        <v>0.25205804229834811</v>
      </c>
      <c r="P47" s="100"/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96"/>
      <c r="AD47" s="96"/>
    </row>
    <row r="48" spans="1:30" ht="15" x14ac:dyDescent="0.25">
      <c r="A48" s="38">
        <v>34</v>
      </c>
      <c r="B48" s="38">
        <v>9370</v>
      </c>
      <c r="C48" s="13"/>
      <c r="D48" s="13"/>
      <c r="E48" s="13"/>
      <c r="F48" s="13"/>
      <c r="G48" s="38" t="s">
        <v>35</v>
      </c>
      <c r="H48" s="13">
        <v>47.6</v>
      </c>
      <c r="I48" s="16">
        <v>11.16</v>
      </c>
      <c r="J48" s="16">
        <v>11.654</v>
      </c>
      <c r="K48" s="11">
        <f t="shared" si="0"/>
        <v>0.49399999999999977</v>
      </c>
      <c r="L48" s="11">
        <f>K48*R3</f>
        <v>0.42474119999999982</v>
      </c>
      <c r="M48" s="39"/>
      <c r="N48" s="40">
        <f>L63/H64*H48</f>
        <v>1.4408656462585035E-2</v>
      </c>
      <c r="O48" s="41">
        <f>L48+M48+N48</f>
        <v>0.43914985646258486</v>
      </c>
      <c r="P48" s="100"/>
      <c r="Q48" s="102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97"/>
      <c r="AD48" s="97"/>
    </row>
    <row r="49" spans="1:30" ht="15" x14ac:dyDescent="0.25">
      <c r="A49" s="38">
        <v>35</v>
      </c>
      <c r="B49" s="38">
        <v>9377</v>
      </c>
      <c r="C49" s="13"/>
      <c r="D49" s="13"/>
      <c r="E49" s="13"/>
      <c r="F49" s="13"/>
      <c r="G49" s="38" t="s">
        <v>35</v>
      </c>
      <c r="H49" s="13">
        <v>45.1</v>
      </c>
      <c r="I49" s="16">
        <v>14.195</v>
      </c>
      <c r="J49" s="16">
        <v>14.446999999999999</v>
      </c>
      <c r="K49" s="11">
        <f t="shared" si="0"/>
        <v>0.25199999999999889</v>
      </c>
      <c r="L49" s="11">
        <f>K49*R3</f>
        <v>0.21666959999999905</v>
      </c>
      <c r="M49" s="39"/>
      <c r="N49" s="40">
        <f>L63/H64*H49</f>
        <v>1.365189929543246E-2</v>
      </c>
      <c r="O49" s="41">
        <f>L49+M49+N49</f>
        <v>0.2303214992954315</v>
      </c>
      <c r="P49" s="100"/>
      <c r="Q49" s="100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97"/>
      <c r="AD49" s="97"/>
    </row>
    <row r="50" spans="1:30" ht="15" x14ac:dyDescent="0.25">
      <c r="A50" s="38">
        <v>36</v>
      </c>
      <c r="B50" s="38">
        <v>9861</v>
      </c>
      <c r="C50" s="13"/>
      <c r="D50" s="13"/>
      <c r="E50" s="13"/>
      <c r="F50" s="13"/>
      <c r="G50" s="38" t="s">
        <v>35</v>
      </c>
      <c r="H50" s="13">
        <v>44.3</v>
      </c>
      <c r="I50" s="16">
        <v>23.004000000000001</v>
      </c>
      <c r="J50" s="16">
        <v>23.004000000000001</v>
      </c>
      <c r="K50" s="11">
        <f t="shared" si="0"/>
        <v>0</v>
      </c>
      <c r="L50" s="11">
        <f>K50*R3</f>
        <v>0</v>
      </c>
      <c r="M50" s="39"/>
      <c r="N50" s="40">
        <f>L63/H64*H50</f>
        <v>1.3409737001943634E-2</v>
      </c>
      <c r="O50" s="41">
        <f t="shared" si="1"/>
        <v>1.3409737001943634E-2</v>
      </c>
      <c r="P50" s="100"/>
      <c r="Q50" s="100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97"/>
      <c r="AD50" s="97"/>
    </row>
    <row r="51" spans="1:30" ht="15" x14ac:dyDescent="0.25">
      <c r="A51" s="38">
        <v>37</v>
      </c>
      <c r="B51" s="38">
        <v>9833</v>
      </c>
      <c r="C51" s="13"/>
      <c r="D51" s="13"/>
      <c r="E51" s="13"/>
      <c r="F51" s="13"/>
      <c r="G51" s="38" t="s">
        <v>35</v>
      </c>
      <c r="H51" s="13">
        <v>51.6</v>
      </c>
      <c r="I51" s="16">
        <v>18.954999999999998</v>
      </c>
      <c r="J51" s="16">
        <v>19.59</v>
      </c>
      <c r="K51" s="11">
        <f t="shared" si="0"/>
        <v>0.63500000000000156</v>
      </c>
      <c r="L51" s="11">
        <f>K51*R3</f>
        <v>0.54597300000000137</v>
      </c>
      <c r="M51" s="39"/>
      <c r="N51" s="40">
        <f>L63/H64*H51</f>
        <v>1.5619467930029156E-2</v>
      </c>
      <c r="O51" s="41">
        <f t="shared" si="1"/>
        <v>0.56159246793003048</v>
      </c>
      <c r="P51" s="103"/>
      <c r="Q51" s="100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97"/>
      <c r="AD51" s="97"/>
    </row>
    <row r="52" spans="1:30" s="91" customFormat="1" ht="15" x14ac:dyDescent="0.25">
      <c r="A52" s="38">
        <v>38</v>
      </c>
      <c r="B52" s="38">
        <v>19000594</v>
      </c>
      <c r="C52" s="13"/>
      <c r="D52" s="13"/>
      <c r="E52" s="43"/>
      <c r="F52" s="43"/>
      <c r="G52" s="38" t="s">
        <v>36</v>
      </c>
      <c r="H52" s="13">
        <v>107.8</v>
      </c>
      <c r="I52" s="16">
        <v>6.1340000000000003</v>
      </c>
      <c r="J52" s="16">
        <v>8.3949999999999996</v>
      </c>
      <c r="K52" s="11">
        <f t="shared" si="0"/>
        <v>2.2609999999999992</v>
      </c>
      <c r="L52" s="11">
        <f>K52</f>
        <v>2.2609999999999992</v>
      </c>
      <c r="M52" s="39"/>
      <c r="N52" s="40">
        <f>L63/H64*H52</f>
        <v>3.2631369047619048E-2</v>
      </c>
      <c r="O52" s="41">
        <f t="shared" si="1"/>
        <v>2.2936313690476182</v>
      </c>
      <c r="P52" s="100"/>
      <c r="Q52" s="100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96"/>
      <c r="AD52" s="96"/>
    </row>
    <row r="53" spans="1:30" ht="15" x14ac:dyDescent="0.25">
      <c r="A53" s="38">
        <v>39</v>
      </c>
      <c r="B53" s="38">
        <v>9380</v>
      </c>
      <c r="C53" s="13"/>
      <c r="D53" s="13"/>
      <c r="E53" s="13"/>
      <c r="F53" s="13"/>
      <c r="G53" s="38" t="s">
        <v>35</v>
      </c>
      <c r="H53" s="13">
        <v>97.6</v>
      </c>
      <c r="I53" s="16">
        <v>11.25</v>
      </c>
      <c r="J53" s="16">
        <v>11.52</v>
      </c>
      <c r="K53" s="11">
        <f t="shared" si="0"/>
        <v>0.26999999999999957</v>
      </c>
      <c r="L53" s="11">
        <f>K53*R3</f>
        <v>0.23214599999999963</v>
      </c>
      <c r="M53" s="39"/>
      <c r="N53" s="40">
        <f>L63/H64*H53</f>
        <v>2.9543799805636539E-2</v>
      </c>
      <c r="O53" s="41">
        <f t="shared" si="1"/>
        <v>0.26168979980563617</v>
      </c>
      <c r="P53" s="100"/>
      <c r="Q53" s="100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97"/>
      <c r="AD53" s="97"/>
    </row>
    <row r="54" spans="1:30" ht="15" x14ac:dyDescent="0.25">
      <c r="A54" s="38">
        <v>40</v>
      </c>
      <c r="B54" s="38">
        <v>9862</v>
      </c>
      <c r="C54" s="13"/>
      <c r="D54" s="13"/>
      <c r="E54" s="13"/>
      <c r="F54" s="13"/>
      <c r="G54" s="38" t="s">
        <v>35</v>
      </c>
      <c r="H54" s="13">
        <v>60.1</v>
      </c>
      <c r="I54" s="16">
        <v>4.3630000000000004</v>
      </c>
      <c r="J54" s="16">
        <v>4.3630000000000004</v>
      </c>
      <c r="K54" s="11">
        <f t="shared" si="0"/>
        <v>0</v>
      </c>
      <c r="L54" s="11">
        <f>K54*R3</f>
        <v>0</v>
      </c>
      <c r="M54" s="39">
        <f>H54*(L12/F9)</f>
        <v>1.0519955833422927</v>
      </c>
      <c r="N54" s="40">
        <f>L63/H64*H54</f>
        <v>1.8192442298347912E-2</v>
      </c>
      <c r="O54" s="41">
        <f t="shared" si="1"/>
        <v>1.0701880256406406</v>
      </c>
      <c r="P54" s="100"/>
      <c r="Q54" s="100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97"/>
      <c r="AD54" s="97"/>
    </row>
    <row r="55" spans="1:30" ht="15" x14ac:dyDescent="0.25">
      <c r="A55" s="44">
        <v>41</v>
      </c>
      <c r="B55" s="44">
        <v>9857</v>
      </c>
      <c r="C55" s="45"/>
      <c r="D55" s="45"/>
      <c r="E55" s="45"/>
      <c r="F55" s="45"/>
      <c r="G55" s="38" t="s">
        <v>35</v>
      </c>
      <c r="H55" s="45">
        <v>47.2</v>
      </c>
      <c r="I55" s="16">
        <v>5.2560000000000002</v>
      </c>
      <c r="J55" s="16">
        <v>5.2560000000000002</v>
      </c>
      <c r="K55" s="11">
        <f t="shared" si="0"/>
        <v>0</v>
      </c>
      <c r="L55" s="11">
        <f>J55-I55</f>
        <v>0</v>
      </c>
      <c r="M55" s="39">
        <f>H55*(L12/F9)</f>
        <v>0.82619287077797376</v>
      </c>
      <c r="N55" s="40">
        <f>L63/H64*H55</f>
        <v>1.4287575315840623E-2</v>
      </c>
      <c r="O55" s="41">
        <f t="shared" si="1"/>
        <v>0.84048044609381434</v>
      </c>
      <c r="P55" s="100"/>
      <c r="Q55" s="100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97"/>
      <c r="AD55" s="97"/>
    </row>
    <row r="56" spans="1:30" ht="15" x14ac:dyDescent="0.25">
      <c r="A56" s="212" t="s">
        <v>37</v>
      </c>
      <c r="B56" s="214"/>
      <c r="C56" s="214"/>
      <c r="D56" s="214"/>
      <c r="E56" s="214"/>
      <c r="F56" s="214"/>
      <c r="G56" s="215"/>
      <c r="H56" s="46">
        <f>SUM(H15:H55)</f>
        <v>2829.3999999999996</v>
      </c>
      <c r="I56" s="46">
        <f>SUM(I15:I55)</f>
        <v>440.43599999999992</v>
      </c>
      <c r="J56" s="46">
        <f>SUM(J15:J55)</f>
        <v>456.22099999999989</v>
      </c>
      <c r="K56" s="47">
        <f t="shared" si="0"/>
        <v>15.784999999999968</v>
      </c>
      <c r="L56" s="48">
        <f>SUM(L15:L55)</f>
        <v>14.0825514</v>
      </c>
      <c r="M56" s="48">
        <f>SUM(M15:M55)</f>
        <v>13.094806920105977</v>
      </c>
      <c r="N56" s="49">
        <f>SUM(N15:N55)</f>
        <v>0.85646749149659873</v>
      </c>
      <c r="O56" s="50">
        <f>SUM(O15:O55)</f>
        <v>28.033825811602572</v>
      </c>
      <c r="P56" s="100"/>
      <c r="Q56" s="100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97"/>
      <c r="AD56" s="97"/>
    </row>
    <row r="57" spans="1:30" ht="15" x14ac:dyDescent="0.25">
      <c r="A57" s="216" t="s">
        <v>38</v>
      </c>
      <c r="B57" s="216"/>
      <c r="C57" s="216"/>
      <c r="D57" s="216"/>
      <c r="E57" s="216"/>
      <c r="F57" s="216"/>
      <c r="G57" s="216"/>
      <c r="H57" s="216"/>
      <c r="N57" s="41"/>
      <c r="O57" s="140"/>
      <c r="P57" s="100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97"/>
      <c r="AD57" s="97"/>
    </row>
    <row r="58" spans="1:30" ht="15" x14ac:dyDescent="0.25">
      <c r="A58" s="32">
        <v>1</v>
      </c>
      <c r="B58" s="32">
        <v>9373</v>
      </c>
      <c r="C58" s="51"/>
      <c r="D58" s="51"/>
      <c r="E58" s="51"/>
      <c r="F58" s="51"/>
      <c r="G58" s="38" t="s">
        <v>35</v>
      </c>
      <c r="H58" s="51">
        <v>64</v>
      </c>
      <c r="I58" s="16">
        <v>42.033000000000001</v>
      </c>
      <c r="J58" s="16">
        <v>43.887</v>
      </c>
      <c r="K58" s="11">
        <f t="shared" ref="K58:K63" si="2">J58-I58</f>
        <v>1.8539999999999992</v>
      </c>
      <c r="L58" s="11">
        <f>K58*R3</f>
        <v>1.5940691999999994</v>
      </c>
      <c r="M58" s="39"/>
      <c r="N58" s="40">
        <f>L63/H64*H58</f>
        <v>1.9372983479105928E-2</v>
      </c>
      <c r="O58" s="41">
        <f>L58+N58</f>
        <v>1.6134421834791053</v>
      </c>
      <c r="P58" s="100"/>
      <c r="Q58" s="100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97"/>
      <c r="AD58" s="97"/>
    </row>
    <row r="59" spans="1:30" ht="15" x14ac:dyDescent="0.25">
      <c r="A59" s="38">
        <v>2</v>
      </c>
      <c r="B59" s="38">
        <v>9374</v>
      </c>
      <c r="C59" s="53"/>
      <c r="D59" s="53"/>
      <c r="E59" s="53"/>
      <c r="F59" s="53"/>
      <c r="G59" s="38" t="s">
        <v>35</v>
      </c>
      <c r="H59" s="53">
        <v>131.6</v>
      </c>
      <c r="I59" s="16">
        <v>50.48</v>
      </c>
      <c r="J59" s="16">
        <v>50.552</v>
      </c>
      <c r="K59" s="11">
        <f t="shared" si="2"/>
        <v>7.2000000000002728E-2</v>
      </c>
      <c r="L59" s="11">
        <f>K59*R3</f>
        <v>6.1905600000002343E-2</v>
      </c>
      <c r="M59" s="39"/>
      <c r="N59" s="40">
        <f>L63/H64*H59</f>
        <v>3.9835697278911564E-2</v>
      </c>
      <c r="O59" s="41">
        <f>L59+N59</f>
        <v>0.1017412972789139</v>
      </c>
      <c r="P59" s="100"/>
      <c r="Q59" s="100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97"/>
      <c r="AD59" s="97"/>
    </row>
    <row r="60" spans="1:30" ht="15" x14ac:dyDescent="0.25">
      <c r="A60" s="38">
        <v>3</v>
      </c>
      <c r="B60" s="38">
        <v>9375</v>
      </c>
      <c r="C60" s="53"/>
      <c r="D60" s="53"/>
      <c r="E60" s="53"/>
      <c r="F60" s="53"/>
      <c r="G60" s="38" t="s">
        <v>35</v>
      </c>
      <c r="H60" s="53">
        <v>104.2</v>
      </c>
      <c r="I60" s="16">
        <v>37.244</v>
      </c>
      <c r="J60" s="16">
        <v>37.244</v>
      </c>
      <c r="K60" s="11">
        <f t="shared" si="2"/>
        <v>0</v>
      </c>
      <c r="L60" s="11">
        <f>K60*R3</f>
        <v>0</v>
      </c>
      <c r="M60" s="39"/>
      <c r="N60" s="40">
        <f>L63/H64*H60</f>
        <v>3.1541638726919341E-2</v>
      </c>
      <c r="O60" s="41">
        <f>L60+N60</f>
        <v>3.1541638726919341E-2</v>
      </c>
      <c r="P60" s="100"/>
      <c r="Q60" s="100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97"/>
      <c r="AD60" s="97"/>
    </row>
    <row r="61" spans="1:30" ht="15" x14ac:dyDescent="0.25">
      <c r="A61" s="38">
        <v>4</v>
      </c>
      <c r="B61" s="38">
        <v>5400</v>
      </c>
      <c r="C61" s="53"/>
      <c r="D61" s="53"/>
      <c r="E61" s="53"/>
      <c r="F61" s="53"/>
      <c r="G61" s="38" t="s">
        <v>35</v>
      </c>
      <c r="H61" s="53">
        <v>163.6</v>
      </c>
      <c r="I61" s="16">
        <v>47.906999999999996</v>
      </c>
      <c r="J61" s="16">
        <v>49.563000000000002</v>
      </c>
      <c r="K61" s="11">
        <f t="shared" si="2"/>
        <v>1.6560000000000059</v>
      </c>
      <c r="L61" s="11">
        <f>K61*R3</f>
        <v>1.423828800000005</v>
      </c>
      <c r="M61" s="39"/>
      <c r="N61" s="40">
        <f>L63/H64*H61</f>
        <v>4.952218901846453E-2</v>
      </c>
      <c r="O61" s="41">
        <f>L61+N61</f>
        <v>1.4733509890184695</v>
      </c>
      <c r="P61" s="100"/>
      <c r="Q61" s="100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97"/>
      <c r="AD61" s="97"/>
    </row>
    <row r="62" spans="1:30" ht="15" x14ac:dyDescent="0.25">
      <c r="A62" s="212" t="s">
        <v>39</v>
      </c>
      <c r="B62" s="215"/>
      <c r="C62" s="54"/>
      <c r="D62" s="54"/>
      <c r="E62" s="54"/>
      <c r="F62" s="54"/>
      <c r="G62" s="54"/>
      <c r="H62" s="55">
        <f>SUM(H58:H61)</f>
        <v>463.4</v>
      </c>
      <c r="I62" s="55">
        <f>SUM(I58:I61)</f>
        <v>177.66399999999999</v>
      </c>
      <c r="J62" s="137">
        <f>SUM(J58:J61)</f>
        <v>181.24599999999998</v>
      </c>
      <c r="K62" s="47">
        <f t="shared" si="2"/>
        <v>3.5819999999999936</v>
      </c>
      <c r="L62" s="56">
        <f>SUM(L58:L61)</f>
        <v>3.0798036000000071</v>
      </c>
      <c r="M62" s="56">
        <f>SUM(M58:M61)</f>
        <v>0</v>
      </c>
      <c r="N62" s="57">
        <f>SUM(N58:N61)</f>
        <v>0.14027250850340137</v>
      </c>
      <c r="O62" s="57">
        <f>SUM(O58:O61)</f>
        <v>3.2200761085034082</v>
      </c>
      <c r="P62" s="100"/>
      <c r="Q62" s="100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97"/>
      <c r="AD62" s="97"/>
    </row>
    <row r="63" spans="1:30" ht="26.25" x14ac:dyDescent="0.25">
      <c r="A63" s="59"/>
      <c r="B63" s="128" t="s">
        <v>40</v>
      </c>
      <c r="C63" s="13"/>
      <c r="D63" s="13"/>
      <c r="E63" s="13"/>
      <c r="F63" s="13"/>
      <c r="G63" s="38" t="s">
        <v>41</v>
      </c>
      <c r="H63" s="13">
        <f>H56+H62</f>
        <v>3292.7999999999997</v>
      </c>
      <c r="I63" s="16">
        <v>41987</v>
      </c>
      <c r="J63" s="146">
        <v>43146</v>
      </c>
      <c r="K63" s="11">
        <f t="shared" si="2"/>
        <v>1159</v>
      </c>
      <c r="L63" s="11">
        <f>K63*R4</f>
        <v>0.99673999999999996</v>
      </c>
      <c r="M63" s="11"/>
      <c r="N63" s="41">
        <f>M63*V3</f>
        <v>0</v>
      </c>
      <c r="O63" s="41"/>
      <c r="P63" s="100"/>
      <c r="Q63" s="100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97"/>
      <c r="AD63" s="97"/>
    </row>
    <row r="64" spans="1:30" ht="15" x14ac:dyDescent="0.25">
      <c r="A64" s="217" t="s">
        <v>42</v>
      </c>
      <c r="B64" s="218"/>
      <c r="C64" s="46"/>
      <c r="D64" s="46"/>
      <c r="E64" s="46"/>
      <c r="F64" s="46"/>
      <c r="G64" s="46"/>
      <c r="H64" s="46">
        <f t="shared" ref="H64:O64" si="3">H56+H62</f>
        <v>3292.7999999999997</v>
      </c>
      <c r="I64" s="46">
        <f>I56+I62</f>
        <v>618.09999999999991</v>
      </c>
      <c r="J64" s="136">
        <f t="shared" si="3"/>
        <v>637.46699999999987</v>
      </c>
      <c r="K64" s="48">
        <f t="shared" si="3"/>
        <v>19.366999999999962</v>
      </c>
      <c r="L64" s="48">
        <f t="shared" si="3"/>
        <v>17.162355000000005</v>
      </c>
      <c r="M64" s="48">
        <f t="shared" si="3"/>
        <v>13.094806920105977</v>
      </c>
      <c r="N64" s="50">
        <f t="shared" si="3"/>
        <v>0.99674000000000007</v>
      </c>
      <c r="O64" s="50">
        <f t="shared" si="3"/>
        <v>31.253901920105982</v>
      </c>
      <c r="P64" s="100"/>
      <c r="Q64" s="100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97"/>
      <c r="AD64" s="97"/>
    </row>
    <row r="65" spans="1:30" thickBot="1" x14ac:dyDescent="0.3">
      <c r="A65" s="219" t="s">
        <v>43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141"/>
      <c r="P65" s="100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97"/>
      <c r="AD65" s="97"/>
    </row>
    <row r="66" spans="1:30" s="93" customFormat="1" ht="36.75" thickBot="1" x14ac:dyDescent="0.25">
      <c r="A66" s="61" t="s">
        <v>19</v>
      </c>
      <c r="B66" s="61" t="s">
        <v>20</v>
      </c>
      <c r="C66" s="62" t="s">
        <v>21</v>
      </c>
      <c r="D66" s="62"/>
      <c r="E66" s="63" t="s">
        <v>23</v>
      </c>
      <c r="F66" s="63" t="s">
        <v>24</v>
      </c>
      <c r="G66" s="64" t="s">
        <v>25</v>
      </c>
      <c r="H66" s="64" t="s">
        <v>26</v>
      </c>
      <c r="I66" s="26" t="str">
        <f>I14</f>
        <v>Показания на 20.03.2020 г.</v>
      </c>
      <c r="J66" s="26" t="str">
        <f>J14</f>
        <v>Показания на 28.04.2020 г.</v>
      </c>
      <c r="K66" s="65" t="s">
        <v>29</v>
      </c>
      <c r="L66" s="66" t="s">
        <v>44</v>
      </c>
      <c r="M66" s="29" t="s">
        <v>31</v>
      </c>
      <c r="N66" s="68" t="s">
        <v>32</v>
      </c>
      <c r="O66" s="31" t="s">
        <v>33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99"/>
      <c r="AD66" s="99"/>
    </row>
    <row r="67" spans="1:30" ht="15" x14ac:dyDescent="0.25">
      <c r="A67" s="78">
        <v>42</v>
      </c>
      <c r="B67" s="38">
        <v>4754</v>
      </c>
      <c r="C67" s="13"/>
      <c r="D67" s="13"/>
      <c r="E67" s="84"/>
      <c r="F67" s="13"/>
      <c r="G67" s="38" t="s">
        <v>35</v>
      </c>
      <c r="H67" s="71">
        <v>48.6</v>
      </c>
      <c r="I67" s="16">
        <v>2.1709999999999998</v>
      </c>
      <c r="J67" s="16">
        <v>2.1709999999999998</v>
      </c>
      <c r="K67" s="11">
        <f t="shared" ref="K67:K102" si="4">J67-I67</f>
        <v>0</v>
      </c>
      <c r="L67" s="11">
        <f t="shared" ref="L67:L72" si="5">K67*R1</f>
        <v>0</v>
      </c>
      <c r="M67" s="11">
        <f>H67*(L12/F9)</f>
        <v>0.85069859152138816</v>
      </c>
      <c r="N67" s="41">
        <f>L116/H117*H67</f>
        <v>1.4084756097692726E-2</v>
      </c>
      <c r="O67" s="41">
        <f>L67+M67+N67</f>
        <v>0.86478334761908093</v>
      </c>
      <c r="P67" s="100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97"/>
      <c r="AD67" s="97"/>
    </row>
    <row r="68" spans="1:30" ht="15" x14ac:dyDescent="0.25">
      <c r="A68" s="78">
        <v>43</v>
      </c>
      <c r="B68" s="38">
        <v>4742</v>
      </c>
      <c r="C68" s="13"/>
      <c r="D68" s="13"/>
      <c r="E68" s="84"/>
      <c r="F68" s="13"/>
      <c r="G68" s="38" t="s">
        <v>35</v>
      </c>
      <c r="H68" s="71">
        <v>62.5</v>
      </c>
      <c r="I68" s="16">
        <v>2.1509999999999998</v>
      </c>
      <c r="J68" s="16">
        <v>2.1509999999999998</v>
      </c>
      <c r="K68" s="11">
        <f t="shared" si="4"/>
        <v>0</v>
      </c>
      <c r="L68" s="11">
        <f t="shared" si="5"/>
        <v>0</v>
      </c>
      <c r="M68" s="11">
        <f>H68*(L12/F9)</f>
        <v>1.0940053903310034</v>
      </c>
      <c r="N68" s="41">
        <f>L116/H117*H68</f>
        <v>1.8113112265551345E-2</v>
      </c>
      <c r="O68" s="41">
        <f t="shared" ref="O68:O102" si="6">L68+M68+N68</f>
        <v>1.1121185025965548</v>
      </c>
      <c r="P68" s="100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97"/>
      <c r="AD68" s="97"/>
    </row>
    <row r="69" spans="1:30" ht="15" x14ac:dyDescent="0.25">
      <c r="A69" s="78">
        <v>44</v>
      </c>
      <c r="B69" s="38">
        <v>4752</v>
      </c>
      <c r="C69" s="13"/>
      <c r="D69" s="13"/>
      <c r="E69" s="84"/>
      <c r="F69" s="13"/>
      <c r="G69" s="38" t="s">
        <v>35</v>
      </c>
      <c r="H69" s="71">
        <v>107.7</v>
      </c>
      <c r="I69" s="16">
        <v>35.417000000000002</v>
      </c>
      <c r="J69" s="16">
        <v>36.088999999999999</v>
      </c>
      <c r="K69" s="11">
        <f t="shared" si="4"/>
        <v>0.67199999999999704</v>
      </c>
      <c r="L69" s="11">
        <f t="shared" si="5"/>
        <v>0.57778559999999746</v>
      </c>
      <c r="M69" s="11"/>
      <c r="N69" s="41">
        <f>L116/H117*H69</f>
        <v>3.1212515055998077E-2</v>
      </c>
      <c r="O69" s="41">
        <f t="shared" si="6"/>
        <v>0.60899811505599555</v>
      </c>
      <c r="P69" s="100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97"/>
      <c r="AD69" s="97"/>
    </row>
    <row r="70" spans="1:30" ht="15" x14ac:dyDescent="0.25">
      <c r="A70" s="78">
        <v>48</v>
      </c>
      <c r="B70" s="38">
        <v>4738</v>
      </c>
      <c r="C70" s="13"/>
      <c r="D70" s="13"/>
      <c r="E70" s="84"/>
      <c r="F70" s="13"/>
      <c r="G70" s="38" t="s">
        <v>35</v>
      </c>
      <c r="H70" s="71">
        <v>48.6</v>
      </c>
      <c r="I70" s="16">
        <v>0.34499999999999997</v>
      </c>
      <c r="J70" s="16">
        <v>0.34499999999999997</v>
      </c>
      <c r="K70" s="11">
        <f t="shared" si="4"/>
        <v>0</v>
      </c>
      <c r="L70" s="11">
        <f t="shared" si="5"/>
        <v>0</v>
      </c>
      <c r="M70" s="11"/>
      <c r="N70" s="41">
        <f>L116/H117*H70</f>
        <v>1.4084756097692726E-2</v>
      </c>
      <c r="O70" s="41">
        <f t="shared" si="6"/>
        <v>1.4084756097692726E-2</v>
      </c>
      <c r="P70" s="100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97"/>
      <c r="AD70" s="97"/>
    </row>
    <row r="71" spans="1:30" ht="15" x14ac:dyDescent="0.25">
      <c r="A71" s="78">
        <v>49</v>
      </c>
      <c r="B71" s="38">
        <v>4764</v>
      </c>
      <c r="C71" s="13"/>
      <c r="D71" s="13"/>
      <c r="E71" s="84"/>
      <c r="F71" s="13"/>
      <c r="G71" s="38" t="s">
        <v>35</v>
      </c>
      <c r="H71" s="71">
        <v>61.1</v>
      </c>
      <c r="I71" s="16">
        <v>1.7949999999999999</v>
      </c>
      <c r="J71" s="16">
        <v>1.7949999999999999</v>
      </c>
      <c r="K71" s="11">
        <f t="shared" si="4"/>
        <v>0</v>
      </c>
      <c r="L71" s="11">
        <f t="shared" si="5"/>
        <v>0</v>
      </c>
      <c r="M71" s="11">
        <f>H71*(L12/F9)</f>
        <v>1.0694996695875889</v>
      </c>
      <c r="N71" s="41">
        <f>L116/H117*H71</f>
        <v>1.7707378550802996E-2</v>
      </c>
      <c r="O71" s="41">
        <f t="shared" si="6"/>
        <v>1.087207048138392</v>
      </c>
      <c r="P71" s="100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97"/>
      <c r="AD71" s="97"/>
    </row>
    <row r="72" spans="1:30" ht="15" x14ac:dyDescent="0.25">
      <c r="A72" s="78">
        <v>50</v>
      </c>
      <c r="B72" s="38">
        <v>4766</v>
      </c>
      <c r="C72" s="13"/>
      <c r="D72" s="13"/>
      <c r="E72" s="84"/>
      <c r="F72" s="13"/>
      <c r="G72" s="38" t="s">
        <v>35</v>
      </c>
      <c r="H72" s="71">
        <v>102.7</v>
      </c>
      <c r="I72" s="16">
        <v>10.766999999999999</v>
      </c>
      <c r="J72" s="16">
        <v>10.766999999999999</v>
      </c>
      <c r="K72" s="11">
        <f t="shared" si="4"/>
        <v>0</v>
      </c>
      <c r="L72" s="11">
        <f t="shared" si="5"/>
        <v>0</v>
      </c>
      <c r="M72" s="11"/>
      <c r="N72" s="41">
        <f>L116/H117*H72</f>
        <v>2.9763466074753969E-2</v>
      </c>
      <c r="O72" s="41">
        <f t="shared" si="6"/>
        <v>2.9763466074753969E-2</v>
      </c>
      <c r="P72" s="100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97"/>
      <c r="AD72" s="97"/>
    </row>
    <row r="73" spans="1:30" ht="15" x14ac:dyDescent="0.25">
      <c r="A73" s="78">
        <v>51</v>
      </c>
      <c r="B73" s="38">
        <v>4747</v>
      </c>
      <c r="C73" s="13"/>
      <c r="D73" s="13"/>
      <c r="E73" s="84"/>
      <c r="F73" s="13"/>
      <c r="G73" s="38" t="s">
        <v>35</v>
      </c>
      <c r="H73" s="71">
        <v>112.6</v>
      </c>
      <c r="I73" s="16">
        <v>5.2450000000000001</v>
      </c>
      <c r="J73" s="16">
        <v>5.2450000000000001</v>
      </c>
      <c r="K73" s="11">
        <f t="shared" si="4"/>
        <v>0</v>
      </c>
      <c r="L73" s="11">
        <f>K73*R3</f>
        <v>0</v>
      </c>
      <c r="M73" s="11"/>
      <c r="N73" s="41">
        <f>L116/H117*H73</f>
        <v>3.26325830576173E-2</v>
      </c>
      <c r="O73" s="41">
        <f t="shared" si="6"/>
        <v>3.26325830576173E-2</v>
      </c>
      <c r="P73" s="100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97"/>
      <c r="AD73" s="97"/>
    </row>
    <row r="74" spans="1:30" ht="15" x14ac:dyDescent="0.25">
      <c r="A74" s="78">
        <v>52</v>
      </c>
      <c r="B74" s="38">
        <v>4745</v>
      </c>
      <c r="C74" s="13"/>
      <c r="D74" s="13"/>
      <c r="E74" s="84"/>
      <c r="F74" s="13"/>
      <c r="G74" s="38" t="s">
        <v>35</v>
      </c>
      <c r="H74" s="13">
        <v>50.3</v>
      </c>
      <c r="I74" s="16">
        <v>1.952</v>
      </c>
      <c r="J74" s="16">
        <v>1.952</v>
      </c>
      <c r="K74" s="11">
        <f t="shared" si="4"/>
        <v>0</v>
      </c>
      <c r="L74" s="11">
        <f>K74*R4</f>
        <v>0</v>
      </c>
      <c r="M74" s="11">
        <f>H74*(L12/F9)</f>
        <v>0.88045553813839139</v>
      </c>
      <c r="N74" s="41">
        <f>L116/H117*H74</f>
        <v>1.4577432751315721E-2</v>
      </c>
      <c r="O74" s="41">
        <f t="shared" si="6"/>
        <v>0.89503297088970712</v>
      </c>
      <c r="P74" s="100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97"/>
      <c r="AD74" s="97"/>
    </row>
    <row r="75" spans="1:30" ht="15" x14ac:dyDescent="0.25">
      <c r="A75" s="78">
        <v>53</v>
      </c>
      <c r="B75" s="38">
        <v>4739</v>
      </c>
      <c r="C75" s="13"/>
      <c r="D75" s="13"/>
      <c r="E75" s="84"/>
      <c r="F75" s="13"/>
      <c r="G75" s="38" t="s">
        <v>35</v>
      </c>
      <c r="H75" s="71">
        <v>54.8</v>
      </c>
      <c r="I75" s="16">
        <v>2.2480000000000002</v>
      </c>
      <c r="J75" s="16">
        <v>2.3479999999999999</v>
      </c>
      <c r="K75" s="11">
        <f t="shared" si="4"/>
        <v>9.9999999999999645E-2</v>
      </c>
      <c r="L75" s="11">
        <f>K75*R5</f>
        <v>0</v>
      </c>
      <c r="M75" s="11">
        <f>H75*(L12/F9)</f>
        <v>0.95922392624222363</v>
      </c>
      <c r="N75" s="41">
        <f>L116/H117*H75</f>
        <v>1.5881576834435418E-2</v>
      </c>
      <c r="O75" s="41">
        <f t="shared" si="6"/>
        <v>0.97510550307665911</v>
      </c>
      <c r="P75" s="100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97"/>
      <c r="AD75" s="97"/>
    </row>
    <row r="76" spans="1:30" ht="15" x14ac:dyDescent="0.25">
      <c r="A76" s="78">
        <v>54</v>
      </c>
      <c r="B76" s="38">
        <v>4765</v>
      </c>
      <c r="C76" s="13"/>
      <c r="D76" s="13"/>
      <c r="E76" s="84"/>
      <c r="F76" s="13"/>
      <c r="G76" s="38" t="s">
        <v>35</v>
      </c>
      <c r="H76" s="71">
        <v>50.3</v>
      </c>
      <c r="I76" s="16">
        <v>8.2319999999999993</v>
      </c>
      <c r="J76" s="16">
        <v>8.2319999999999993</v>
      </c>
      <c r="K76" s="11">
        <f t="shared" si="4"/>
        <v>0</v>
      </c>
      <c r="L76" s="11">
        <f>K76*R6</f>
        <v>0</v>
      </c>
      <c r="M76" s="11">
        <f>H76*(L12/F9)</f>
        <v>0.88045553813839139</v>
      </c>
      <c r="N76" s="41">
        <f>L116/H117*H76</f>
        <v>1.4577432751315721E-2</v>
      </c>
      <c r="O76" s="41">
        <f t="shared" si="6"/>
        <v>0.89503297088970712</v>
      </c>
      <c r="P76" s="100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97"/>
      <c r="AD76" s="97"/>
    </row>
    <row r="77" spans="1:30" ht="15" x14ac:dyDescent="0.25">
      <c r="A77" s="78">
        <v>55</v>
      </c>
      <c r="B77" s="38">
        <v>4731</v>
      </c>
      <c r="C77" s="13"/>
      <c r="D77" s="13"/>
      <c r="E77" s="84"/>
      <c r="F77" s="13"/>
      <c r="G77" s="38" t="s">
        <v>35</v>
      </c>
      <c r="H77" s="13">
        <v>49.2</v>
      </c>
      <c r="I77" s="16">
        <v>1.49</v>
      </c>
      <c r="J77" s="16">
        <v>1.49</v>
      </c>
      <c r="K77" s="11">
        <f t="shared" si="4"/>
        <v>0</v>
      </c>
      <c r="L77" s="11">
        <f>K77*R14</f>
        <v>0</v>
      </c>
      <c r="M77" s="11">
        <f>H77*(L12/F9)</f>
        <v>0.86120104326856584</v>
      </c>
      <c r="N77" s="41">
        <f>L116/H117*H77</f>
        <v>1.425864197544202E-2</v>
      </c>
      <c r="O77" s="41">
        <f t="shared" si="6"/>
        <v>0.87545968524400786</v>
      </c>
      <c r="P77" s="100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97"/>
      <c r="AD77" s="97"/>
    </row>
    <row r="78" spans="1:30" ht="15" x14ac:dyDescent="0.25">
      <c r="A78" s="78">
        <v>56</v>
      </c>
      <c r="B78" s="38">
        <v>4771</v>
      </c>
      <c r="C78" s="13"/>
      <c r="D78" s="13"/>
      <c r="E78" s="84"/>
      <c r="F78" s="13"/>
      <c r="G78" s="38" t="s">
        <v>35</v>
      </c>
      <c r="H78" s="13">
        <v>63.4</v>
      </c>
      <c r="I78" s="16">
        <v>1.222</v>
      </c>
      <c r="J78" s="16">
        <v>1.222</v>
      </c>
      <c r="K78" s="11">
        <f t="shared" si="4"/>
        <v>0</v>
      </c>
      <c r="L78" s="11">
        <f>K78*R15</f>
        <v>0</v>
      </c>
      <c r="M78" s="11"/>
      <c r="N78" s="41">
        <f>L116/H117*H78</f>
        <v>1.8373941082175285E-2</v>
      </c>
      <c r="O78" s="41">
        <f t="shared" si="6"/>
        <v>1.8373941082175285E-2</v>
      </c>
      <c r="P78" s="100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97"/>
      <c r="AD78" s="97"/>
    </row>
    <row r="79" spans="1:30" ht="15" x14ac:dyDescent="0.25">
      <c r="A79" s="78">
        <v>57</v>
      </c>
      <c r="B79" s="38">
        <v>4758</v>
      </c>
      <c r="C79" s="13"/>
      <c r="D79" s="13"/>
      <c r="E79" s="84"/>
      <c r="F79" s="13"/>
      <c r="G79" s="38" t="s">
        <v>35</v>
      </c>
      <c r="H79" s="13">
        <v>104.8</v>
      </c>
      <c r="I79" s="16">
        <v>13.853999999999999</v>
      </c>
      <c r="J79" s="16">
        <v>13.853999999999999</v>
      </c>
      <c r="K79" s="11">
        <f t="shared" si="4"/>
        <v>0</v>
      </c>
      <c r="L79" s="11">
        <f>K79*R16</f>
        <v>0</v>
      </c>
      <c r="M79" s="11">
        <f>H79*(L12/F9)</f>
        <v>1.8344282385070263</v>
      </c>
      <c r="N79" s="41">
        <f>L116/H117*H79</f>
        <v>3.0372066646876493E-2</v>
      </c>
      <c r="O79" s="41">
        <f t="shared" si="6"/>
        <v>1.8648003051539028</v>
      </c>
      <c r="P79" s="100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97"/>
      <c r="AD79" s="97"/>
    </row>
    <row r="80" spans="1:30" ht="15" x14ac:dyDescent="0.25">
      <c r="A80" s="78">
        <v>58</v>
      </c>
      <c r="B80" s="38">
        <v>4746</v>
      </c>
      <c r="C80" s="13"/>
      <c r="D80" s="13"/>
      <c r="E80" s="84"/>
      <c r="F80" s="13"/>
      <c r="G80" s="38" t="s">
        <v>35</v>
      </c>
      <c r="H80" s="13">
        <v>115.3</v>
      </c>
      <c r="I80" s="16">
        <v>39.695999999999998</v>
      </c>
      <c r="J80" s="16">
        <v>40.57</v>
      </c>
      <c r="K80" s="11">
        <f t="shared" si="4"/>
        <v>0.87400000000000233</v>
      </c>
      <c r="L80" s="11">
        <f>K80*R3</f>
        <v>0.75146520000000205</v>
      </c>
      <c r="M80" s="11"/>
      <c r="N80" s="41">
        <f>L116/H117*H80</f>
        <v>3.3415069507489119E-2</v>
      </c>
      <c r="O80" s="41">
        <f t="shared" si="6"/>
        <v>0.78488026950749112</v>
      </c>
      <c r="P80" s="100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97"/>
      <c r="AD80" s="97"/>
    </row>
    <row r="81" spans="1:30" ht="15" x14ac:dyDescent="0.25">
      <c r="A81" s="78">
        <v>59</v>
      </c>
      <c r="B81" s="38">
        <v>4762</v>
      </c>
      <c r="C81" s="13"/>
      <c r="D81" s="13"/>
      <c r="E81" s="84"/>
      <c r="F81" s="13"/>
      <c r="G81" s="38" t="s">
        <v>35</v>
      </c>
      <c r="H81" s="13">
        <v>51.5</v>
      </c>
      <c r="I81" s="16">
        <v>1.1419999999999999</v>
      </c>
      <c r="J81" s="16">
        <v>1.1919999999999999</v>
      </c>
      <c r="K81" s="11">
        <f t="shared" si="4"/>
        <v>5.0000000000000044E-2</v>
      </c>
      <c r="L81" s="11">
        <f>K81*R4</f>
        <v>4.3000000000000036E-5</v>
      </c>
      <c r="M81" s="11">
        <f>H81*(L12/F9)</f>
        <v>0.90146044163274675</v>
      </c>
      <c r="N81" s="41">
        <f>L116/H117*H81</f>
        <v>1.4925204506814308E-2</v>
      </c>
      <c r="O81" s="41">
        <f>L81+M81+N81</f>
        <v>0.9164286461395611</v>
      </c>
      <c r="P81" s="100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97"/>
      <c r="AD81" s="97"/>
    </row>
    <row r="82" spans="1:30" ht="15" x14ac:dyDescent="0.25">
      <c r="A82" s="78">
        <v>60</v>
      </c>
      <c r="B82" s="38">
        <v>18010453</v>
      </c>
      <c r="C82" s="13"/>
      <c r="D82" s="13"/>
      <c r="E82" s="84"/>
      <c r="F82" s="13"/>
      <c r="G82" s="38" t="s">
        <v>36</v>
      </c>
      <c r="H82" s="13">
        <v>55.4</v>
      </c>
      <c r="I82" s="16">
        <v>0.86</v>
      </c>
      <c r="J82" s="16">
        <v>0.86</v>
      </c>
      <c r="K82" s="11">
        <f t="shared" si="4"/>
        <v>0</v>
      </c>
      <c r="L82" s="11">
        <f>K82*R5</f>
        <v>0</v>
      </c>
      <c r="M82" s="11"/>
      <c r="N82" s="41">
        <f>L116/H117*H82</f>
        <v>1.605546271218471E-2</v>
      </c>
      <c r="O82" s="41">
        <f t="shared" si="6"/>
        <v>1.605546271218471E-2</v>
      </c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97"/>
      <c r="AD82" s="97"/>
    </row>
    <row r="83" spans="1:30" ht="15" x14ac:dyDescent="0.25">
      <c r="A83" s="78">
        <v>61</v>
      </c>
      <c r="B83" s="38">
        <v>4732</v>
      </c>
      <c r="C83" s="13"/>
      <c r="D83" s="13"/>
      <c r="E83" s="85"/>
      <c r="F83" s="13"/>
      <c r="G83" s="38" t="s">
        <v>35</v>
      </c>
      <c r="H83" s="13">
        <v>51.8</v>
      </c>
      <c r="I83" s="16">
        <v>29.532</v>
      </c>
      <c r="J83" s="16">
        <v>30.62</v>
      </c>
      <c r="K83" s="11">
        <f t="shared" si="4"/>
        <v>1.088000000000001</v>
      </c>
      <c r="L83" s="11">
        <v>0</v>
      </c>
      <c r="M83" s="11">
        <f>H83*(L12/F9)</f>
        <v>0.90671166750633547</v>
      </c>
      <c r="N83" s="41">
        <f>L116/H117*H83</f>
        <v>1.5012147445688954E-2</v>
      </c>
      <c r="O83" s="41">
        <f t="shared" si="6"/>
        <v>0.92172381495202438</v>
      </c>
      <c r="P83" s="102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97"/>
      <c r="AD83" s="97"/>
    </row>
    <row r="84" spans="1:30" ht="15" x14ac:dyDescent="0.25">
      <c r="A84" s="78">
        <v>62</v>
      </c>
      <c r="B84" s="38">
        <v>486515</v>
      </c>
      <c r="C84" s="13"/>
      <c r="D84" s="13"/>
      <c r="E84" s="84"/>
      <c r="F84" s="13"/>
      <c r="G84" s="38" t="s">
        <v>36</v>
      </c>
      <c r="H84" s="13">
        <v>48.9</v>
      </c>
      <c r="I84" s="16">
        <v>2.4689000000000001</v>
      </c>
      <c r="J84" s="16">
        <v>2.9449999999999998</v>
      </c>
      <c r="K84" s="11">
        <f t="shared" si="4"/>
        <v>0.47609999999999975</v>
      </c>
      <c r="L84" s="11">
        <f>K84</f>
        <v>0.47609999999999975</v>
      </c>
      <c r="M84" s="11"/>
      <c r="N84" s="41">
        <f>L116/H117*H84</f>
        <v>1.4171699036567372E-2</v>
      </c>
      <c r="O84" s="41">
        <f t="shared" si="6"/>
        <v>0.49027169903656714</v>
      </c>
      <c r="P84" s="100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97"/>
      <c r="AD84" s="97"/>
    </row>
    <row r="85" spans="1:30" ht="15" x14ac:dyDescent="0.25">
      <c r="A85" s="78">
        <v>63</v>
      </c>
      <c r="B85" s="38">
        <v>18003179</v>
      </c>
      <c r="C85" s="38"/>
      <c r="D85" s="38"/>
      <c r="E85" s="84"/>
      <c r="F85" s="38"/>
      <c r="G85" s="38" t="s">
        <v>36</v>
      </c>
      <c r="H85" s="13">
        <v>63.2</v>
      </c>
      <c r="I85" s="16">
        <v>3.2669999999999999</v>
      </c>
      <c r="J85" s="16">
        <v>3.2669999999999999</v>
      </c>
      <c r="K85" s="11">
        <f t="shared" si="4"/>
        <v>0</v>
      </c>
      <c r="L85" s="11">
        <f>K85</f>
        <v>0</v>
      </c>
      <c r="M85" s="11"/>
      <c r="N85" s="41">
        <f>L116/H117*H85</f>
        <v>1.831597912292552E-2</v>
      </c>
      <c r="O85" s="41">
        <f t="shared" si="6"/>
        <v>1.831597912292552E-2</v>
      </c>
      <c r="P85" s="100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97"/>
      <c r="AD85" s="97"/>
    </row>
    <row r="86" spans="1:30" ht="15" x14ac:dyDescent="0.25">
      <c r="A86" s="78">
        <v>64</v>
      </c>
      <c r="B86" s="38">
        <v>3963</v>
      </c>
      <c r="C86" s="13"/>
      <c r="D86" s="13"/>
      <c r="E86" s="84"/>
      <c r="F86" s="13"/>
      <c r="G86" s="38" t="s">
        <v>35</v>
      </c>
      <c r="H86" s="13">
        <v>104.7</v>
      </c>
      <c r="I86" s="16">
        <v>0.38100000000000001</v>
      </c>
      <c r="J86" s="16">
        <v>0.38100000000000001</v>
      </c>
      <c r="K86" s="11">
        <f t="shared" si="4"/>
        <v>0</v>
      </c>
      <c r="L86" s="11">
        <f>K86</f>
        <v>0</v>
      </c>
      <c r="M86" s="11">
        <f>H86*(L12/F9)</f>
        <v>1.8326778298824968</v>
      </c>
      <c r="N86" s="41">
        <f>L116/H117*H86</f>
        <v>3.0343085667251614E-2</v>
      </c>
      <c r="O86" s="41">
        <f t="shared" si="6"/>
        <v>1.8630209155497484</v>
      </c>
      <c r="P86" s="100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97"/>
      <c r="AD86" s="97"/>
    </row>
    <row r="87" spans="1:30" ht="15" x14ac:dyDescent="0.25">
      <c r="A87" s="78">
        <v>65</v>
      </c>
      <c r="B87" s="38">
        <v>4761</v>
      </c>
      <c r="C87" s="13"/>
      <c r="D87" s="13"/>
      <c r="E87" s="85"/>
      <c r="F87" s="13"/>
      <c r="G87" s="38" t="s">
        <v>35</v>
      </c>
      <c r="H87" s="13">
        <v>114.6</v>
      </c>
      <c r="I87" s="16">
        <v>38.947000000000003</v>
      </c>
      <c r="J87" s="16">
        <v>39.646999999999998</v>
      </c>
      <c r="K87" s="11">
        <f t="shared" si="4"/>
        <v>0.69999999999999574</v>
      </c>
      <c r="L87" s="11">
        <v>0</v>
      </c>
      <c r="M87" s="11">
        <f>H87*(L12/F9)</f>
        <v>2.0059682837109274</v>
      </c>
      <c r="N87" s="41">
        <f>L116/H117*H87</f>
        <v>3.3212202650114944E-2</v>
      </c>
      <c r="O87" s="41">
        <f t="shared" si="6"/>
        <v>2.0391804863610425</v>
      </c>
      <c r="P87" s="102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97"/>
      <c r="AD87" s="97"/>
    </row>
    <row r="88" spans="1:30" ht="15" x14ac:dyDescent="0.25">
      <c r="A88" s="78">
        <v>66</v>
      </c>
      <c r="B88" s="38">
        <v>4760</v>
      </c>
      <c r="C88" s="13"/>
      <c r="D88" s="13"/>
      <c r="E88" s="84"/>
      <c r="F88" s="13"/>
      <c r="G88" s="38" t="s">
        <v>35</v>
      </c>
      <c r="H88" s="13">
        <v>51.6</v>
      </c>
      <c r="I88" s="16">
        <v>3.9630000000000001</v>
      </c>
      <c r="J88" s="16">
        <v>3.9630000000000001</v>
      </c>
      <c r="K88" s="11">
        <f t="shared" si="4"/>
        <v>0</v>
      </c>
      <c r="L88" s="11">
        <f>K88*R3</f>
        <v>0</v>
      </c>
      <c r="M88" s="11"/>
      <c r="N88" s="41">
        <f>L116/H117*H88</f>
        <v>1.4954185486439191E-2</v>
      </c>
      <c r="O88" s="41">
        <f t="shared" si="6"/>
        <v>1.4954185486439191E-2</v>
      </c>
      <c r="P88" s="100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97"/>
      <c r="AD88" s="97"/>
    </row>
    <row r="89" spans="1:30" ht="15" x14ac:dyDescent="0.25">
      <c r="A89" s="78">
        <v>67</v>
      </c>
      <c r="B89" s="38">
        <v>4763</v>
      </c>
      <c r="C89" s="13"/>
      <c r="D89" s="13"/>
      <c r="E89" s="84"/>
      <c r="F89" s="13"/>
      <c r="G89" s="38" t="s">
        <v>35</v>
      </c>
      <c r="H89" s="13">
        <v>55.5</v>
      </c>
      <c r="I89" s="16">
        <v>2.669</v>
      </c>
      <c r="J89" s="16">
        <v>2.669</v>
      </c>
      <c r="K89" s="11">
        <f t="shared" si="4"/>
        <v>0</v>
      </c>
      <c r="L89" s="11">
        <f>K89*R4</f>
        <v>0</v>
      </c>
      <c r="M89" s="11">
        <f>H89*(L12/F9)</f>
        <v>0.97147678661393089</v>
      </c>
      <c r="N89" s="41">
        <f>L116/H117*H89</f>
        <v>1.6084443691809593E-2</v>
      </c>
      <c r="O89" s="41">
        <f t="shared" si="6"/>
        <v>0.9875612303057405</v>
      </c>
      <c r="P89" s="100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97"/>
      <c r="AD89" s="97"/>
    </row>
    <row r="90" spans="1:30" ht="15" x14ac:dyDescent="0.25">
      <c r="A90" s="78">
        <v>68</v>
      </c>
      <c r="B90" s="38">
        <v>4776</v>
      </c>
      <c r="C90" s="13"/>
      <c r="D90" s="13"/>
      <c r="E90" s="84"/>
      <c r="F90" s="13"/>
      <c r="G90" s="38" t="s">
        <v>35</v>
      </c>
      <c r="H90" s="13">
        <v>51.5</v>
      </c>
      <c r="I90" s="16">
        <v>2.5249999999999999</v>
      </c>
      <c r="J90" s="16">
        <v>2.5249999999999999</v>
      </c>
      <c r="K90" s="11">
        <f t="shared" si="4"/>
        <v>0</v>
      </c>
      <c r="L90" s="11">
        <f>K90*R5</f>
        <v>0</v>
      </c>
      <c r="M90" s="11">
        <f>H90*(L12/F9)</f>
        <v>0.90146044163274675</v>
      </c>
      <c r="N90" s="41">
        <f>L116/H117*H90</f>
        <v>1.4925204506814308E-2</v>
      </c>
      <c r="O90" s="41">
        <f t="shared" si="6"/>
        <v>0.91638564613956108</v>
      </c>
      <c r="P90" s="100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97"/>
      <c r="AD90" s="97"/>
    </row>
    <row r="91" spans="1:30" ht="15" x14ac:dyDescent="0.25">
      <c r="A91" s="78">
        <v>69</v>
      </c>
      <c r="B91" s="38">
        <v>4759</v>
      </c>
      <c r="C91" s="13"/>
      <c r="D91" s="13"/>
      <c r="E91" s="84"/>
      <c r="F91" s="13"/>
      <c r="G91" s="38" t="s">
        <v>35</v>
      </c>
      <c r="H91" s="13">
        <v>48.8</v>
      </c>
      <c r="I91" s="16">
        <v>1.427</v>
      </c>
      <c r="J91" s="16">
        <v>1.427</v>
      </c>
      <c r="K91" s="11">
        <f t="shared" si="4"/>
        <v>0</v>
      </c>
      <c r="L91" s="11">
        <f>K91*R6</f>
        <v>0</v>
      </c>
      <c r="M91" s="11"/>
      <c r="N91" s="41">
        <f>L116/H117*H91</f>
        <v>1.4142718056942489E-2</v>
      </c>
      <c r="O91" s="41">
        <f t="shared" si="6"/>
        <v>1.4142718056942489E-2</v>
      </c>
      <c r="P91" s="100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97"/>
      <c r="AD91" s="97"/>
    </row>
    <row r="92" spans="1:30" ht="15" x14ac:dyDescent="0.25">
      <c r="A92" s="78">
        <v>70</v>
      </c>
      <c r="B92" s="38">
        <v>4757</v>
      </c>
      <c r="C92" s="13"/>
      <c r="D92" s="13"/>
      <c r="E92" s="84"/>
      <c r="F92" s="13"/>
      <c r="G92" s="38" t="s">
        <v>35</v>
      </c>
      <c r="H92" s="13">
        <v>62.6</v>
      </c>
      <c r="I92" s="16">
        <v>0</v>
      </c>
      <c r="J92" s="16">
        <v>0</v>
      </c>
      <c r="K92" s="11">
        <f t="shared" si="4"/>
        <v>0</v>
      </c>
      <c r="L92" s="11">
        <f>K92*R14</f>
        <v>0</v>
      </c>
      <c r="M92" s="11"/>
      <c r="N92" s="41">
        <f>L116/H117*H92</f>
        <v>1.8142093245176228E-2</v>
      </c>
      <c r="O92" s="41">
        <f t="shared" si="6"/>
        <v>1.8142093245176228E-2</v>
      </c>
      <c r="P92" s="100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97"/>
      <c r="AD92" s="97"/>
    </row>
    <row r="93" spans="1:30" ht="15" x14ac:dyDescent="0.25">
      <c r="A93" s="78">
        <v>71</v>
      </c>
      <c r="B93" s="38" t="s">
        <v>46</v>
      </c>
      <c r="C93" s="13"/>
      <c r="D93" s="13"/>
      <c r="E93" s="84"/>
      <c r="F93" s="13"/>
      <c r="G93" s="38" t="s">
        <v>47</v>
      </c>
      <c r="H93" s="13">
        <v>122.7</v>
      </c>
      <c r="I93" s="16">
        <v>32557</v>
      </c>
      <c r="J93" s="16">
        <v>32557</v>
      </c>
      <c r="K93" s="11">
        <f t="shared" si="4"/>
        <v>0</v>
      </c>
      <c r="L93" s="11">
        <f>K93*R4</f>
        <v>0</v>
      </c>
      <c r="M93" s="11"/>
      <c r="N93" s="41">
        <f>L116/H117*H93</f>
        <v>3.5559661999730402E-2</v>
      </c>
      <c r="O93" s="41">
        <f t="shared" si="6"/>
        <v>3.5559661999730402E-2</v>
      </c>
      <c r="P93" s="100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97"/>
      <c r="AD93" s="97"/>
    </row>
    <row r="94" spans="1:30" ht="15" x14ac:dyDescent="0.25">
      <c r="A94" s="78">
        <v>72</v>
      </c>
      <c r="B94" s="38">
        <v>4768</v>
      </c>
      <c r="C94" s="13"/>
      <c r="D94" s="13"/>
      <c r="E94" s="84"/>
      <c r="F94" s="13"/>
      <c r="G94" s="38" t="s">
        <v>35</v>
      </c>
      <c r="H94" s="13">
        <v>112.8</v>
      </c>
      <c r="I94" s="16">
        <v>3.282</v>
      </c>
      <c r="J94" s="16">
        <v>3.282</v>
      </c>
      <c r="K94" s="11">
        <f t="shared" si="4"/>
        <v>0</v>
      </c>
      <c r="L94" s="11">
        <f>K94*R4</f>
        <v>0</v>
      </c>
      <c r="M94" s="11">
        <f>H94*(L12/F9)</f>
        <v>1.9744609284693948</v>
      </c>
      <c r="N94" s="41">
        <f>L116/H117*H94</f>
        <v>3.2690545016867065E-2</v>
      </c>
      <c r="O94" s="41">
        <f t="shared" si="6"/>
        <v>2.0071514734862617</v>
      </c>
      <c r="P94" s="100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97"/>
      <c r="AD94" s="97"/>
    </row>
    <row r="95" spans="1:30" ht="15" x14ac:dyDescent="0.25">
      <c r="A95" s="78">
        <v>73</v>
      </c>
      <c r="B95" s="38">
        <v>18010390</v>
      </c>
      <c r="C95" s="13"/>
      <c r="D95" s="13"/>
      <c r="E95" s="84"/>
      <c r="F95" s="13"/>
      <c r="G95" s="38" t="s">
        <v>36</v>
      </c>
      <c r="H95" s="13">
        <v>51.2</v>
      </c>
      <c r="I95" s="16">
        <v>1.679</v>
      </c>
      <c r="J95" s="16">
        <v>1.909</v>
      </c>
      <c r="K95" s="11">
        <f t="shared" si="4"/>
        <v>0.22999999999999998</v>
      </c>
      <c r="L95" s="11">
        <f>K95*R5</f>
        <v>0</v>
      </c>
      <c r="M95" s="11"/>
      <c r="N95" s="41">
        <f>L116/H117*H95</f>
        <v>1.4838261567939662E-2</v>
      </c>
      <c r="O95" s="41">
        <f t="shared" si="6"/>
        <v>1.4838261567939662E-2</v>
      </c>
      <c r="P95" s="100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97"/>
      <c r="AD95" s="97"/>
    </row>
    <row r="96" spans="1:30" ht="15" x14ac:dyDescent="0.25">
      <c r="A96" s="78">
        <v>74</v>
      </c>
      <c r="B96" s="38">
        <v>18010306</v>
      </c>
      <c r="C96" s="13"/>
      <c r="D96" s="13"/>
      <c r="E96" s="84"/>
      <c r="F96" s="13"/>
      <c r="G96" s="38" t="s">
        <v>36</v>
      </c>
      <c r="H96" s="13">
        <v>53.8</v>
      </c>
      <c r="I96" s="16">
        <v>0.39300000000000002</v>
      </c>
      <c r="J96" s="16">
        <v>0.39300000000000002</v>
      </c>
      <c r="K96" s="11">
        <f t="shared" si="4"/>
        <v>0</v>
      </c>
      <c r="L96" s="11">
        <f>K96</f>
        <v>0</v>
      </c>
      <c r="M96" s="11"/>
      <c r="N96" s="41">
        <f>L116/H117*H96</f>
        <v>1.5591767038186597E-2</v>
      </c>
      <c r="O96" s="41">
        <f t="shared" si="6"/>
        <v>1.5591767038186597E-2</v>
      </c>
      <c r="P96" s="100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97"/>
      <c r="AD96" s="97"/>
    </row>
    <row r="97" spans="1:30" ht="15" x14ac:dyDescent="0.25">
      <c r="A97" s="78">
        <v>75</v>
      </c>
      <c r="B97" s="38">
        <v>19001023</v>
      </c>
      <c r="C97" s="13"/>
      <c r="D97" s="13"/>
      <c r="E97" s="84"/>
      <c r="F97" s="13"/>
      <c r="G97" s="38" t="s">
        <v>36</v>
      </c>
      <c r="H97" s="13">
        <v>51.5</v>
      </c>
      <c r="I97" s="16">
        <v>3.133</v>
      </c>
      <c r="J97" s="16">
        <v>3.3679999999999999</v>
      </c>
      <c r="K97" s="11">
        <f t="shared" si="4"/>
        <v>0.23499999999999988</v>
      </c>
      <c r="L97" s="11">
        <f>K97</f>
        <v>0.23499999999999988</v>
      </c>
      <c r="M97" s="11"/>
      <c r="N97" s="41">
        <f>L116/H117*H97</f>
        <v>1.4925204506814308E-2</v>
      </c>
      <c r="O97" s="41">
        <f>L97+M97+N97</f>
        <v>0.24992520450681419</v>
      </c>
      <c r="P97" s="100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97"/>
      <c r="AD97" s="97"/>
    </row>
    <row r="98" spans="1:30" ht="15" x14ac:dyDescent="0.25">
      <c r="A98" s="78">
        <v>76</v>
      </c>
      <c r="B98" s="38">
        <v>4735</v>
      </c>
      <c r="C98" s="13"/>
      <c r="D98" s="13"/>
      <c r="E98" s="84"/>
      <c r="F98" s="13"/>
      <c r="G98" s="38" t="s">
        <v>35</v>
      </c>
      <c r="H98" s="13">
        <v>48.9</v>
      </c>
      <c r="I98" s="16">
        <v>1.95</v>
      </c>
      <c r="J98" s="16">
        <v>1.95</v>
      </c>
      <c r="K98" s="11">
        <f t="shared" si="4"/>
        <v>0</v>
      </c>
      <c r="L98" s="11">
        <f>K98*R4</f>
        <v>0</v>
      </c>
      <c r="M98" s="11">
        <f>H98*(L12/F9)</f>
        <v>0.855949817394977</v>
      </c>
      <c r="N98" s="41">
        <f>L116/H117*H98</f>
        <v>1.4171699036567372E-2</v>
      </c>
      <c r="O98" s="41">
        <f t="shared" si="6"/>
        <v>0.87012151643154434</v>
      </c>
      <c r="P98" s="100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97"/>
      <c r="AD98" s="97"/>
    </row>
    <row r="99" spans="1:30" ht="15" x14ac:dyDescent="0.25">
      <c r="A99" s="78">
        <v>77</v>
      </c>
      <c r="B99" s="38">
        <v>4743</v>
      </c>
      <c r="C99" s="13"/>
      <c r="D99" s="13"/>
      <c r="E99" s="84"/>
      <c r="F99" s="13"/>
      <c r="G99" s="38" t="s">
        <v>35</v>
      </c>
      <c r="H99" s="13">
        <v>62.8</v>
      </c>
      <c r="I99" s="16">
        <v>1.52</v>
      </c>
      <c r="J99" s="16">
        <v>1.52</v>
      </c>
      <c r="K99" s="11">
        <f t="shared" si="4"/>
        <v>0</v>
      </c>
      <c r="L99" s="11">
        <f>K99*R5</f>
        <v>0</v>
      </c>
      <c r="M99" s="11">
        <f>H99*(L12/F9)</f>
        <v>1.099256616204592</v>
      </c>
      <c r="N99" s="41">
        <f>L116/H117*H99</f>
        <v>1.820005520442599E-2</v>
      </c>
      <c r="O99" s="41">
        <f t="shared" si="6"/>
        <v>1.1174566714090179</v>
      </c>
      <c r="P99" s="100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97"/>
      <c r="AD99" s="97"/>
    </row>
    <row r="100" spans="1:30" ht="15" x14ac:dyDescent="0.25">
      <c r="A100" s="78">
        <v>78</v>
      </c>
      <c r="B100" s="38">
        <v>9895</v>
      </c>
      <c r="C100" s="13"/>
      <c r="D100" s="13"/>
      <c r="E100" s="84"/>
      <c r="F100" s="13"/>
      <c r="G100" s="38" t="s">
        <v>35</v>
      </c>
      <c r="H100" s="13">
        <v>98</v>
      </c>
      <c r="I100" s="16">
        <v>8.86</v>
      </c>
      <c r="J100" s="16">
        <v>10.137</v>
      </c>
      <c r="K100" s="11">
        <f t="shared" si="4"/>
        <v>1.277000000000001</v>
      </c>
      <c r="L100" s="11">
        <f>K100*R3</f>
        <v>1.097964600000001</v>
      </c>
      <c r="M100" s="11"/>
      <c r="N100" s="41">
        <f>L116/H117*H100</f>
        <v>2.8401360032384509E-2</v>
      </c>
      <c r="O100" s="41">
        <f t="shared" si="6"/>
        <v>1.1263659600323854</v>
      </c>
      <c r="P100" s="100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97"/>
      <c r="AD100" s="97"/>
    </row>
    <row r="101" spans="1:30" ht="15" x14ac:dyDescent="0.25">
      <c r="A101" s="78">
        <v>79</v>
      </c>
      <c r="B101" s="38">
        <v>4337</v>
      </c>
      <c r="C101" s="13"/>
      <c r="D101" s="13"/>
      <c r="E101" s="84"/>
      <c r="F101" s="13"/>
      <c r="G101" s="38" t="s">
        <v>35</v>
      </c>
      <c r="H101" s="13">
        <v>107.7</v>
      </c>
      <c r="I101" s="16">
        <v>19.524000000000001</v>
      </c>
      <c r="J101" s="16">
        <v>20.065999999999999</v>
      </c>
      <c r="K101" s="11">
        <f t="shared" si="4"/>
        <v>0.54199999999999804</v>
      </c>
      <c r="L101" s="11">
        <f>K101*R3</f>
        <v>0.4660115999999983</v>
      </c>
      <c r="M101" s="11"/>
      <c r="N101" s="41">
        <f>L116/H117*H101</f>
        <v>3.1212515055998077E-2</v>
      </c>
      <c r="O101" s="41">
        <f t="shared" si="6"/>
        <v>0.4972241150559964</v>
      </c>
      <c r="P101" s="100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97"/>
      <c r="AD101" s="97"/>
    </row>
    <row r="102" spans="1:30" ht="15" x14ac:dyDescent="0.25">
      <c r="A102" s="78" t="s">
        <v>48</v>
      </c>
      <c r="B102" s="38">
        <v>81501772</v>
      </c>
      <c r="C102" s="13"/>
      <c r="D102" s="13"/>
      <c r="E102" s="84"/>
      <c r="F102" s="13"/>
      <c r="G102" s="38" t="s">
        <v>49</v>
      </c>
      <c r="H102" s="13">
        <v>188.3</v>
      </c>
      <c r="I102" s="16">
        <v>17.318899999999999</v>
      </c>
      <c r="J102" s="16">
        <v>18.150200000000002</v>
      </c>
      <c r="K102" s="11">
        <f t="shared" si="4"/>
        <v>0.83130000000000237</v>
      </c>
      <c r="L102" s="11">
        <f>K102</f>
        <v>0.83130000000000237</v>
      </c>
      <c r="M102" s="11"/>
      <c r="N102" s="41">
        <f>L116/H117*H102</f>
        <v>5.4571184633653097E-2</v>
      </c>
      <c r="O102" s="41">
        <f t="shared" si="6"/>
        <v>0.88587118463365544</v>
      </c>
      <c r="P102" s="100"/>
      <c r="Q102" s="101"/>
      <c r="R102" s="101"/>
      <c r="S102" s="101"/>
      <c r="T102" s="101"/>
      <c r="U102" s="101"/>
      <c r="V102" s="101"/>
      <c r="W102" s="101"/>
      <c r="X102" s="101"/>
      <c r="Y102" s="96"/>
      <c r="Z102" s="96"/>
      <c r="AA102" s="96"/>
      <c r="AB102" s="96"/>
      <c r="AC102" s="97"/>
      <c r="AD102" s="97"/>
    </row>
    <row r="103" spans="1:30" ht="15" x14ac:dyDescent="0.25">
      <c r="A103" s="72" t="s">
        <v>50</v>
      </c>
      <c r="B103" s="73"/>
      <c r="C103" s="74"/>
      <c r="D103" s="74"/>
      <c r="E103" s="74"/>
      <c r="F103" s="74"/>
      <c r="G103" s="38" t="s">
        <v>35</v>
      </c>
      <c r="H103" s="74">
        <f>SUM(H67:H102)</f>
        <v>2689.7000000000003</v>
      </c>
      <c r="I103" s="46">
        <f>SUM(I67:I102)</f>
        <v>32828.426799999987</v>
      </c>
      <c r="J103" s="136">
        <f>SUM(J67:J102)</f>
        <v>32835.502199999988</v>
      </c>
      <c r="K103" s="47">
        <f>J103-I103</f>
        <v>7.0754000000015367</v>
      </c>
      <c r="L103" s="48">
        <f>SUM(L67:L102)</f>
        <v>4.4356700000000009</v>
      </c>
      <c r="M103" s="48">
        <f>SUM(M67:M102)</f>
        <v>19.879390748782725</v>
      </c>
      <c r="N103" s="50">
        <f>SUM(N67:N102)</f>
        <v>0.77950140897045517</v>
      </c>
      <c r="O103" s="50">
        <f>SUM(O67:O102)</f>
        <v>25.094562157753177</v>
      </c>
      <c r="P103" s="100"/>
      <c r="Q103" s="101"/>
      <c r="R103" s="101"/>
      <c r="S103" s="101"/>
      <c r="T103" s="101"/>
      <c r="U103" s="101"/>
      <c r="V103" s="101"/>
      <c r="W103" s="101"/>
      <c r="X103" s="101"/>
      <c r="Y103" s="96"/>
      <c r="Z103" s="96"/>
      <c r="AA103" s="96"/>
      <c r="AB103" s="96"/>
      <c r="AC103" s="97"/>
      <c r="AD103" s="97"/>
    </row>
    <row r="104" spans="1:30" ht="15" x14ac:dyDescent="0.25">
      <c r="A104" s="214" t="s">
        <v>38</v>
      </c>
      <c r="B104" s="214"/>
      <c r="C104" s="214"/>
      <c r="D104" s="214"/>
      <c r="E104" s="214"/>
      <c r="F104" s="214"/>
      <c r="G104" s="214"/>
      <c r="H104" s="214"/>
      <c r="M104" s="11"/>
      <c r="N104" s="41"/>
      <c r="O104" s="41"/>
      <c r="P104" s="100"/>
      <c r="Q104" s="101"/>
      <c r="R104" s="101"/>
      <c r="S104" s="101"/>
      <c r="T104" s="101"/>
      <c r="U104" s="101"/>
      <c r="V104" s="101"/>
      <c r="W104" s="101"/>
      <c r="X104" s="101"/>
      <c r="Y104" s="96"/>
      <c r="Z104" s="96"/>
      <c r="AA104" s="96"/>
      <c r="AB104" s="96"/>
      <c r="AC104" s="97"/>
      <c r="AD104" s="97"/>
    </row>
    <row r="105" spans="1:30" ht="15" x14ac:dyDescent="0.25">
      <c r="A105" s="75">
        <v>6</v>
      </c>
      <c r="B105" s="76">
        <v>4729</v>
      </c>
      <c r="C105" s="33"/>
      <c r="D105" s="33"/>
      <c r="E105" s="33"/>
      <c r="F105" s="33"/>
      <c r="G105" s="32" t="s">
        <v>35</v>
      </c>
      <c r="H105" s="71"/>
      <c r="I105" s="16">
        <v>26.026</v>
      </c>
      <c r="J105" s="16">
        <v>26.532</v>
      </c>
      <c r="K105" s="11">
        <f t="shared" ref="K105:K116" si="7">J105-I105</f>
        <v>0.50600000000000023</v>
      </c>
      <c r="L105" s="11">
        <v>0</v>
      </c>
      <c r="M105" s="11"/>
      <c r="N105" s="41">
        <f>L116/H118*H105</f>
        <v>0</v>
      </c>
      <c r="O105" s="41">
        <f>L105+M105+N105</f>
        <v>0</v>
      </c>
      <c r="P105" s="100"/>
      <c r="Q105" s="101"/>
      <c r="R105" s="101"/>
      <c r="S105" s="101"/>
      <c r="T105" s="101"/>
      <c r="U105" s="101"/>
      <c r="V105" s="101"/>
      <c r="W105" s="101"/>
      <c r="X105" s="101"/>
      <c r="Y105" s="96"/>
      <c r="Z105" s="96"/>
      <c r="AA105" s="96"/>
      <c r="AB105" s="96"/>
      <c r="AC105" s="97"/>
      <c r="AD105" s="97"/>
    </row>
    <row r="106" spans="1:30" ht="15" x14ac:dyDescent="0.25">
      <c r="A106" s="78">
        <v>5</v>
      </c>
      <c r="B106" s="77">
        <v>4770</v>
      </c>
      <c r="C106" s="13"/>
      <c r="D106" s="13"/>
      <c r="E106" s="13"/>
      <c r="F106" s="13"/>
      <c r="G106" s="38" t="s">
        <v>35</v>
      </c>
      <c r="H106" s="71">
        <v>90.5</v>
      </c>
      <c r="I106" s="16">
        <v>30.927</v>
      </c>
      <c r="J106" s="16">
        <v>31.436</v>
      </c>
      <c r="K106" s="11">
        <f>J106-I106</f>
        <v>0.50900000000000034</v>
      </c>
      <c r="L106" s="11">
        <f>K106*R3</f>
        <v>0.43763820000000031</v>
      </c>
      <c r="M106" s="11"/>
      <c r="N106" s="41">
        <f>L116/H117*H106</f>
        <v>2.6227786560518346E-2</v>
      </c>
      <c r="O106" s="41">
        <f t="shared" ref="O106:O114" si="8">L106+M106+N106</f>
        <v>0.46386598656051864</v>
      </c>
      <c r="P106" s="100"/>
      <c r="Q106" s="101"/>
      <c r="R106" s="101"/>
      <c r="S106" s="101"/>
      <c r="T106" s="101"/>
      <c r="U106" s="101"/>
      <c r="V106" s="101"/>
      <c r="W106" s="101"/>
      <c r="X106" s="101"/>
      <c r="Y106" s="96"/>
      <c r="Z106" s="96"/>
      <c r="AA106" s="96"/>
      <c r="AB106" s="96"/>
      <c r="AC106" s="97"/>
      <c r="AD106" s="97"/>
    </row>
    <row r="107" spans="1:30" ht="15" x14ac:dyDescent="0.25">
      <c r="A107" s="78">
        <v>4</v>
      </c>
      <c r="B107" s="77">
        <v>4778</v>
      </c>
      <c r="C107" s="13"/>
      <c r="D107" s="13"/>
      <c r="E107" s="13"/>
      <c r="F107" s="13"/>
      <c r="G107" s="38" t="s">
        <v>35</v>
      </c>
      <c r="H107" s="71">
        <v>63.2</v>
      </c>
      <c r="I107" s="16">
        <v>31.44</v>
      </c>
      <c r="J107" s="16">
        <v>32.024000000000001</v>
      </c>
      <c r="K107" s="11">
        <f t="shared" si="7"/>
        <v>0.58399999999999963</v>
      </c>
      <c r="L107" s="11">
        <v>0</v>
      </c>
      <c r="M107" s="11">
        <f>H107*(L12/F9)</f>
        <v>1.1062582507027106</v>
      </c>
      <c r="N107" s="41">
        <f>L116/H117*H107</f>
        <v>1.831597912292552E-2</v>
      </c>
      <c r="O107" s="41">
        <f t="shared" si="8"/>
        <v>1.124574229825636</v>
      </c>
      <c r="P107" s="100"/>
      <c r="Q107" s="101"/>
      <c r="R107" s="101"/>
      <c r="S107" s="101"/>
      <c r="T107" s="101"/>
      <c r="U107" s="101"/>
      <c r="V107" s="101"/>
      <c r="W107" s="101"/>
      <c r="X107" s="101"/>
      <c r="Y107" s="96"/>
      <c r="Z107" s="96"/>
      <c r="AA107" s="96"/>
      <c r="AB107" s="96"/>
      <c r="AC107" s="97"/>
      <c r="AD107" s="97"/>
    </row>
    <row r="108" spans="1:30" ht="15" x14ac:dyDescent="0.25">
      <c r="A108" s="78">
        <v>7</v>
      </c>
      <c r="B108" s="77">
        <v>4769</v>
      </c>
      <c r="C108" s="13"/>
      <c r="D108" s="13"/>
      <c r="E108" s="13"/>
      <c r="F108" s="13"/>
      <c r="G108" s="38" t="s">
        <v>35</v>
      </c>
      <c r="H108" s="13">
        <v>204.9</v>
      </c>
      <c r="I108" s="16">
        <v>33.911000000000001</v>
      </c>
      <c r="J108" s="16">
        <v>34.57</v>
      </c>
      <c r="K108" s="11">
        <f t="shared" si="7"/>
        <v>0.65899999999999892</v>
      </c>
      <c r="L108" s="11">
        <f>K108*R3</f>
        <v>0.56660819999999912</v>
      </c>
      <c r="M108" s="11"/>
      <c r="N108" s="41">
        <f>L116/H117*H108</f>
        <v>5.9382027251383529E-2</v>
      </c>
      <c r="O108" s="41">
        <f t="shared" si="8"/>
        <v>0.62599022725138265</v>
      </c>
      <c r="P108" s="100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97"/>
      <c r="AD108" s="97"/>
    </row>
    <row r="109" spans="1:30" ht="15" x14ac:dyDescent="0.25">
      <c r="A109" s="78">
        <v>8</v>
      </c>
      <c r="B109" s="77">
        <v>4741</v>
      </c>
      <c r="C109" s="13"/>
      <c r="D109" s="13"/>
      <c r="E109" s="13"/>
      <c r="F109" s="13"/>
      <c r="G109" s="38" t="s">
        <v>35</v>
      </c>
      <c r="H109" s="13">
        <v>137.19999999999999</v>
      </c>
      <c r="I109" s="16">
        <v>27.567</v>
      </c>
      <c r="J109" s="16">
        <v>27.567</v>
      </c>
      <c r="K109" s="11">
        <f t="shared" si="7"/>
        <v>0</v>
      </c>
      <c r="L109" s="11">
        <f>K109*R4</f>
        <v>0</v>
      </c>
      <c r="M109" s="11">
        <f>H109*(L12/F9)</f>
        <v>2.4015606328546184</v>
      </c>
      <c r="N109" s="41">
        <f>L116/H117*H109</f>
        <v>3.976190404533831E-2</v>
      </c>
      <c r="O109" s="41">
        <f t="shared" si="8"/>
        <v>2.4413225368999569</v>
      </c>
      <c r="P109" s="100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97"/>
      <c r="AD109" s="97"/>
    </row>
    <row r="110" spans="1:30" ht="15" x14ac:dyDescent="0.25">
      <c r="A110" s="78">
        <v>9</v>
      </c>
      <c r="B110" s="77">
        <v>4751</v>
      </c>
      <c r="C110" s="13"/>
      <c r="D110" s="13"/>
      <c r="E110" s="13"/>
      <c r="F110" s="13"/>
      <c r="G110" s="38" t="s">
        <v>35</v>
      </c>
      <c r="H110" s="13">
        <v>61.8</v>
      </c>
      <c r="I110" s="16">
        <v>14.62</v>
      </c>
      <c r="J110" s="16">
        <v>14.62</v>
      </c>
      <c r="K110" s="11">
        <f t="shared" si="7"/>
        <v>0</v>
      </c>
      <c r="L110" s="11">
        <f>K110*R5</f>
        <v>0</v>
      </c>
      <c r="M110" s="11">
        <f>H110*(L12/F9)</f>
        <v>1.081752529959296</v>
      </c>
      <c r="N110" s="41">
        <f>L116/H117*H110</f>
        <v>1.7910245408177167E-2</v>
      </c>
      <c r="O110" s="41">
        <f t="shared" si="8"/>
        <v>1.0996627753674733</v>
      </c>
      <c r="P110" s="100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97"/>
      <c r="AD110" s="97"/>
    </row>
    <row r="111" spans="1:30" ht="15" x14ac:dyDescent="0.25">
      <c r="A111" s="78">
        <v>10</v>
      </c>
      <c r="B111" s="77">
        <v>4775</v>
      </c>
      <c r="C111" s="13"/>
      <c r="D111" s="13"/>
      <c r="E111" s="13"/>
      <c r="F111" s="13"/>
      <c r="G111" s="38" t="s">
        <v>35</v>
      </c>
      <c r="H111" s="13">
        <v>89.4</v>
      </c>
      <c r="I111" s="16">
        <v>19.475000000000001</v>
      </c>
      <c r="J111" s="16">
        <v>19.475000000000001</v>
      </c>
      <c r="K111" s="11">
        <f t="shared" si="7"/>
        <v>0</v>
      </c>
      <c r="L111" s="11">
        <f>K111*R3</f>
        <v>0</v>
      </c>
      <c r="M111" s="11">
        <f>H111*(L12/F9)</f>
        <v>1.5648653103294672</v>
      </c>
      <c r="N111" s="41">
        <f>L116/H117*H111</f>
        <v>2.5908995784644645E-2</v>
      </c>
      <c r="O111" s="41">
        <f t="shared" si="8"/>
        <v>1.5907743061141117</v>
      </c>
      <c r="P111" s="100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97"/>
      <c r="AD111" s="97"/>
    </row>
    <row r="112" spans="1:30" ht="15" x14ac:dyDescent="0.25">
      <c r="A112" s="209">
        <v>11.12</v>
      </c>
      <c r="B112" s="77">
        <v>4772</v>
      </c>
      <c r="C112" s="45"/>
      <c r="D112" s="45"/>
      <c r="E112" s="45"/>
      <c r="F112" s="45"/>
      <c r="G112" s="44" t="s">
        <v>35</v>
      </c>
      <c r="H112" s="210">
        <v>368.8</v>
      </c>
      <c r="I112" s="16">
        <v>11.365</v>
      </c>
      <c r="J112" s="16">
        <v>11.365</v>
      </c>
      <c r="K112" s="11">
        <f t="shared" si="7"/>
        <v>0</v>
      </c>
      <c r="L112" s="11">
        <f>K112*R4</f>
        <v>0</v>
      </c>
      <c r="M112" s="11">
        <f>H112*(L12/F9)</f>
        <v>6.4555070072651848</v>
      </c>
      <c r="N112" s="41">
        <f>L116/H117*H112</f>
        <v>0.10688185285656537</v>
      </c>
      <c r="O112" s="41">
        <f t="shared" si="8"/>
        <v>6.5623888601217502</v>
      </c>
      <c r="P112" s="100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97"/>
      <c r="AD112" s="97"/>
    </row>
    <row r="113" spans="1:30" ht="15" x14ac:dyDescent="0.25">
      <c r="A113" s="209"/>
      <c r="B113" s="77">
        <v>4755</v>
      </c>
      <c r="C113" s="33"/>
      <c r="D113" s="33"/>
      <c r="E113" s="33"/>
      <c r="F113" s="33"/>
      <c r="G113" s="32" t="s">
        <v>35</v>
      </c>
      <c r="H113" s="211"/>
      <c r="I113" s="16">
        <v>380</v>
      </c>
      <c r="J113" s="16">
        <v>380</v>
      </c>
      <c r="K113" s="11">
        <f t="shared" si="7"/>
        <v>0</v>
      </c>
      <c r="L113" s="11">
        <f>K113*R5</f>
        <v>0</v>
      </c>
      <c r="M113" s="11"/>
      <c r="N113" s="41"/>
      <c r="O113" s="41">
        <f t="shared" si="8"/>
        <v>0</v>
      </c>
      <c r="P113" s="100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97"/>
      <c r="AD113" s="97"/>
    </row>
    <row r="114" spans="1:30" ht="15" x14ac:dyDescent="0.25">
      <c r="A114" s="78">
        <v>13</v>
      </c>
      <c r="B114" s="77">
        <v>4774</v>
      </c>
      <c r="C114" s="13"/>
      <c r="D114" s="13"/>
      <c r="E114" s="13"/>
      <c r="F114" s="13"/>
      <c r="G114" s="38" t="s">
        <v>35</v>
      </c>
      <c r="H114" s="13">
        <v>0</v>
      </c>
      <c r="I114" s="16">
        <v>2.7519999999999998</v>
      </c>
      <c r="J114" s="16">
        <v>2.7519999999999998</v>
      </c>
      <c r="K114" s="11">
        <f t="shared" si="7"/>
        <v>0</v>
      </c>
      <c r="L114" s="11">
        <f>K114*R3</f>
        <v>0</v>
      </c>
      <c r="M114" s="11"/>
      <c r="N114" s="41">
        <f>L116/H117*H114</f>
        <v>0</v>
      </c>
      <c r="O114" s="41">
        <f t="shared" si="8"/>
        <v>0</v>
      </c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97"/>
      <c r="AD114" s="97"/>
    </row>
    <row r="115" spans="1:30" ht="15" x14ac:dyDescent="0.25">
      <c r="A115" s="79" t="s">
        <v>50</v>
      </c>
      <c r="B115" s="80"/>
      <c r="C115" s="46"/>
      <c r="D115" s="46"/>
      <c r="E115" s="46"/>
      <c r="F115" s="46"/>
      <c r="G115" s="46"/>
      <c r="H115" s="46">
        <f t="shared" ref="H115:M115" si="9">SUM(H105:H114)</f>
        <v>1015.8</v>
      </c>
      <c r="I115" s="46">
        <f>SUM(I105:I114)</f>
        <v>578.08299999999997</v>
      </c>
      <c r="J115" s="136">
        <f t="shared" si="9"/>
        <v>580.34100000000001</v>
      </c>
      <c r="K115" s="47">
        <f>J115-I115</f>
        <v>2.2580000000000382</v>
      </c>
      <c r="L115" s="48">
        <f>SUM(L105:L114)</f>
        <v>1.0042463999999995</v>
      </c>
      <c r="M115" s="48">
        <f t="shared" si="9"/>
        <v>12.609943731111276</v>
      </c>
      <c r="N115" s="50">
        <f>SUM(N105:N114)</f>
        <v>0.2943887910295529</v>
      </c>
      <c r="O115" s="50">
        <f>SUM(O105:O114)</f>
        <v>13.90857892214083</v>
      </c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97"/>
      <c r="AD115" s="97"/>
    </row>
    <row r="116" spans="1:30" ht="15" x14ac:dyDescent="0.25">
      <c r="A116" s="78"/>
      <c r="B116" s="16" t="s">
        <v>51</v>
      </c>
      <c r="C116" s="13"/>
      <c r="D116" s="13"/>
      <c r="E116" s="13"/>
      <c r="F116" s="13"/>
      <c r="G116" s="38" t="s">
        <v>35</v>
      </c>
      <c r="H116" s="13"/>
      <c r="I116" s="138">
        <v>89.245999999999995</v>
      </c>
      <c r="J116" s="138">
        <v>90.495000000000005</v>
      </c>
      <c r="K116" s="11">
        <f t="shared" si="7"/>
        <v>1.2490000000000094</v>
      </c>
      <c r="L116" s="11">
        <f>K116*R3</f>
        <v>1.0738902000000081</v>
      </c>
      <c r="M116" s="11"/>
      <c r="N116" s="41"/>
      <c r="O116" s="41"/>
      <c r="P116" s="100"/>
      <c r="Q116" s="100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97"/>
      <c r="AD116" s="97"/>
    </row>
    <row r="117" spans="1:30" ht="15" x14ac:dyDescent="0.25">
      <c r="A117" s="82" t="s">
        <v>52</v>
      </c>
      <c r="B117" s="83"/>
      <c r="C117" s="13"/>
      <c r="D117" s="13"/>
      <c r="E117" s="13"/>
      <c r="F117" s="13"/>
      <c r="G117" s="13"/>
      <c r="H117" s="46">
        <f>H103+H115</f>
        <v>3705.5</v>
      </c>
      <c r="I117" s="46">
        <f>I103+I115</f>
        <v>33406.509799999985</v>
      </c>
      <c r="J117" s="136">
        <f>J103+J115</f>
        <v>33415.843199999988</v>
      </c>
      <c r="K117" s="47">
        <f>J117-I117</f>
        <v>9.3334000000031665</v>
      </c>
      <c r="L117" s="48">
        <f>L103+L115</f>
        <v>5.4399164000000004</v>
      </c>
      <c r="M117" s="48">
        <f>M103+M115</f>
        <v>32.489334479893998</v>
      </c>
      <c r="N117" s="50">
        <f>N103+N115</f>
        <v>1.0738902000000081</v>
      </c>
      <c r="O117" s="50">
        <f>O103+O115</f>
        <v>39.003141079894007</v>
      </c>
      <c r="P117" s="100"/>
      <c r="Q117" s="100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97"/>
      <c r="AD117" s="97"/>
    </row>
    <row r="118" spans="1:30" ht="15" x14ac:dyDescent="0.25">
      <c r="A118" s="212" t="s">
        <v>53</v>
      </c>
      <c r="B118" s="213"/>
      <c r="C118" s="13"/>
      <c r="D118" s="13"/>
      <c r="E118" s="13"/>
      <c r="F118" s="13"/>
      <c r="G118" s="13"/>
      <c r="H118" s="46">
        <f>H117+H64</f>
        <v>6998.2999999999993</v>
      </c>
      <c r="I118" s="46">
        <f>I117+I64</f>
        <v>34024.609799999984</v>
      </c>
      <c r="J118" s="136">
        <f>J117+J64</f>
        <v>34053.310199999985</v>
      </c>
      <c r="K118" s="47">
        <f>J118-I118</f>
        <v>28.700400000001537</v>
      </c>
      <c r="L118" s="48">
        <f>L117+L64</f>
        <v>22.602271400000006</v>
      </c>
      <c r="M118" s="48">
        <f>M117+M64</f>
        <v>45.584141399999979</v>
      </c>
      <c r="N118" s="50">
        <f>N117+N64-0.00065</f>
        <v>2.0699802000000083</v>
      </c>
      <c r="O118" s="50">
        <f>O117+O64</f>
        <v>70.257042999999982</v>
      </c>
      <c r="P118" s="106"/>
      <c r="Q118" s="100"/>
      <c r="R118" s="100"/>
      <c r="S118" s="100"/>
      <c r="T118" s="100"/>
      <c r="U118" s="101"/>
      <c r="V118" s="101"/>
      <c r="W118" s="101"/>
      <c r="X118" s="101"/>
      <c r="Y118" s="101"/>
      <c r="Z118" s="101"/>
      <c r="AA118" s="101"/>
      <c r="AB118" s="101"/>
      <c r="AC118" s="97"/>
      <c r="AD118" s="97"/>
    </row>
    <row r="119" spans="1:30" x14ac:dyDescent="0.25">
      <c r="N119" s="2" t="s">
        <v>34</v>
      </c>
    </row>
    <row r="121" spans="1:30" x14ac:dyDescent="0.25">
      <c r="A121" s="235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</row>
    <row r="122" spans="1:30" x14ac:dyDescent="0.25">
      <c r="A122" s="143"/>
      <c r="B122" s="143"/>
      <c r="C122" s="143"/>
      <c r="D122" s="143"/>
      <c r="E122" s="143"/>
      <c r="F122" s="143"/>
      <c r="G122" s="143"/>
      <c r="H122" s="143"/>
      <c r="I122" s="236"/>
      <c r="J122" s="236"/>
      <c r="K122" s="236"/>
      <c r="L122" s="236"/>
      <c r="M122" s="236"/>
      <c r="N122" s="6"/>
      <c r="O122" s="6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</row>
    <row r="123" spans="1:30" x14ac:dyDescent="0.25">
      <c r="I123" s="1"/>
      <c r="J123" s="139"/>
    </row>
  </sheetData>
  <mergeCells count="23">
    <mergeCell ref="A121:AA121"/>
    <mergeCell ref="I122:M122"/>
    <mergeCell ref="A64:B64"/>
    <mergeCell ref="A65:N65"/>
    <mergeCell ref="A104:H104"/>
    <mergeCell ref="A112:A113"/>
    <mergeCell ref="H112:H113"/>
    <mergeCell ref="A118:B118"/>
    <mergeCell ref="A62:B62"/>
    <mergeCell ref="B1:N2"/>
    <mergeCell ref="A3:M3"/>
    <mergeCell ref="A4:N4"/>
    <mergeCell ref="A5:H5"/>
    <mergeCell ref="A6:K6"/>
    <mergeCell ref="A7:C9"/>
    <mergeCell ref="D7:E7"/>
    <mergeCell ref="D8:E8"/>
    <mergeCell ref="D9:E9"/>
    <mergeCell ref="A10:J10"/>
    <mergeCell ref="A11:J11"/>
    <mergeCell ref="A12:J12"/>
    <mergeCell ref="A56:G56"/>
    <mergeCell ref="A57:H5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10" workbookViewId="0">
      <selection activeCell="F30" sqref="F30"/>
    </sheetView>
  </sheetViews>
  <sheetFormatPr defaultRowHeight="15" x14ac:dyDescent="0.25"/>
  <cols>
    <col min="1" max="1" width="9.140625" style="178"/>
    <col min="2" max="2" width="13.42578125" style="197" customWidth="1"/>
    <col min="3" max="3" width="11.5703125" style="178" customWidth="1"/>
    <col min="4" max="4" width="13.5703125" style="178" customWidth="1"/>
    <col min="5" max="5" width="15" style="178" customWidth="1"/>
    <col min="6" max="6" width="15.85546875" style="178" customWidth="1"/>
    <col min="7" max="7" width="11.7109375" style="178" customWidth="1"/>
    <col min="8" max="8" width="12.5703125" style="178" customWidth="1"/>
    <col min="9" max="9" width="17.28515625" style="178" customWidth="1"/>
    <col min="10" max="10" width="11.7109375" style="178" customWidth="1"/>
    <col min="11" max="11" width="10.85546875" style="178" customWidth="1"/>
    <col min="12" max="16384" width="9.140625" style="178"/>
  </cols>
  <sheetData>
    <row r="1" spans="1:15" ht="18.75" x14ac:dyDescent="0.3">
      <c r="A1" s="234" t="s">
        <v>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48"/>
      <c r="M1" s="148"/>
      <c r="N1" s="148"/>
      <c r="O1" s="2"/>
    </row>
    <row r="2" spans="1:15" ht="18.75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48"/>
      <c r="M2" s="148"/>
      <c r="N2" s="148"/>
      <c r="O2" s="2"/>
    </row>
    <row r="3" spans="1:15" x14ac:dyDescent="0.25">
      <c r="A3" s="219"/>
      <c r="B3" s="219"/>
      <c r="C3" s="219"/>
      <c r="D3" s="219"/>
      <c r="E3" s="219"/>
      <c r="F3" s="219"/>
      <c r="G3" s="219"/>
      <c r="H3" s="219"/>
      <c r="I3" s="256"/>
      <c r="J3" s="256"/>
      <c r="K3" s="256"/>
      <c r="L3" s="256"/>
      <c r="M3" s="256"/>
      <c r="N3" s="5" t="s">
        <v>1</v>
      </c>
      <c r="O3" s="149">
        <v>0.85980000000000001</v>
      </c>
    </row>
    <row r="4" spans="1:15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131"/>
      <c r="M4" s="131"/>
      <c r="N4" s="131"/>
      <c r="O4" s="150" t="s">
        <v>3</v>
      </c>
    </row>
    <row r="5" spans="1:15" x14ac:dyDescent="0.25">
      <c r="A5" s="224"/>
      <c r="B5" s="257"/>
      <c r="C5" s="257"/>
      <c r="D5" s="257"/>
      <c r="E5" s="257"/>
      <c r="F5" s="257"/>
      <c r="G5" s="257"/>
      <c r="H5" s="257"/>
      <c r="I5" s="156"/>
      <c r="J5" s="156"/>
      <c r="K5" s="10"/>
      <c r="L5" s="10"/>
      <c r="M5" s="10"/>
      <c r="N5" s="179" t="s">
        <v>5</v>
      </c>
      <c r="O5" s="110">
        <v>8.5999999999999998E-4</v>
      </c>
    </row>
    <row r="6" spans="1:15" x14ac:dyDescent="0.25">
      <c r="A6" s="212" t="s">
        <v>72</v>
      </c>
      <c r="B6" s="214"/>
      <c r="C6" s="214"/>
      <c r="D6" s="214"/>
      <c r="E6" s="214"/>
      <c r="F6" s="214"/>
      <c r="G6" s="214"/>
      <c r="H6" s="214"/>
      <c r="I6" s="214"/>
      <c r="J6" s="215"/>
      <c r="K6" s="163" t="s">
        <v>7</v>
      </c>
      <c r="L6" s="160"/>
      <c r="M6" s="161"/>
      <c r="N6" s="180"/>
      <c r="O6" s="112" t="s">
        <v>3</v>
      </c>
    </row>
    <row r="7" spans="1:15" ht="30.75" customHeight="1" x14ac:dyDescent="0.25">
      <c r="A7" s="253" t="s">
        <v>8</v>
      </c>
      <c r="B7" s="255"/>
      <c r="C7" s="254"/>
      <c r="D7" s="253" t="s">
        <v>9</v>
      </c>
      <c r="E7" s="254"/>
      <c r="F7" s="250" t="s">
        <v>10</v>
      </c>
      <c r="G7" s="251"/>
      <c r="H7" s="252"/>
      <c r="I7" s="165">
        <v>1300708</v>
      </c>
      <c r="J7" s="172">
        <v>17.084</v>
      </c>
      <c r="K7" s="164" t="s">
        <v>3</v>
      </c>
      <c r="L7" s="2"/>
      <c r="M7" s="2"/>
      <c r="N7" s="115"/>
      <c r="O7" s="181"/>
    </row>
    <row r="8" spans="1:15" x14ac:dyDescent="0.25">
      <c r="A8" s="246" t="s">
        <v>66</v>
      </c>
      <c r="B8" s="246"/>
      <c r="C8" s="246"/>
      <c r="D8" s="246"/>
      <c r="E8" s="246"/>
      <c r="F8" s="246"/>
      <c r="G8" s="246"/>
      <c r="H8" s="247"/>
      <c r="I8" s="157"/>
      <c r="J8" s="162">
        <v>6.4829315999999988</v>
      </c>
      <c r="K8" s="164" t="s">
        <v>3</v>
      </c>
      <c r="L8" s="2"/>
      <c r="M8" s="2"/>
      <c r="N8" s="115"/>
      <c r="O8" s="181" t="s">
        <v>71</v>
      </c>
    </row>
    <row r="9" spans="1:15" ht="15.75" thickBot="1" x14ac:dyDescent="0.3">
      <c r="A9" s="248" t="s">
        <v>67</v>
      </c>
      <c r="B9" s="248"/>
      <c r="C9" s="248"/>
      <c r="D9" s="248"/>
      <c r="E9" s="248"/>
      <c r="F9" s="248"/>
      <c r="G9" s="248"/>
      <c r="H9" s="249"/>
      <c r="I9" s="158"/>
      <c r="J9" s="162">
        <v>10.601068400000003</v>
      </c>
      <c r="K9" s="164" t="s">
        <v>3</v>
      </c>
      <c r="L9" s="2"/>
      <c r="M9" s="2"/>
      <c r="N9" s="115"/>
      <c r="O9" s="181"/>
    </row>
    <row r="10" spans="1:15" ht="48.75" x14ac:dyDescent="0.25">
      <c r="A10" s="166" t="s">
        <v>19</v>
      </c>
      <c r="B10" s="167" t="s">
        <v>20</v>
      </c>
      <c r="C10" s="168" t="s">
        <v>25</v>
      </c>
      <c r="D10" s="168" t="s">
        <v>26</v>
      </c>
      <c r="E10" s="168" t="s">
        <v>62</v>
      </c>
      <c r="F10" s="168" t="s">
        <v>68</v>
      </c>
      <c r="G10" s="169" t="s">
        <v>29</v>
      </c>
      <c r="H10" s="170" t="s">
        <v>30</v>
      </c>
      <c r="I10" s="170" t="s">
        <v>70</v>
      </c>
      <c r="J10" s="171" t="s">
        <v>32</v>
      </c>
      <c r="K10" s="170" t="s">
        <v>33</v>
      </c>
      <c r="L10" s="181"/>
      <c r="M10" s="181"/>
      <c r="N10" s="181"/>
      <c r="O10" s="181"/>
    </row>
    <row r="11" spans="1:15" x14ac:dyDescent="0.25">
      <c r="A11" s="173">
        <v>1</v>
      </c>
      <c r="B11" s="32">
        <v>9860</v>
      </c>
      <c r="C11" s="32" t="s">
        <v>35</v>
      </c>
      <c r="D11" s="33">
        <v>45.3</v>
      </c>
      <c r="E11" s="134">
        <v>20.433</v>
      </c>
      <c r="F11" s="134">
        <v>20.683</v>
      </c>
      <c r="G11" s="34">
        <f>F11-E11</f>
        <v>0.25</v>
      </c>
      <c r="H11" s="182">
        <v>0.21495</v>
      </c>
      <c r="I11" s="182"/>
      <c r="J11" s="182">
        <v>0</v>
      </c>
      <c r="K11" s="182">
        <v>0.21495</v>
      </c>
    </row>
    <row r="12" spans="1:15" x14ac:dyDescent="0.25">
      <c r="A12" s="174">
        <v>2</v>
      </c>
      <c r="B12" s="147">
        <v>9367</v>
      </c>
      <c r="C12" s="147" t="s">
        <v>35</v>
      </c>
      <c r="D12" s="13">
        <v>98.6</v>
      </c>
      <c r="E12" s="16">
        <v>30.326000000000001</v>
      </c>
      <c r="F12" s="16">
        <v>30.72</v>
      </c>
      <c r="G12" s="11">
        <f t="shared" ref="G12:G51" si="0">F12-E12</f>
        <v>0.39399999999999835</v>
      </c>
      <c r="H12" s="182">
        <v>0.3387611999999986</v>
      </c>
      <c r="I12" s="182"/>
      <c r="J12" s="182">
        <v>0</v>
      </c>
      <c r="K12" s="182">
        <v>0.3387611999999986</v>
      </c>
    </row>
    <row r="13" spans="1:15" x14ac:dyDescent="0.25">
      <c r="A13" s="174">
        <v>3</v>
      </c>
      <c r="B13" s="147">
        <v>8810029853</v>
      </c>
      <c r="C13" s="147" t="s">
        <v>36</v>
      </c>
      <c r="D13" s="13">
        <v>124.4</v>
      </c>
      <c r="E13" s="16">
        <v>2.8450000000000002</v>
      </c>
      <c r="F13" s="16">
        <v>3.081</v>
      </c>
      <c r="G13" s="11">
        <f t="shared" si="0"/>
        <v>0.23599999999999977</v>
      </c>
      <c r="H13" s="182">
        <v>0.23599999999999977</v>
      </c>
      <c r="I13" s="182"/>
      <c r="J13" s="182">
        <v>0</v>
      </c>
      <c r="K13" s="182">
        <v>0.23599999999999977</v>
      </c>
    </row>
    <row r="14" spans="1:15" x14ac:dyDescent="0.25">
      <c r="A14" s="174">
        <v>4</v>
      </c>
      <c r="B14" s="147">
        <v>9830</v>
      </c>
      <c r="C14" s="147" t="s">
        <v>35</v>
      </c>
      <c r="D14" s="13">
        <v>106.7</v>
      </c>
      <c r="E14" s="16">
        <v>26.163</v>
      </c>
      <c r="F14" s="16">
        <v>26.163</v>
      </c>
      <c r="G14" s="11">
        <f t="shared" si="0"/>
        <v>0</v>
      </c>
      <c r="H14" s="182">
        <v>0</v>
      </c>
      <c r="I14" s="182"/>
      <c r="J14" s="182">
        <v>0</v>
      </c>
      <c r="K14" s="182">
        <v>0</v>
      </c>
    </row>
    <row r="15" spans="1:15" x14ac:dyDescent="0.25">
      <c r="A15" s="174">
        <v>5</v>
      </c>
      <c r="B15" s="147">
        <v>9379</v>
      </c>
      <c r="C15" s="147" t="s">
        <v>35</v>
      </c>
      <c r="D15" s="13">
        <v>58.9</v>
      </c>
      <c r="E15" s="16">
        <v>20.649000000000001</v>
      </c>
      <c r="F15" s="16">
        <v>20.849</v>
      </c>
      <c r="G15" s="11">
        <f t="shared" si="0"/>
        <v>0.19999999999999929</v>
      </c>
      <c r="H15" s="182">
        <v>0.17195999999999939</v>
      </c>
      <c r="I15" s="182"/>
      <c r="J15" s="182">
        <v>0</v>
      </c>
      <c r="K15" s="182">
        <v>0.17195999999999939</v>
      </c>
    </row>
    <row r="16" spans="1:15" x14ac:dyDescent="0.25">
      <c r="A16" s="174">
        <v>6</v>
      </c>
      <c r="B16" s="147">
        <v>9859</v>
      </c>
      <c r="C16" s="147" t="s">
        <v>35</v>
      </c>
      <c r="D16" s="13">
        <v>46.5</v>
      </c>
      <c r="E16" s="16">
        <v>2.7290000000000001</v>
      </c>
      <c r="F16" s="16">
        <v>2.7290000000000001</v>
      </c>
      <c r="G16" s="11">
        <f t="shared" si="0"/>
        <v>0</v>
      </c>
      <c r="H16" s="182">
        <v>0</v>
      </c>
      <c r="I16" s="182">
        <v>0.19039395895092537</v>
      </c>
      <c r="J16" s="182">
        <v>0</v>
      </c>
      <c r="K16" s="182">
        <v>0.19039395895092537</v>
      </c>
    </row>
    <row r="17" spans="1:11" x14ac:dyDescent="0.25">
      <c r="A17" s="174">
        <v>7</v>
      </c>
      <c r="B17" s="147">
        <v>9864</v>
      </c>
      <c r="C17" s="147" t="s">
        <v>35</v>
      </c>
      <c r="D17" s="13">
        <v>44.6</v>
      </c>
      <c r="E17" s="16">
        <v>8.0920000000000005</v>
      </c>
      <c r="F17" s="16">
        <v>8.0920000000000005</v>
      </c>
      <c r="G17" s="11">
        <f t="shared" si="0"/>
        <v>0</v>
      </c>
      <c r="H17" s="182">
        <v>0</v>
      </c>
      <c r="I17" s="182"/>
      <c r="J17" s="182">
        <v>0</v>
      </c>
      <c r="K17" s="182">
        <v>0</v>
      </c>
    </row>
    <row r="18" spans="1:11" x14ac:dyDescent="0.25">
      <c r="A18" s="174">
        <v>8</v>
      </c>
      <c r="B18" s="147">
        <v>9858</v>
      </c>
      <c r="C18" s="147" t="s">
        <v>35</v>
      </c>
      <c r="D18" s="13">
        <v>45</v>
      </c>
      <c r="E18" s="135">
        <v>0</v>
      </c>
      <c r="F18" s="135">
        <v>0</v>
      </c>
      <c r="G18" s="11">
        <f t="shared" si="0"/>
        <v>0</v>
      </c>
      <c r="H18" s="182">
        <v>0</v>
      </c>
      <c r="I18" s="182">
        <v>0.1842522183396052</v>
      </c>
      <c r="J18" s="182">
        <v>0</v>
      </c>
      <c r="K18" s="182">
        <v>0.1842522183396052</v>
      </c>
    </row>
    <row r="19" spans="1:11" x14ac:dyDescent="0.25">
      <c r="A19" s="174">
        <v>9</v>
      </c>
      <c r="B19" s="147">
        <v>9829</v>
      </c>
      <c r="C19" s="147" t="s">
        <v>35</v>
      </c>
      <c r="D19" s="13">
        <v>51.9</v>
      </c>
      <c r="E19" s="16">
        <v>0.152</v>
      </c>
      <c r="F19" s="16">
        <v>0.152</v>
      </c>
      <c r="G19" s="11">
        <f t="shared" si="0"/>
        <v>0</v>
      </c>
      <c r="H19" s="182">
        <v>0</v>
      </c>
      <c r="I19" s="182"/>
      <c r="J19" s="182">
        <v>0</v>
      </c>
      <c r="K19" s="182">
        <v>0</v>
      </c>
    </row>
    <row r="20" spans="1:11" x14ac:dyDescent="0.25">
      <c r="A20" s="174">
        <v>10</v>
      </c>
      <c r="B20" s="147">
        <v>9381</v>
      </c>
      <c r="C20" s="147" t="s">
        <v>35</v>
      </c>
      <c r="D20" s="13">
        <v>115.3</v>
      </c>
      <c r="E20" s="16">
        <v>29.571000000000002</v>
      </c>
      <c r="F20" s="16">
        <v>29.571000000000002</v>
      </c>
      <c r="G20" s="11">
        <f t="shared" si="0"/>
        <v>0</v>
      </c>
      <c r="H20" s="182">
        <v>0</v>
      </c>
      <c r="I20" s="182"/>
      <c r="J20" s="182">
        <v>0</v>
      </c>
      <c r="K20" s="182">
        <v>0</v>
      </c>
    </row>
    <row r="21" spans="1:11" x14ac:dyDescent="0.25">
      <c r="A21" s="174">
        <v>11</v>
      </c>
      <c r="B21" s="147">
        <v>9856</v>
      </c>
      <c r="C21" s="147" t="s">
        <v>35</v>
      </c>
      <c r="D21" s="13">
        <v>105.5</v>
      </c>
      <c r="E21" s="16">
        <v>10.214</v>
      </c>
      <c r="F21" s="16">
        <v>10.214</v>
      </c>
      <c r="G21" s="11">
        <f t="shared" si="0"/>
        <v>0</v>
      </c>
      <c r="H21" s="182">
        <v>0</v>
      </c>
      <c r="I21" s="182"/>
      <c r="J21" s="182">
        <v>0</v>
      </c>
      <c r="K21" s="182">
        <v>0</v>
      </c>
    </row>
    <row r="22" spans="1:11" x14ac:dyDescent="0.25">
      <c r="A22" s="174">
        <v>12</v>
      </c>
      <c r="B22" s="147">
        <v>9378</v>
      </c>
      <c r="C22" s="147" t="s">
        <v>35</v>
      </c>
      <c r="D22" s="13">
        <v>58.6</v>
      </c>
      <c r="E22" s="16">
        <v>1.3740000000000001</v>
      </c>
      <c r="F22" s="16">
        <v>1.3740000000000001</v>
      </c>
      <c r="G22" s="11">
        <f t="shared" si="0"/>
        <v>0</v>
      </c>
      <c r="H22" s="182">
        <v>0</v>
      </c>
      <c r="I22" s="182">
        <v>0.23993733321557476</v>
      </c>
      <c r="J22" s="182">
        <v>0</v>
      </c>
      <c r="K22" s="182">
        <v>0.23993733321557476</v>
      </c>
    </row>
    <row r="23" spans="1:11" x14ac:dyDescent="0.25">
      <c r="A23" s="174">
        <v>13</v>
      </c>
      <c r="B23" s="147">
        <v>9362</v>
      </c>
      <c r="C23" s="147" t="s">
        <v>35</v>
      </c>
      <c r="D23" s="13">
        <v>47.3</v>
      </c>
      <c r="E23" s="16">
        <v>0.182</v>
      </c>
      <c r="F23" s="16">
        <v>0.182</v>
      </c>
      <c r="G23" s="11">
        <f t="shared" si="0"/>
        <v>0</v>
      </c>
      <c r="H23" s="182">
        <v>0</v>
      </c>
      <c r="I23" s="182">
        <v>0.19366955394362945</v>
      </c>
      <c r="J23" s="182">
        <v>0</v>
      </c>
      <c r="K23" s="182">
        <v>0.19366955394362945</v>
      </c>
    </row>
    <row r="24" spans="1:11" x14ac:dyDescent="0.25">
      <c r="A24" s="174">
        <v>14</v>
      </c>
      <c r="B24" s="147">
        <v>2440</v>
      </c>
      <c r="C24" s="147" t="s">
        <v>35</v>
      </c>
      <c r="D24" s="13">
        <v>45.2</v>
      </c>
      <c r="E24" s="16">
        <v>6.1669999999999998</v>
      </c>
      <c r="F24" s="16">
        <v>6.1669999999999998</v>
      </c>
      <c r="G24" s="11">
        <f t="shared" si="0"/>
        <v>0</v>
      </c>
      <c r="H24" s="182">
        <v>0</v>
      </c>
      <c r="I24" s="182">
        <v>0.18507111708778123</v>
      </c>
      <c r="J24" s="182">
        <v>0</v>
      </c>
      <c r="K24" s="182">
        <v>0.18507111708778123</v>
      </c>
    </row>
    <row r="25" spans="1:11" x14ac:dyDescent="0.25">
      <c r="A25" s="174">
        <v>15</v>
      </c>
      <c r="B25" s="147">
        <v>2428</v>
      </c>
      <c r="C25" s="147" t="s">
        <v>35</v>
      </c>
      <c r="D25" s="13">
        <v>45.2</v>
      </c>
      <c r="E25" s="16">
        <v>4.9580000000000002</v>
      </c>
      <c r="F25" s="16">
        <v>4.9580000000000002</v>
      </c>
      <c r="G25" s="11">
        <f t="shared" si="0"/>
        <v>0</v>
      </c>
      <c r="H25" s="182">
        <v>0</v>
      </c>
      <c r="I25" s="182"/>
      <c r="J25" s="182">
        <v>0</v>
      </c>
      <c r="K25" s="182">
        <v>0</v>
      </c>
    </row>
    <row r="26" spans="1:11" x14ac:dyDescent="0.25">
      <c r="A26" s="174">
        <v>16</v>
      </c>
      <c r="B26" s="147">
        <v>2436</v>
      </c>
      <c r="C26" s="147" t="s">
        <v>35</v>
      </c>
      <c r="D26" s="13">
        <v>52.3</v>
      </c>
      <c r="E26" s="16">
        <v>15.837999999999999</v>
      </c>
      <c r="F26" s="16">
        <v>15.837999999999999</v>
      </c>
      <c r="G26" s="11">
        <f t="shared" si="0"/>
        <v>0</v>
      </c>
      <c r="H26" s="182">
        <v>0</v>
      </c>
      <c r="I26" s="182"/>
      <c r="J26" s="182">
        <v>0</v>
      </c>
      <c r="K26" s="182">
        <v>0</v>
      </c>
    </row>
    <row r="27" spans="1:11" x14ac:dyDescent="0.25">
      <c r="A27" s="174">
        <v>17</v>
      </c>
      <c r="B27" s="147">
        <v>2438</v>
      </c>
      <c r="C27" s="147" t="s">
        <v>35</v>
      </c>
      <c r="D27" s="13">
        <v>116.1</v>
      </c>
      <c r="E27" s="16">
        <v>18.815000000000001</v>
      </c>
      <c r="F27" s="16">
        <v>18.815000000000001</v>
      </c>
      <c r="G27" s="11">
        <f t="shared" si="0"/>
        <v>0</v>
      </c>
      <c r="H27" s="182">
        <v>0</v>
      </c>
      <c r="I27" s="182"/>
      <c r="J27" s="182">
        <v>0</v>
      </c>
      <c r="K27" s="182">
        <v>0</v>
      </c>
    </row>
    <row r="28" spans="1:11" x14ac:dyDescent="0.25">
      <c r="A28" s="174">
        <v>18</v>
      </c>
      <c r="B28" s="147">
        <v>2369</v>
      </c>
      <c r="C28" s="147" t="s">
        <v>35</v>
      </c>
      <c r="D28" s="13">
        <v>119.5</v>
      </c>
      <c r="E28" s="16">
        <v>4.7519999999999998</v>
      </c>
      <c r="F28" s="16">
        <v>5.0039999999999996</v>
      </c>
      <c r="G28" s="11">
        <f t="shared" si="0"/>
        <v>0.25199999999999978</v>
      </c>
      <c r="H28" s="182">
        <v>0.21666959999999982</v>
      </c>
      <c r="I28" s="182"/>
      <c r="J28" s="182">
        <v>0</v>
      </c>
      <c r="K28" s="182">
        <v>0.21666959999999982</v>
      </c>
    </row>
    <row r="29" spans="1:11" x14ac:dyDescent="0.25">
      <c r="A29" s="174">
        <v>19</v>
      </c>
      <c r="B29" s="147">
        <v>2427</v>
      </c>
      <c r="C29" s="147" t="s">
        <v>35</v>
      </c>
      <c r="D29" s="13">
        <v>61.4</v>
      </c>
      <c r="E29" s="16">
        <v>8.5730000000000004</v>
      </c>
      <c r="F29" s="16">
        <v>8.7230000000000008</v>
      </c>
      <c r="G29" s="11">
        <f t="shared" si="0"/>
        <v>0.15000000000000036</v>
      </c>
      <c r="H29" s="182">
        <v>0.12897000000000031</v>
      </c>
      <c r="I29" s="182"/>
      <c r="J29" s="182">
        <v>0</v>
      </c>
      <c r="K29" s="182">
        <v>0.12897000000000031</v>
      </c>
    </row>
    <row r="30" spans="1:11" x14ac:dyDescent="0.25">
      <c r="A30" s="174">
        <v>20</v>
      </c>
      <c r="B30" s="147">
        <v>91504975</v>
      </c>
      <c r="C30" s="147" t="s">
        <v>36</v>
      </c>
      <c r="D30" s="13">
        <v>47.5</v>
      </c>
      <c r="E30" s="16">
        <v>1.1140000000000001</v>
      </c>
      <c r="F30" s="16">
        <v>1.119</v>
      </c>
      <c r="G30" s="11">
        <f t="shared" si="0"/>
        <v>4.9999999999998934E-3</v>
      </c>
      <c r="H30" s="182">
        <v>4.9999999999998934E-3</v>
      </c>
      <c r="I30" s="182"/>
      <c r="J30" s="182">
        <v>0</v>
      </c>
      <c r="K30" s="182">
        <v>4.9999999999998934E-3</v>
      </c>
    </row>
    <row r="31" spans="1:11" x14ac:dyDescent="0.25">
      <c r="A31" s="174">
        <v>21</v>
      </c>
      <c r="B31" s="147">
        <v>2426</v>
      </c>
      <c r="C31" s="147" t="s">
        <v>35</v>
      </c>
      <c r="D31" s="13">
        <v>45</v>
      </c>
      <c r="E31" s="16">
        <v>26.331</v>
      </c>
      <c r="F31" s="16">
        <v>26.512</v>
      </c>
      <c r="G31" s="11">
        <f t="shared" si="0"/>
        <v>0.18100000000000094</v>
      </c>
      <c r="H31" s="182">
        <v>0.15562380000000081</v>
      </c>
      <c r="I31" s="182"/>
      <c r="J31" s="182">
        <v>0</v>
      </c>
      <c r="K31" s="182">
        <v>0.15562380000000081</v>
      </c>
    </row>
    <row r="32" spans="1:11" x14ac:dyDescent="0.25">
      <c r="A32" s="174">
        <v>22</v>
      </c>
      <c r="B32" s="147">
        <v>9363</v>
      </c>
      <c r="C32" s="147" t="s">
        <v>35</v>
      </c>
      <c r="D32" s="13">
        <v>44.9</v>
      </c>
      <c r="E32" s="16">
        <v>5.0000000000000001E-3</v>
      </c>
      <c r="F32" s="16">
        <v>5.0000000000000001E-3</v>
      </c>
      <c r="G32" s="11">
        <f t="shared" si="0"/>
        <v>0</v>
      </c>
      <c r="H32" s="182">
        <v>0</v>
      </c>
      <c r="I32" s="182">
        <v>0.18384276896551718</v>
      </c>
      <c r="J32" s="182">
        <v>0</v>
      </c>
      <c r="K32" s="182">
        <v>0.18384276896551718</v>
      </c>
    </row>
    <row r="33" spans="1:11" x14ac:dyDescent="0.25">
      <c r="A33" s="174">
        <v>23</v>
      </c>
      <c r="B33" s="147">
        <v>9372</v>
      </c>
      <c r="C33" s="147" t="s">
        <v>35</v>
      </c>
      <c r="D33" s="13">
        <v>52.1</v>
      </c>
      <c r="E33" s="16">
        <v>9.718</v>
      </c>
      <c r="F33" s="16">
        <v>9.8629999999999995</v>
      </c>
      <c r="G33" s="11">
        <f t="shared" si="0"/>
        <v>0.14499999999999957</v>
      </c>
      <c r="H33" s="182">
        <v>0.12467099999999963</v>
      </c>
      <c r="I33" s="182"/>
      <c r="J33" s="182">
        <v>0</v>
      </c>
      <c r="K33" s="182">
        <v>0.12467099999999963</v>
      </c>
    </row>
    <row r="34" spans="1:11" x14ac:dyDescent="0.25">
      <c r="A34" s="174">
        <v>24</v>
      </c>
      <c r="B34" s="147">
        <v>2441</v>
      </c>
      <c r="C34" s="147" t="s">
        <v>35</v>
      </c>
      <c r="D34" s="13">
        <v>115</v>
      </c>
      <c r="E34" s="16">
        <v>22.247</v>
      </c>
      <c r="F34" s="16">
        <v>22.555</v>
      </c>
      <c r="G34" s="11">
        <f t="shared" si="0"/>
        <v>0.30799999999999983</v>
      </c>
      <c r="H34" s="182">
        <v>0.26481839999999984</v>
      </c>
      <c r="I34" s="182"/>
      <c r="J34" s="182">
        <v>0</v>
      </c>
      <c r="K34" s="182">
        <v>0.26481839999999984</v>
      </c>
    </row>
    <row r="35" spans="1:11" x14ac:dyDescent="0.25">
      <c r="A35" s="174">
        <v>25</v>
      </c>
      <c r="B35" s="147">
        <v>91505152</v>
      </c>
      <c r="C35" s="147" t="s">
        <v>36</v>
      </c>
      <c r="D35" s="13">
        <v>104.9</v>
      </c>
      <c r="E35" s="16">
        <v>1.7809999999999999</v>
      </c>
      <c r="F35" s="16">
        <v>1.8660000000000001</v>
      </c>
      <c r="G35" s="11">
        <f t="shared" si="0"/>
        <v>8.5000000000000187E-2</v>
      </c>
      <c r="H35" s="182">
        <v>7.3083000000000162E-2</v>
      </c>
      <c r="I35" s="182"/>
      <c r="J35" s="182">
        <v>0</v>
      </c>
      <c r="K35" s="182">
        <v>7.3083000000000162E-2</v>
      </c>
    </row>
    <row r="36" spans="1:11" x14ac:dyDescent="0.25">
      <c r="A36" s="174">
        <v>26</v>
      </c>
      <c r="B36" s="147">
        <v>2439</v>
      </c>
      <c r="C36" s="147" t="s">
        <v>35</v>
      </c>
      <c r="D36" s="13">
        <v>59.9</v>
      </c>
      <c r="E36" s="16">
        <v>4.3419999999999996</v>
      </c>
      <c r="F36" s="16">
        <v>4.3419999999999996</v>
      </c>
      <c r="G36" s="11">
        <f t="shared" si="0"/>
        <v>0</v>
      </c>
      <c r="H36" s="182">
        <v>0</v>
      </c>
      <c r="I36" s="182">
        <v>0.24526017507871889</v>
      </c>
      <c r="J36" s="182">
        <v>0</v>
      </c>
      <c r="K36" s="182">
        <v>0.24526017507871889</v>
      </c>
    </row>
    <row r="37" spans="1:11" x14ac:dyDescent="0.25">
      <c r="A37" s="174">
        <v>27</v>
      </c>
      <c r="B37" s="147">
        <v>2433</v>
      </c>
      <c r="C37" s="147" t="s">
        <v>35</v>
      </c>
      <c r="D37" s="13">
        <v>47.5</v>
      </c>
      <c r="E37" s="16">
        <v>9.0280000000000005</v>
      </c>
      <c r="F37" s="16">
        <v>9.0280000000000005</v>
      </c>
      <c r="G37" s="11">
        <f t="shared" si="0"/>
        <v>0</v>
      </c>
      <c r="H37" s="182">
        <v>0</v>
      </c>
      <c r="I37" s="182">
        <v>0.19448845269180548</v>
      </c>
      <c r="J37" s="182">
        <v>0</v>
      </c>
      <c r="K37" s="182">
        <v>0.19448845269180548</v>
      </c>
    </row>
    <row r="38" spans="1:11" x14ac:dyDescent="0.25">
      <c r="A38" s="174">
        <v>28</v>
      </c>
      <c r="B38" s="147">
        <v>9369</v>
      </c>
      <c r="C38" s="147" t="s">
        <v>35</v>
      </c>
      <c r="D38" s="13">
        <v>44.9</v>
      </c>
      <c r="E38" s="16">
        <v>4.0670000000000002</v>
      </c>
      <c r="F38" s="16">
        <v>4.0670000000000002</v>
      </c>
      <c r="G38" s="11">
        <f t="shared" si="0"/>
        <v>0</v>
      </c>
      <c r="H38" s="182">
        <v>0</v>
      </c>
      <c r="I38" s="182">
        <v>0.18384276896551718</v>
      </c>
      <c r="J38" s="182">
        <v>0</v>
      </c>
      <c r="K38" s="182">
        <v>0.18384276896551718</v>
      </c>
    </row>
    <row r="39" spans="1:11" x14ac:dyDescent="0.25">
      <c r="A39" s="174">
        <v>29</v>
      </c>
      <c r="B39" s="147">
        <v>9851</v>
      </c>
      <c r="C39" s="147" t="s">
        <v>35</v>
      </c>
      <c r="D39" s="13">
        <v>44.6</v>
      </c>
      <c r="E39" s="16">
        <v>7.532</v>
      </c>
      <c r="F39" s="16">
        <v>7.532</v>
      </c>
      <c r="G39" s="11">
        <f t="shared" si="0"/>
        <v>0</v>
      </c>
      <c r="H39" s="182">
        <v>0</v>
      </c>
      <c r="I39" s="182">
        <v>0.18261442084325316</v>
      </c>
      <c r="J39" s="182">
        <v>0</v>
      </c>
      <c r="K39" s="182">
        <v>0.18261442084325316</v>
      </c>
    </row>
    <row r="40" spans="1:11" x14ac:dyDescent="0.25">
      <c r="A40" s="174">
        <v>30</v>
      </c>
      <c r="B40" s="147">
        <v>9368</v>
      </c>
      <c r="C40" s="147" t="s">
        <v>35</v>
      </c>
      <c r="D40" s="13">
        <v>52</v>
      </c>
      <c r="E40" s="16">
        <v>6.5010000000000003</v>
      </c>
      <c r="F40" s="16">
        <v>6.7089999999999996</v>
      </c>
      <c r="G40" s="11">
        <f t="shared" si="0"/>
        <v>0.2079999999999993</v>
      </c>
      <c r="H40" s="182">
        <v>0</v>
      </c>
      <c r="I40" s="182">
        <v>0.21291367452576598</v>
      </c>
      <c r="J40" s="182">
        <v>0</v>
      </c>
      <c r="K40" s="182">
        <v>0.21291367452576598</v>
      </c>
    </row>
    <row r="41" spans="1:11" x14ac:dyDescent="0.25">
      <c r="A41" s="174">
        <v>31</v>
      </c>
      <c r="B41" s="147">
        <v>9852</v>
      </c>
      <c r="C41" s="147" t="s">
        <v>35</v>
      </c>
      <c r="D41" s="13">
        <v>117</v>
      </c>
      <c r="E41" s="16">
        <v>38.427</v>
      </c>
      <c r="F41" s="16">
        <v>38.884999999999998</v>
      </c>
      <c r="G41" s="11">
        <f t="shared" si="0"/>
        <v>0.45799999999999841</v>
      </c>
      <c r="H41" s="182">
        <v>0.39378839999999865</v>
      </c>
      <c r="I41" s="182"/>
      <c r="J41" s="182">
        <v>0</v>
      </c>
      <c r="K41" s="182">
        <v>0.39378839999999865</v>
      </c>
    </row>
    <row r="42" spans="1:11" x14ac:dyDescent="0.25">
      <c r="A42" s="174">
        <v>32</v>
      </c>
      <c r="B42" s="147">
        <v>9821</v>
      </c>
      <c r="C42" s="147" t="s">
        <v>35</v>
      </c>
      <c r="D42" s="13">
        <v>104.4</v>
      </c>
      <c r="E42" s="16">
        <v>4.907</v>
      </c>
      <c r="F42" s="16">
        <v>4.907</v>
      </c>
      <c r="G42" s="11">
        <f t="shared" si="0"/>
        <v>0</v>
      </c>
      <c r="H42" s="182">
        <v>0</v>
      </c>
      <c r="I42" s="182">
        <v>0.42746514654788409</v>
      </c>
      <c r="J42" s="182">
        <v>0</v>
      </c>
      <c r="K42" s="182">
        <v>0.42746514654788409</v>
      </c>
    </row>
    <row r="43" spans="1:11" x14ac:dyDescent="0.25">
      <c r="A43" s="174">
        <v>33</v>
      </c>
      <c r="B43" s="147">
        <v>9863</v>
      </c>
      <c r="C43" s="147" t="s">
        <v>35</v>
      </c>
      <c r="D43" s="13">
        <v>60.1</v>
      </c>
      <c r="E43" s="16">
        <v>10.159000000000001</v>
      </c>
      <c r="F43" s="16">
        <v>10.263</v>
      </c>
      <c r="G43" s="11">
        <f t="shared" si="0"/>
        <v>0.1039999999999992</v>
      </c>
      <c r="H43" s="182">
        <v>8.941919999999931E-2</v>
      </c>
      <c r="I43" s="182"/>
      <c r="J43" s="182">
        <v>0</v>
      </c>
      <c r="K43" s="182">
        <v>8.941919999999931E-2</v>
      </c>
    </row>
    <row r="44" spans="1:11" x14ac:dyDescent="0.25">
      <c r="A44" s="174">
        <v>34</v>
      </c>
      <c r="B44" s="147">
        <v>9370</v>
      </c>
      <c r="C44" s="147" t="s">
        <v>35</v>
      </c>
      <c r="D44" s="13">
        <v>47.6</v>
      </c>
      <c r="E44" s="16">
        <v>11.654</v>
      </c>
      <c r="F44" s="16">
        <v>11.769</v>
      </c>
      <c r="G44" s="11">
        <f t="shared" si="0"/>
        <v>0.11500000000000021</v>
      </c>
      <c r="H44" s="182">
        <v>9.8877000000000187E-2</v>
      </c>
      <c r="I44" s="182"/>
      <c r="J44" s="182">
        <v>0</v>
      </c>
      <c r="K44" s="182">
        <v>9.8877000000000187E-2</v>
      </c>
    </row>
    <row r="45" spans="1:11" x14ac:dyDescent="0.25">
      <c r="A45" s="174">
        <v>35</v>
      </c>
      <c r="B45" s="147">
        <v>9377</v>
      </c>
      <c r="C45" s="147" t="s">
        <v>35</v>
      </c>
      <c r="D45" s="13">
        <v>45.1</v>
      </c>
      <c r="E45" s="16">
        <v>14.446999999999999</v>
      </c>
      <c r="F45" s="16">
        <v>14.446999999999999</v>
      </c>
      <c r="G45" s="11">
        <f t="shared" si="0"/>
        <v>0</v>
      </c>
      <c r="H45" s="182">
        <v>0</v>
      </c>
      <c r="I45" s="182"/>
      <c r="J45" s="182">
        <v>0</v>
      </c>
      <c r="K45" s="182">
        <v>0</v>
      </c>
    </row>
    <row r="46" spans="1:11" x14ac:dyDescent="0.25">
      <c r="A46" s="174">
        <v>36</v>
      </c>
      <c r="B46" s="147">
        <v>9861</v>
      </c>
      <c r="C46" s="147" t="s">
        <v>35</v>
      </c>
      <c r="D46" s="13">
        <v>44.3</v>
      </c>
      <c r="E46" s="16">
        <v>23.004000000000001</v>
      </c>
      <c r="F46" s="16">
        <v>23.004000000000001</v>
      </c>
      <c r="G46" s="11">
        <f t="shared" si="0"/>
        <v>0</v>
      </c>
      <c r="H46" s="182">
        <v>0</v>
      </c>
      <c r="I46" s="182"/>
      <c r="J46" s="182">
        <v>0</v>
      </c>
      <c r="K46" s="182">
        <v>0</v>
      </c>
    </row>
    <row r="47" spans="1:11" x14ac:dyDescent="0.25">
      <c r="A47" s="174">
        <v>37</v>
      </c>
      <c r="B47" s="147">
        <v>9833</v>
      </c>
      <c r="C47" s="147" t="s">
        <v>35</v>
      </c>
      <c r="D47" s="13">
        <v>51.6</v>
      </c>
      <c r="E47" s="16">
        <v>19.59</v>
      </c>
      <c r="F47" s="16">
        <v>19.765000000000001</v>
      </c>
      <c r="G47" s="11">
        <f t="shared" si="0"/>
        <v>0.17500000000000071</v>
      </c>
      <c r="H47" s="182">
        <v>0.15046500000000063</v>
      </c>
      <c r="I47" s="182"/>
      <c r="J47" s="182">
        <v>0</v>
      </c>
      <c r="K47" s="182">
        <v>0.15046500000000063</v>
      </c>
    </row>
    <row r="48" spans="1:11" x14ac:dyDescent="0.25">
      <c r="A48" s="174">
        <v>38</v>
      </c>
      <c r="B48" s="147">
        <v>19000594</v>
      </c>
      <c r="C48" s="147" t="s">
        <v>36</v>
      </c>
      <c r="D48" s="13">
        <v>107.8</v>
      </c>
      <c r="E48" s="16">
        <v>8.3949999999999996</v>
      </c>
      <c r="F48" s="16">
        <v>8.5359999999999996</v>
      </c>
      <c r="G48" s="11">
        <f t="shared" si="0"/>
        <v>0.14100000000000001</v>
      </c>
      <c r="H48" s="182">
        <v>0.14100000000000001</v>
      </c>
      <c r="I48" s="182"/>
      <c r="J48" s="182">
        <v>0</v>
      </c>
      <c r="K48" s="182">
        <v>0.14100000000000001</v>
      </c>
    </row>
    <row r="49" spans="1:11" x14ac:dyDescent="0.25">
      <c r="A49" s="174">
        <v>39</v>
      </c>
      <c r="B49" s="147">
        <v>9380</v>
      </c>
      <c r="C49" s="147" t="s">
        <v>35</v>
      </c>
      <c r="D49" s="13">
        <v>97.6</v>
      </c>
      <c r="E49" s="16">
        <v>11.52</v>
      </c>
      <c r="F49" s="16">
        <v>11.625999999999999</v>
      </c>
      <c r="G49" s="11">
        <f t="shared" si="0"/>
        <v>0.10599999999999987</v>
      </c>
      <c r="H49" s="182">
        <v>9.1138799999999895E-2</v>
      </c>
      <c r="I49" s="182"/>
      <c r="J49" s="182">
        <v>0</v>
      </c>
      <c r="K49" s="182">
        <v>9.1138799999999895E-2</v>
      </c>
    </row>
    <row r="50" spans="1:11" x14ac:dyDescent="0.25">
      <c r="A50" s="174">
        <v>40</v>
      </c>
      <c r="B50" s="147">
        <v>9862</v>
      </c>
      <c r="C50" s="147" t="s">
        <v>35</v>
      </c>
      <c r="D50" s="13">
        <v>60.1</v>
      </c>
      <c r="E50" s="16">
        <v>4.3630000000000004</v>
      </c>
      <c r="F50" s="16">
        <v>4.3630000000000004</v>
      </c>
      <c r="G50" s="11">
        <f t="shared" si="0"/>
        <v>0</v>
      </c>
      <c r="H50" s="182">
        <v>0</v>
      </c>
      <c r="I50" s="182">
        <v>0.24607907382689495</v>
      </c>
      <c r="J50" s="182">
        <v>0</v>
      </c>
      <c r="K50" s="182">
        <v>0.24607907382689495</v>
      </c>
    </row>
    <row r="51" spans="1:11" x14ac:dyDescent="0.25">
      <c r="A51" s="174">
        <v>41</v>
      </c>
      <c r="B51" s="147">
        <v>9857</v>
      </c>
      <c r="C51" s="147" t="s">
        <v>35</v>
      </c>
      <c r="D51" s="13">
        <v>47.2</v>
      </c>
      <c r="E51" s="16">
        <v>5.2560000000000002</v>
      </c>
      <c r="F51" s="16">
        <v>5.2560000000000002</v>
      </c>
      <c r="G51" s="11">
        <f t="shared" si="0"/>
        <v>0</v>
      </c>
      <c r="H51" s="182">
        <v>0</v>
      </c>
      <c r="I51" s="182">
        <v>0.19326010456954146</v>
      </c>
      <c r="J51" s="182">
        <v>0</v>
      </c>
      <c r="K51" s="182">
        <v>0.19326010456954146</v>
      </c>
    </row>
    <row r="52" spans="1:11" x14ac:dyDescent="0.25">
      <c r="A52" s="212" t="s">
        <v>37</v>
      </c>
      <c r="B52" s="214"/>
      <c r="C52" s="214"/>
      <c r="D52" s="175">
        <v>2829.3999999999996</v>
      </c>
      <c r="E52" s="175">
        <v>456.22099999999989</v>
      </c>
      <c r="F52" s="175">
        <v>459.73399999999992</v>
      </c>
      <c r="G52" s="175">
        <v>3.5130000000000337</v>
      </c>
      <c r="H52" s="183">
        <v>3.1031953999999971</v>
      </c>
      <c r="I52" s="183">
        <v>0</v>
      </c>
      <c r="J52" s="183">
        <v>2.621037490396239</v>
      </c>
      <c r="K52" s="183">
        <v>5.7242328903962356</v>
      </c>
    </row>
    <row r="53" spans="1:11" x14ac:dyDescent="0.25">
      <c r="A53" s="238" t="s">
        <v>38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9"/>
    </row>
    <row r="54" spans="1:11" x14ac:dyDescent="0.25">
      <c r="A54" s="194">
        <v>1</v>
      </c>
      <c r="B54" s="195">
        <v>9373</v>
      </c>
      <c r="C54" s="191" t="s">
        <v>35</v>
      </c>
      <c r="D54" s="191">
        <v>64</v>
      </c>
      <c r="E54" s="191">
        <v>43.887</v>
      </c>
      <c r="F54" s="191">
        <v>44.24</v>
      </c>
      <c r="G54" s="191">
        <v>0.35300000000000153</v>
      </c>
      <c r="H54" s="192">
        <v>0.30350940000000132</v>
      </c>
      <c r="I54" s="192"/>
      <c r="J54" s="192">
        <v>5.9286915736678901E-2</v>
      </c>
      <c r="K54" s="192">
        <v>0.3627963157366802</v>
      </c>
    </row>
    <row r="55" spans="1:11" x14ac:dyDescent="0.25">
      <c r="A55" s="194">
        <v>2</v>
      </c>
      <c r="B55" s="195">
        <v>9374</v>
      </c>
      <c r="C55" s="191" t="s">
        <v>35</v>
      </c>
      <c r="D55" s="191">
        <v>131.6</v>
      </c>
      <c r="E55" s="191">
        <v>50.552</v>
      </c>
      <c r="F55" s="191">
        <v>50.752000000000002</v>
      </c>
      <c r="G55" s="191">
        <v>0.20000000000000284</v>
      </c>
      <c r="H55" s="192">
        <v>0.17196000000000244</v>
      </c>
      <c r="I55" s="192"/>
      <c r="J55" s="192">
        <v>0.12190872048354598</v>
      </c>
      <c r="K55" s="192">
        <v>0.2938687204835484</v>
      </c>
    </row>
    <row r="56" spans="1:11" x14ac:dyDescent="0.25">
      <c r="A56" s="194">
        <v>3</v>
      </c>
      <c r="B56" s="195">
        <v>9375</v>
      </c>
      <c r="C56" s="191" t="s">
        <v>35</v>
      </c>
      <c r="D56" s="191">
        <v>104.2</v>
      </c>
      <c r="E56" s="191">
        <v>37.244</v>
      </c>
      <c r="F56" s="191">
        <v>37.244</v>
      </c>
      <c r="G56" s="191">
        <v>0</v>
      </c>
      <c r="H56" s="192">
        <v>0</v>
      </c>
      <c r="I56" s="192"/>
      <c r="J56" s="192">
        <v>9.6526509683780334E-2</v>
      </c>
      <c r="K56" s="192">
        <v>9.6526509683780334E-2</v>
      </c>
    </row>
    <row r="57" spans="1:11" x14ac:dyDescent="0.25">
      <c r="A57" s="194">
        <v>4</v>
      </c>
      <c r="B57" s="195">
        <v>5400</v>
      </c>
      <c r="C57" s="191" t="s">
        <v>35</v>
      </c>
      <c r="D57" s="191">
        <v>163.6</v>
      </c>
      <c r="E57" s="191">
        <v>49.563000000000002</v>
      </c>
      <c r="F57" s="191">
        <v>49.954999999999998</v>
      </c>
      <c r="G57" s="191">
        <v>0.39199999999999591</v>
      </c>
      <c r="H57" s="192">
        <v>0.3370415999999965</v>
      </c>
      <c r="I57" s="192"/>
      <c r="J57" s="192">
        <v>0.15155217835188545</v>
      </c>
      <c r="K57" s="192">
        <v>0.48859377835188195</v>
      </c>
    </row>
    <row r="58" spans="1:11" x14ac:dyDescent="0.25">
      <c r="A58" s="240" t="s">
        <v>39</v>
      </c>
      <c r="B58" s="241"/>
      <c r="C58" s="242"/>
      <c r="D58" s="191">
        <v>463.4</v>
      </c>
      <c r="E58" s="191">
        <v>181.24599999999998</v>
      </c>
      <c r="F58" s="191">
        <v>182.19099999999997</v>
      </c>
      <c r="G58" s="191">
        <v>0.94499999999999318</v>
      </c>
      <c r="H58" s="192">
        <v>0.81251100000000021</v>
      </c>
      <c r="I58" s="192"/>
      <c r="J58" s="192">
        <v>0.42927432425589068</v>
      </c>
      <c r="K58" s="192">
        <v>1.2417853242558909</v>
      </c>
    </row>
    <row r="59" spans="1:11" x14ac:dyDescent="0.25">
      <c r="A59" s="243" t="s">
        <v>42</v>
      </c>
      <c r="B59" s="244"/>
      <c r="C59" s="245"/>
      <c r="D59" s="185">
        <v>3292.7999999999997</v>
      </c>
      <c r="E59" s="185">
        <v>637.46699999999987</v>
      </c>
      <c r="F59" s="185">
        <v>641.92499999999995</v>
      </c>
      <c r="G59" s="185">
        <v>4.4580000000000268</v>
      </c>
      <c r="H59" s="186">
        <v>3.9157063999999973</v>
      </c>
      <c r="I59" s="186">
        <v>0</v>
      </c>
      <c r="J59" s="186">
        <v>3.0503118146521295</v>
      </c>
      <c r="K59" s="186">
        <v>6.9660182146521263</v>
      </c>
    </row>
    <row r="60" spans="1:11" ht="15.75" customHeight="1" thickBot="1" x14ac:dyDescent="0.3">
      <c r="A60" s="237" t="s">
        <v>43</v>
      </c>
      <c r="B60" s="238"/>
      <c r="C60" s="238"/>
      <c r="D60" s="238"/>
      <c r="E60" s="238"/>
      <c r="F60" s="238"/>
      <c r="G60" s="238"/>
      <c r="H60" s="238"/>
      <c r="I60" s="238"/>
      <c r="J60" s="238"/>
      <c r="K60" s="239"/>
    </row>
    <row r="61" spans="1:11" s="187" customFormat="1" ht="86.25" x14ac:dyDescent="0.25">
      <c r="A61" s="176" t="s">
        <v>19</v>
      </c>
      <c r="B61" s="196" t="s">
        <v>20</v>
      </c>
      <c r="C61" s="176" t="s">
        <v>25</v>
      </c>
      <c r="D61" s="176" t="s">
        <v>26</v>
      </c>
      <c r="E61" s="176" t="s">
        <v>62</v>
      </c>
      <c r="F61" s="176" t="s">
        <v>68</v>
      </c>
      <c r="G61" s="176" t="s">
        <v>29</v>
      </c>
      <c r="H61" s="176" t="s">
        <v>44</v>
      </c>
      <c r="I61" s="177" t="s">
        <v>70</v>
      </c>
      <c r="J61" s="176" t="s">
        <v>32</v>
      </c>
      <c r="K61" s="176" t="s">
        <v>33</v>
      </c>
    </row>
    <row r="62" spans="1:11" x14ac:dyDescent="0.25">
      <c r="A62" s="193">
        <v>42</v>
      </c>
      <c r="B62" s="195">
        <v>4754</v>
      </c>
      <c r="C62" s="191" t="s">
        <v>35</v>
      </c>
      <c r="D62" s="191">
        <v>48.6</v>
      </c>
      <c r="E62" s="191">
        <v>2.1709999999999998</v>
      </c>
      <c r="F62" s="191">
        <v>2.1709999999999998</v>
      </c>
      <c r="G62" s="192">
        <v>0</v>
      </c>
      <c r="H62" s="192">
        <v>0</v>
      </c>
      <c r="I62" s="192"/>
      <c r="J62" s="192">
        <v>4.5021001637540539E-2</v>
      </c>
      <c r="K62" s="192">
        <v>4.5021001637540539E-2</v>
      </c>
    </row>
    <row r="63" spans="1:11" x14ac:dyDescent="0.25">
      <c r="A63" s="193">
        <v>43</v>
      </c>
      <c r="B63" s="195">
        <v>4742</v>
      </c>
      <c r="C63" s="191" t="s">
        <v>35</v>
      </c>
      <c r="D63" s="191">
        <v>62.5</v>
      </c>
      <c r="E63" s="191">
        <v>2.1509999999999998</v>
      </c>
      <c r="F63" s="191">
        <v>2.1509999999999998</v>
      </c>
      <c r="G63" s="192">
        <v>0</v>
      </c>
      <c r="H63" s="192">
        <v>0</v>
      </c>
      <c r="I63" s="192"/>
      <c r="J63" s="192">
        <v>5.7897378649100488E-2</v>
      </c>
      <c r="K63" s="192">
        <v>5.7897378649100488E-2</v>
      </c>
    </row>
    <row r="64" spans="1:11" x14ac:dyDescent="0.25">
      <c r="A64" s="193">
        <v>44</v>
      </c>
      <c r="B64" s="195">
        <v>4752</v>
      </c>
      <c r="C64" s="191" t="s">
        <v>35</v>
      </c>
      <c r="D64" s="191">
        <v>107.7</v>
      </c>
      <c r="E64" s="191">
        <v>36.088999999999999</v>
      </c>
      <c r="F64" s="191">
        <v>36.273000000000003</v>
      </c>
      <c r="G64" s="192">
        <v>0.1840000000000046</v>
      </c>
      <c r="H64" s="192">
        <v>0.15820320000000396</v>
      </c>
      <c r="I64" s="192"/>
      <c r="J64" s="192">
        <v>9.9768762888129969E-2</v>
      </c>
      <c r="K64" s="192">
        <v>0.25797196288813395</v>
      </c>
    </row>
    <row r="65" spans="1:11" x14ac:dyDescent="0.25">
      <c r="A65" s="193">
        <v>48</v>
      </c>
      <c r="B65" s="195">
        <v>4738</v>
      </c>
      <c r="C65" s="191" t="s">
        <v>35</v>
      </c>
      <c r="D65" s="191">
        <v>48.6</v>
      </c>
      <c r="E65" s="191">
        <v>0.34499999999999997</v>
      </c>
      <c r="F65" s="191">
        <v>0.34499999999999997</v>
      </c>
      <c r="G65" s="192">
        <v>0</v>
      </c>
      <c r="H65" s="192">
        <v>0</v>
      </c>
      <c r="I65" s="192"/>
      <c r="J65" s="192">
        <v>4.5021001637540539E-2</v>
      </c>
      <c r="K65" s="192">
        <v>4.5021001637540539E-2</v>
      </c>
    </row>
    <row r="66" spans="1:11" x14ac:dyDescent="0.25">
      <c r="A66" s="193">
        <v>49</v>
      </c>
      <c r="B66" s="195">
        <v>4764</v>
      </c>
      <c r="C66" s="191" t="s">
        <v>35</v>
      </c>
      <c r="D66" s="191">
        <v>61.1</v>
      </c>
      <c r="E66" s="191">
        <v>1.7949999999999999</v>
      </c>
      <c r="F66" s="191">
        <v>1.7949999999999999</v>
      </c>
      <c r="G66" s="192">
        <v>0</v>
      </c>
      <c r="H66" s="192">
        <v>0</v>
      </c>
      <c r="I66" s="192"/>
      <c r="J66" s="192">
        <v>5.6600477367360638E-2</v>
      </c>
      <c r="K66" s="192">
        <v>5.6600477367360638E-2</v>
      </c>
    </row>
    <row r="67" spans="1:11" x14ac:dyDescent="0.25">
      <c r="A67" s="193">
        <v>50</v>
      </c>
      <c r="B67" s="195">
        <v>4766</v>
      </c>
      <c r="C67" s="191" t="s">
        <v>35</v>
      </c>
      <c r="D67" s="191">
        <v>102.7</v>
      </c>
      <c r="E67" s="191">
        <v>10.766999999999999</v>
      </c>
      <c r="F67" s="191">
        <v>10.766999999999999</v>
      </c>
      <c r="G67" s="192">
        <v>0</v>
      </c>
      <c r="H67" s="192">
        <v>0</v>
      </c>
      <c r="I67" s="192"/>
      <c r="J67" s="192">
        <v>9.5136972596201921E-2</v>
      </c>
      <c r="K67" s="192">
        <v>9.5136972596201921E-2</v>
      </c>
    </row>
    <row r="68" spans="1:11" x14ac:dyDescent="0.25">
      <c r="A68" s="193">
        <v>51</v>
      </c>
      <c r="B68" s="195">
        <v>4747</v>
      </c>
      <c r="C68" s="191" t="s">
        <v>35</v>
      </c>
      <c r="D68" s="191">
        <v>112.6</v>
      </c>
      <c r="E68" s="191">
        <v>5.2450000000000001</v>
      </c>
      <c r="F68" s="191">
        <v>6.7750000000000004</v>
      </c>
      <c r="G68" s="192">
        <v>1.5300000000000002</v>
      </c>
      <c r="H68" s="192">
        <v>1.3154940000000002</v>
      </c>
      <c r="I68" s="192"/>
      <c r="J68" s="192">
        <v>0.10430791737421943</v>
      </c>
      <c r="K68" s="192">
        <v>1.4198019173742196</v>
      </c>
    </row>
    <row r="69" spans="1:11" x14ac:dyDescent="0.25">
      <c r="A69" s="193">
        <v>52</v>
      </c>
      <c r="B69" s="195">
        <v>4745</v>
      </c>
      <c r="C69" s="191" t="s">
        <v>35</v>
      </c>
      <c r="D69" s="191">
        <v>50.3</v>
      </c>
      <c r="E69" s="191">
        <v>1.952</v>
      </c>
      <c r="F69" s="191">
        <v>1.952</v>
      </c>
      <c r="G69" s="192">
        <v>0</v>
      </c>
      <c r="H69" s="192">
        <v>0</v>
      </c>
      <c r="I69" s="192"/>
      <c r="J69" s="192">
        <v>4.6595810336796072E-2</v>
      </c>
      <c r="K69" s="192">
        <v>4.6595810336796072E-2</v>
      </c>
    </row>
    <row r="70" spans="1:11" x14ac:dyDescent="0.25">
      <c r="A70" s="193">
        <v>53</v>
      </c>
      <c r="B70" s="195">
        <v>4739</v>
      </c>
      <c r="C70" s="191" t="s">
        <v>35</v>
      </c>
      <c r="D70" s="191">
        <v>54.8</v>
      </c>
      <c r="E70" s="191">
        <v>2.3479999999999999</v>
      </c>
      <c r="F70" s="191">
        <v>2.3479999999999999</v>
      </c>
      <c r="G70" s="192">
        <v>0</v>
      </c>
      <c r="H70" s="192">
        <v>0</v>
      </c>
      <c r="I70" s="192"/>
      <c r="J70" s="192">
        <v>5.0764421599531304E-2</v>
      </c>
      <c r="K70" s="192">
        <v>5.0764421599531304E-2</v>
      </c>
    </row>
    <row r="71" spans="1:11" x14ac:dyDescent="0.25">
      <c r="A71" s="193">
        <v>54</v>
      </c>
      <c r="B71" s="195">
        <v>4765</v>
      </c>
      <c r="C71" s="191" t="s">
        <v>35</v>
      </c>
      <c r="D71" s="191">
        <v>50.3</v>
      </c>
      <c r="E71" s="191">
        <v>8.2319999999999993</v>
      </c>
      <c r="F71" s="191">
        <v>8.2319999999999993</v>
      </c>
      <c r="G71" s="192">
        <v>0</v>
      </c>
      <c r="H71" s="192">
        <v>0</v>
      </c>
      <c r="I71" s="192"/>
      <c r="J71" s="192">
        <v>4.6595810336796072E-2</v>
      </c>
      <c r="K71" s="192">
        <v>4.6595810336796072E-2</v>
      </c>
    </row>
    <row r="72" spans="1:11" x14ac:dyDescent="0.25">
      <c r="A72" s="193">
        <v>55</v>
      </c>
      <c r="B72" s="195">
        <v>4731</v>
      </c>
      <c r="C72" s="191" t="s">
        <v>35</v>
      </c>
      <c r="D72" s="191">
        <v>49.2</v>
      </c>
      <c r="E72" s="191">
        <v>1.49</v>
      </c>
      <c r="F72" s="191">
        <v>1.49</v>
      </c>
      <c r="G72" s="192">
        <v>0</v>
      </c>
      <c r="H72" s="192">
        <v>0</v>
      </c>
      <c r="I72" s="192"/>
      <c r="J72" s="192">
        <v>4.5576816472571904E-2</v>
      </c>
      <c r="K72" s="192">
        <v>4.5576816472571904E-2</v>
      </c>
    </row>
    <row r="73" spans="1:11" x14ac:dyDescent="0.25">
      <c r="A73" s="193">
        <v>56</v>
      </c>
      <c r="B73" s="195">
        <v>4771</v>
      </c>
      <c r="C73" s="191" t="s">
        <v>35</v>
      </c>
      <c r="D73" s="191">
        <v>63.4</v>
      </c>
      <c r="E73" s="191">
        <v>1.222</v>
      </c>
      <c r="F73" s="191">
        <v>1.222</v>
      </c>
      <c r="G73" s="192">
        <v>0</v>
      </c>
      <c r="H73" s="192">
        <v>0</v>
      </c>
      <c r="I73" s="192"/>
      <c r="J73" s="192">
        <v>5.8731100901647536E-2</v>
      </c>
      <c r="K73" s="192">
        <v>5.8731100901647536E-2</v>
      </c>
    </row>
    <row r="74" spans="1:11" x14ac:dyDescent="0.25">
      <c r="A74" s="193">
        <v>57</v>
      </c>
      <c r="B74" s="195">
        <v>4758</v>
      </c>
      <c r="C74" s="191" t="s">
        <v>35</v>
      </c>
      <c r="D74" s="191">
        <v>104.8</v>
      </c>
      <c r="E74" s="191">
        <v>13.853999999999999</v>
      </c>
      <c r="F74" s="191">
        <v>13.853999999999999</v>
      </c>
      <c r="G74" s="192">
        <v>0</v>
      </c>
      <c r="H74" s="192">
        <v>0</v>
      </c>
      <c r="I74" s="192"/>
      <c r="J74" s="192">
        <v>9.70823245188117E-2</v>
      </c>
      <c r="K74" s="192">
        <v>9.70823245188117E-2</v>
      </c>
    </row>
    <row r="75" spans="1:11" x14ac:dyDescent="0.25">
      <c r="A75" s="193">
        <v>58</v>
      </c>
      <c r="B75" s="195">
        <v>4746</v>
      </c>
      <c r="C75" s="191" t="s">
        <v>35</v>
      </c>
      <c r="D75" s="191">
        <v>115.3</v>
      </c>
      <c r="E75" s="191">
        <v>40.57</v>
      </c>
      <c r="F75" s="191">
        <v>40.57</v>
      </c>
      <c r="G75" s="192">
        <v>0</v>
      </c>
      <c r="H75" s="192">
        <v>0</v>
      </c>
      <c r="I75" s="192"/>
      <c r="J75" s="192">
        <v>0.10680908413186058</v>
      </c>
      <c r="K75" s="192">
        <v>0.10680908413186058</v>
      </c>
    </row>
    <row r="76" spans="1:11" x14ac:dyDescent="0.25">
      <c r="A76" s="193">
        <v>59</v>
      </c>
      <c r="B76" s="195">
        <v>4762</v>
      </c>
      <c r="C76" s="191" t="s">
        <v>35</v>
      </c>
      <c r="D76" s="191">
        <v>51.5</v>
      </c>
      <c r="E76" s="191">
        <v>1.1919999999999999</v>
      </c>
      <c r="F76" s="191">
        <v>1.1919999999999999</v>
      </c>
      <c r="G76" s="192">
        <v>0</v>
      </c>
      <c r="H76" s="192">
        <v>0</v>
      </c>
      <c r="I76" s="192"/>
      <c r="J76" s="192">
        <v>4.7707440006858802E-2</v>
      </c>
      <c r="K76" s="192">
        <v>4.7707440006858802E-2</v>
      </c>
    </row>
    <row r="77" spans="1:11" x14ac:dyDescent="0.25">
      <c r="A77" s="193">
        <v>60</v>
      </c>
      <c r="B77" s="195">
        <v>18010453</v>
      </c>
      <c r="C77" s="191" t="s">
        <v>36</v>
      </c>
      <c r="D77" s="191">
        <v>55.4</v>
      </c>
      <c r="E77" s="191">
        <v>0.86</v>
      </c>
      <c r="F77" s="191">
        <v>0.86</v>
      </c>
      <c r="G77" s="192">
        <v>0</v>
      </c>
      <c r="H77" s="192">
        <v>0</v>
      </c>
      <c r="I77" s="192"/>
      <c r="J77" s="192">
        <v>5.1320236434562676E-2</v>
      </c>
      <c r="K77" s="192">
        <v>5.1320236434562676E-2</v>
      </c>
    </row>
    <row r="78" spans="1:11" x14ac:dyDescent="0.25">
      <c r="A78" s="193">
        <v>61</v>
      </c>
      <c r="B78" s="195">
        <v>4732</v>
      </c>
      <c r="C78" s="191" t="s">
        <v>35</v>
      </c>
      <c r="D78" s="191">
        <v>51.8</v>
      </c>
      <c r="E78" s="191">
        <v>30.62</v>
      </c>
      <c r="F78" s="191">
        <v>30.62</v>
      </c>
      <c r="G78" s="192">
        <v>0</v>
      </c>
      <c r="H78" s="192">
        <v>0</v>
      </c>
      <c r="I78" s="192"/>
      <c r="J78" s="192">
        <v>4.7985347424374485E-2</v>
      </c>
      <c r="K78" s="192">
        <v>4.7985347424374485E-2</v>
      </c>
    </row>
    <row r="79" spans="1:11" x14ac:dyDescent="0.25">
      <c r="A79" s="193">
        <v>62</v>
      </c>
      <c r="B79" s="195">
        <v>486515</v>
      </c>
      <c r="C79" s="191" t="s">
        <v>36</v>
      </c>
      <c r="D79" s="191">
        <v>48.9</v>
      </c>
      <c r="E79" s="191">
        <v>2.9449999999999998</v>
      </c>
      <c r="F79" s="191">
        <v>3.044</v>
      </c>
      <c r="G79" s="192">
        <v>9.9000000000000199E-2</v>
      </c>
      <c r="H79" s="192">
        <v>9.9000000000000199E-2</v>
      </c>
      <c r="I79" s="192"/>
      <c r="J79" s="192">
        <v>4.5298909055056222E-2</v>
      </c>
      <c r="K79" s="192">
        <v>0.14429890905505643</v>
      </c>
    </row>
    <row r="80" spans="1:11" x14ac:dyDescent="0.25">
      <c r="A80" s="193">
        <v>63</v>
      </c>
      <c r="B80" s="195">
        <v>18003179</v>
      </c>
      <c r="C80" s="191" t="s">
        <v>36</v>
      </c>
      <c r="D80" s="191">
        <v>63.2</v>
      </c>
      <c r="E80" s="191">
        <v>3.2669999999999999</v>
      </c>
      <c r="F80" s="191">
        <v>3.4780000000000002</v>
      </c>
      <c r="G80" s="192">
        <v>0.2110000000000003</v>
      </c>
      <c r="H80" s="192">
        <v>0.2110000000000003</v>
      </c>
      <c r="I80" s="192"/>
      <c r="J80" s="192">
        <v>5.8545829289970416E-2</v>
      </c>
      <c r="K80" s="192">
        <v>0.26954582928997073</v>
      </c>
    </row>
    <row r="81" spans="1:11" x14ac:dyDescent="0.25">
      <c r="A81" s="193">
        <v>64</v>
      </c>
      <c r="B81" s="195">
        <v>3963</v>
      </c>
      <c r="C81" s="191" t="s">
        <v>35</v>
      </c>
      <c r="D81" s="191">
        <v>104.7</v>
      </c>
      <c r="E81" s="191">
        <v>0.38100000000000001</v>
      </c>
      <c r="F81" s="191">
        <v>0.38100000000000001</v>
      </c>
      <c r="G81" s="192">
        <v>0</v>
      </c>
      <c r="H81" s="192">
        <v>0</v>
      </c>
      <c r="I81" s="192"/>
      <c r="J81" s="192">
        <v>9.6989688712973143E-2</v>
      </c>
      <c r="K81" s="192">
        <v>9.6989688712973143E-2</v>
      </c>
    </row>
    <row r="82" spans="1:11" x14ac:dyDescent="0.25">
      <c r="A82" s="193">
        <v>65</v>
      </c>
      <c r="B82" s="195">
        <v>4761</v>
      </c>
      <c r="C82" s="191" t="s">
        <v>35</v>
      </c>
      <c r="D82" s="191">
        <v>114.6</v>
      </c>
      <c r="E82" s="191">
        <v>39.646999999999998</v>
      </c>
      <c r="F82" s="191">
        <v>39.69</v>
      </c>
      <c r="G82" s="192">
        <v>4.2999999999999261E-2</v>
      </c>
      <c r="H82" s="192">
        <v>0</v>
      </c>
      <c r="I82" s="192"/>
      <c r="J82" s="192">
        <v>0.10616063349099066</v>
      </c>
      <c r="K82" s="192">
        <v>0.10616063349099066</v>
      </c>
    </row>
    <row r="83" spans="1:11" x14ac:dyDescent="0.25">
      <c r="A83" s="193">
        <v>66</v>
      </c>
      <c r="B83" s="195">
        <v>4760</v>
      </c>
      <c r="C83" s="191" t="s">
        <v>35</v>
      </c>
      <c r="D83" s="191">
        <v>51.6</v>
      </c>
      <c r="E83" s="191">
        <v>3.9630000000000001</v>
      </c>
      <c r="F83" s="191">
        <v>3.9630000000000001</v>
      </c>
      <c r="G83" s="192">
        <v>0</v>
      </c>
      <c r="H83" s="192">
        <v>0</v>
      </c>
      <c r="I83" s="192"/>
      <c r="J83" s="192">
        <v>4.7800075812697365E-2</v>
      </c>
      <c r="K83" s="192">
        <v>4.7800075812697365E-2</v>
      </c>
    </row>
    <row r="84" spans="1:11" x14ac:dyDescent="0.25">
      <c r="A84" s="193">
        <v>67</v>
      </c>
      <c r="B84" s="195">
        <v>4763</v>
      </c>
      <c r="C84" s="191" t="s">
        <v>35</v>
      </c>
      <c r="D84" s="191">
        <v>55.5</v>
      </c>
      <c r="E84" s="191">
        <v>2.669</v>
      </c>
      <c r="F84" s="191">
        <v>2.669</v>
      </c>
      <c r="G84" s="192">
        <v>0</v>
      </c>
      <c r="H84" s="192">
        <v>0</v>
      </c>
      <c r="I84" s="192"/>
      <c r="J84" s="192">
        <v>5.1412872240401232E-2</v>
      </c>
      <c r="K84" s="192">
        <v>5.1412872240401232E-2</v>
      </c>
    </row>
    <row r="85" spans="1:11" x14ac:dyDescent="0.25">
      <c r="A85" s="193">
        <v>68</v>
      </c>
      <c r="B85" s="195">
        <v>4776</v>
      </c>
      <c r="C85" s="191" t="s">
        <v>35</v>
      </c>
      <c r="D85" s="191">
        <v>51.5</v>
      </c>
      <c r="E85" s="191">
        <v>2.5249999999999999</v>
      </c>
      <c r="F85" s="191">
        <v>2.5249999999999999</v>
      </c>
      <c r="G85" s="192">
        <v>0</v>
      </c>
      <c r="H85" s="192">
        <v>0</v>
      </c>
      <c r="I85" s="192"/>
      <c r="J85" s="192">
        <v>4.7707440006858802E-2</v>
      </c>
      <c r="K85" s="192">
        <v>4.7707440006858802E-2</v>
      </c>
    </row>
    <row r="86" spans="1:11" x14ac:dyDescent="0.25">
      <c r="A86" s="193">
        <v>69</v>
      </c>
      <c r="B86" s="195">
        <v>4759</v>
      </c>
      <c r="C86" s="191" t="s">
        <v>35</v>
      </c>
      <c r="D86" s="191">
        <v>48.8</v>
      </c>
      <c r="E86" s="191">
        <v>1.427</v>
      </c>
      <c r="F86" s="191">
        <v>1.427</v>
      </c>
      <c r="G86" s="192">
        <v>0</v>
      </c>
      <c r="H86" s="192">
        <v>0</v>
      </c>
      <c r="I86" s="192"/>
      <c r="J86" s="192">
        <v>4.5206273249217659E-2</v>
      </c>
      <c r="K86" s="192">
        <v>4.5206273249217659E-2</v>
      </c>
    </row>
    <row r="87" spans="1:11" x14ac:dyDescent="0.25">
      <c r="A87" s="193">
        <v>70</v>
      </c>
      <c r="B87" s="195">
        <v>4757</v>
      </c>
      <c r="C87" s="191" t="s">
        <v>35</v>
      </c>
      <c r="D87" s="191">
        <v>62.6</v>
      </c>
      <c r="E87" s="191">
        <v>0</v>
      </c>
      <c r="F87" s="191">
        <v>0</v>
      </c>
      <c r="G87" s="192">
        <v>0</v>
      </c>
      <c r="H87" s="192">
        <v>0</v>
      </c>
      <c r="I87" s="192"/>
      <c r="J87" s="192">
        <v>5.7990014454939051E-2</v>
      </c>
      <c r="K87" s="192">
        <v>5.7990014454939051E-2</v>
      </c>
    </row>
    <row r="88" spans="1:11" x14ac:dyDescent="0.25">
      <c r="A88" s="193">
        <v>71</v>
      </c>
      <c r="B88" s="195" t="s">
        <v>46</v>
      </c>
      <c r="C88" s="191" t="s">
        <v>47</v>
      </c>
      <c r="D88" s="191">
        <v>122.7</v>
      </c>
      <c r="E88" s="191">
        <v>32557</v>
      </c>
      <c r="F88" s="191">
        <v>32557</v>
      </c>
      <c r="G88" s="192">
        <v>0</v>
      </c>
      <c r="H88" s="192">
        <v>0</v>
      </c>
      <c r="I88" s="192"/>
      <c r="J88" s="192">
        <v>0.11366413376391409</v>
      </c>
      <c r="K88" s="192">
        <v>0.11366413376391409</v>
      </c>
    </row>
    <row r="89" spans="1:11" x14ac:dyDescent="0.25">
      <c r="A89" s="193">
        <v>72</v>
      </c>
      <c r="B89" s="195">
        <v>4768</v>
      </c>
      <c r="C89" s="191" t="s">
        <v>35</v>
      </c>
      <c r="D89" s="191">
        <v>112.8</v>
      </c>
      <c r="E89" s="191">
        <v>3.282</v>
      </c>
      <c r="F89" s="191">
        <v>3.282</v>
      </c>
      <c r="G89" s="192">
        <v>0</v>
      </c>
      <c r="H89" s="192">
        <v>0</v>
      </c>
      <c r="I89" s="192"/>
      <c r="J89" s="192">
        <v>0.10449318898589656</v>
      </c>
      <c r="K89" s="192">
        <v>0.10449318898589656</v>
      </c>
    </row>
    <row r="90" spans="1:11" x14ac:dyDescent="0.25">
      <c r="A90" s="193">
        <v>73</v>
      </c>
      <c r="B90" s="195">
        <v>18010390</v>
      </c>
      <c r="C90" s="191" t="s">
        <v>36</v>
      </c>
      <c r="D90" s="191">
        <v>51.2</v>
      </c>
      <c r="E90" s="191">
        <v>1.909</v>
      </c>
      <c r="F90" s="191">
        <v>1.909</v>
      </c>
      <c r="G90" s="192">
        <v>0</v>
      </c>
      <c r="H90" s="192">
        <v>0</v>
      </c>
      <c r="I90" s="192"/>
      <c r="J90" s="192">
        <v>4.7429532589343126E-2</v>
      </c>
      <c r="K90" s="192">
        <v>4.7429532589343126E-2</v>
      </c>
    </row>
    <row r="91" spans="1:11" x14ac:dyDescent="0.25">
      <c r="A91" s="193">
        <v>74</v>
      </c>
      <c r="B91" s="195">
        <v>18010306</v>
      </c>
      <c r="C91" s="191" t="s">
        <v>36</v>
      </c>
      <c r="D91" s="191">
        <v>53.8</v>
      </c>
      <c r="E91" s="191">
        <v>0.39300000000000002</v>
      </c>
      <c r="F91" s="191">
        <v>0.39300000000000002</v>
      </c>
      <c r="G91" s="192">
        <v>0</v>
      </c>
      <c r="H91" s="192">
        <v>0</v>
      </c>
      <c r="I91" s="192"/>
      <c r="J91" s="192">
        <v>4.98380635411457E-2</v>
      </c>
      <c r="K91" s="192">
        <v>4.98380635411457E-2</v>
      </c>
    </row>
    <row r="92" spans="1:11" x14ac:dyDescent="0.25">
      <c r="A92" s="193">
        <v>75</v>
      </c>
      <c r="B92" s="195">
        <v>19001023</v>
      </c>
      <c r="C92" s="191" t="s">
        <v>36</v>
      </c>
      <c r="D92" s="191">
        <v>51.5</v>
      </c>
      <c r="E92" s="191">
        <v>3.3679999999999999</v>
      </c>
      <c r="F92" s="191">
        <v>3.448</v>
      </c>
      <c r="G92" s="192">
        <v>8.0000000000000071E-2</v>
      </c>
      <c r="H92" s="192">
        <v>8.0000000000000071E-2</v>
      </c>
      <c r="I92" s="192"/>
      <c r="J92" s="192">
        <v>4.7707440006858802E-2</v>
      </c>
      <c r="K92" s="192">
        <v>0.12770744000685888</v>
      </c>
    </row>
    <row r="93" spans="1:11" x14ac:dyDescent="0.25">
      <c r="A93" s="193">
        <v>76</v>
      </c>
      <c r="B93" s="195">
        <v>4735</v>
      </c>
      <c r="C93" s="191" t="s">
        <v>35</v>
      </c>
      <c r="D93" s="191">
        <v>48.9</v>
      </c>
      <c r="E93" s="191">
        <v>1.95</v>
      </c>
      <c r="F93" s="191">
        <v>1.95</v>
      </c>
      <c r="G93" s="192">
        <v>0</v>
      </c>
      <c r="H93" s="192">
        <v>0</v>
      </c>
      <c r="I93" s="192"/>
      <c r="J93" s="192">
        <v>4.5298909055056222E-2</v>
      </c>
      <c r="K93" s="192">
        <v>4.5298909055056222E-2</v>
      </c>
    </row>
    <row r="94" spans="1:11" x14ac:dyDescent="0.25">
      <c r="A94" s="193">
        <v>77</v>
      </c>
      <c r="B94" s="195">
        <v>4743</v>
      </c>
      <c r="C94" s="191" t="s">
        <v>35</v>
      </c>
      <c r="D94" s="191">
        <v>62.8</v>
      </c>
      <c r="E94" s="191">
        <v>1.52</v>
      </c>
      <c r="F94" s="191">
        <v>1.52</v>
      </c>
      <c r="G94" s="192">
        <v>0</v>
      </c>
      <c r="H94" s="192">
        <v>0</v>
      </c>
      <c r="I94" s="192"/>
      <c r="J94" s="192">
        <v>5.8175286066616171E-2</v>
      </c>
      <c r="K94" s="192">
        <v>5.8175286066616171E-2</v>
      </c>
    </row>
    <row r="95" spans="1:11" x14ac:dyDescent="0.25">
      <c r="A95" s="193">
        <v>78</v>
      </c>
      <c r="B95" s="195">
        <v>9895</v>
      </c>
      <c r="C95" s="191" t="s">
        <v>35</v>
      </c>
      <c r="D95" s="191">
        <v>98</v>
      </c>
      <c r="E95" s="191">
        <v>10.137</v>
      </c>
      <c r="F95" s="191">
        <v>10.391999999999999</v>
      </c>
      <c r="G95" s="192">
        <v>0.25499999999999901</v>
      </c>
      <c r="H95" s="192">
        <v>0.21924899999999914</v>
      </c>
      <c r="I95" s="192"/>
      <c r="J95" s="192">
        <v>9.078308972178957E-2</v>
      </c>
      <c r="K95" s="192">
        <v>0.3100320897217887</v>
      </c>
    </row>
    <row r="96" spans="1:11" x14ac:dyDescent="0.25">
      <c r="A96" s="193">
        <v>79</v>
      </c>
      <c r="B96" s="195">
        <v>4337</v>
      </c>
      <c r="C96" s="191" t="s">
        <v>35</v>
      </c>
      <c r="D96" s="191">
        <v>107.7</v>
      </c>
      <c r="E96" s="191">
        <v>20.065999999999999</v>
      </c>
      <c r="F96" s="191">
        <v>20.216000000000001</v>
      </c>
      <c r="G96" s="192">
        <v>0.15000000000000213</v>
      </c>
      <c r="H96" s="192">
        <v>0.12897000000000183</v>
      </c>
      <c r="I96" s="192"/>
      <c r="J96" s="192">
        <v>9.9768762888129969E-2</v>
      </c>
      <c r="K96" s="192">
        <v>0.2287387628881318</v>
      </c>
    </row>
    <row r="97" spans="1:11" x14ac:dyDescent="0.25">
      <c r="A97" s="193" t="s">
        <v>48</v>
      </c>
      <c r="B97" s="195">
        <v>81501772</v>
      </c>
      <c r="C97" s="191" t="s">
        <v>49</v>
      </c>
      <c r="D97" s="191">
        <v>188.3</v>
      </c>
      <c r="E97" s="191">
        <v>18.150200000000002</v>
      </c>
      <c r="F97" s="191">
        <v>18.38</v>
      </c>
      <c r="G97" s="192">
        <v>0.22979999999999734</v>
      </c>
      <c r="H97" s="192">
        <v>0.22979999999999734</v>
      </c>
      <c r="I97" s="192"/>
      <c r="J97" s="192">
        <v>0.17443322239400996</v>
      </c>
      <c r="K97" s="192">
        <v>0.40423322239400727</v>
      </c>
    </row>
    <row r="98" spans="1:11" x14ac:dyDescent="0.25">
      <c r="A98" s="188" t="s">
        <v>50</v>
      </c>
      <c r="B98" s="195"/>
      <c r="C98" s="191" t="s">
        <v>35</v>
      </c>
      <c r="D98" s="191">
        <v>2689.7000000000003</v>
      </c>
      <c r="E98" s="191">
        <v>32835.502199999988</v>
      </c>
      <c r="F98" s="191">
        <v>32838.283999999985</v>
      </c>
      <c r="G98" s="192">
        <v>2.7817999999970198</v>
      </c>
      <c r="H98" s="192">
        <v>2.4417162000000032</v>
      </c>
      <c r="I98" s="192">
        <v>0</v>
      </c>
      <c r="J98" s="192">
        <v>2.4916252696397692</v>
      </c>
      <c r="K98" s="192">
        <v>4.9333414696397728</v>
      </c>
    </row>
    <row r="99" spans="1:11" x14ac:dyDescent="0.25">
      <c r="A99" s="237" t="s">
        <v>38</v>
      </c>
      <c r="B99" s="238"/>
      <c r="C99" s="238"/>
      <c r="D99" s="238"/>
      <c r="E99" s="238"/>
      <c r="F99" s="238"/>
      <c r="G99" s="238"/>
      <c r="H99" s="238"/>
      <c r="I99" s="238"/>
      <c r="J99" s="238"/>
      <c r="K99" s="239"/>
    </row>
    <row r="100" spans="1:11" x14ac:dyDescent="0.25">
      <c r="A100" s="193">
        <v>6</v>
      </c>
      <c r="B100" s="195">
        <v>4729</v>
      </c>
      <c r="C100" s="191" t="s">
        <v>35</v>
      </c>
      <c r="D100" s="184"/>
      <c r="E100" s="184">
        <v>26.532</v>
      </c>
      <c r="F100" s="184">
        <v>26.63</v>
      </c>
      <c r="G100" s="182">
        <v>9.7999999999998977E-2</v>
      </c>
      <c r="H100" s="182">
        <v>0</v>
      </c>
      <c r="I100" s="182"/>
      <c r="J100" s="182">
        <v>0</v>
      </c>
      <c r="K100" s="182">
        <v>0</v>
      </c>
    </row>
    <row r="101" spans="1:11" x14ac:dyDescent="0.25">
      <c r="A101" s="193">
        <v>5</v>
      </c>
      <c r="B101" s="195">
        <v>4770</v>
      </c>
      <c r="C101" s="191" t="s">
        <v>35</v>
      </c>
      <c r="D101" s="184">
        <v>90.5</v>
      </c>
      <c r="E101" s="184">
        <v>31.436</v>
      </c>
      <c r="F101" s="184">
        <v>31.538</v>
      </c>
      <c r="G101" s="182">
        <v>0.10200000000000031</v>
      </c>
      <c r="H101" s="182">
        <v>8.7699600000000266E-2</v>
      </c>
      <c r="I101" s="182"/>
      <c r="J101" s="182">
        <v>8.3835404283897505E-2</v>
      </c>
      <c r="K101" s="182">
        <v>0.17153500428389779</v>
      </c>
    </row>
    <row r="102" spans="1:11" x14ac:dyDescent="0.25">
      <c r="A102" s="193">
        <v>4</v>
      </c>
      <c r="B102" s="195">
        <v>4778</v>
      </c>
      <c r="C102" s="191" t="s">
        <v>35</v>
      </c>
      <c r="D102" s="184">
        <v>63.2</v>
      </c>
      <c r="E102" s="184">
        <v>32.024000000000001</v>
      </c>
      <c r="F102" s="184">
        <v>32.143999999999998</v>
      </c>
      <c r="G102" s="182">
        <v>0.11999999999999744</v>
      </c>
      <c r="H102" s="182">
        <v>0</v>
      </c>
      <c r="I102" s="182"/>
      <c r="J102" s="182">
        <v>5.8545829289970416E-2</v>
      </c>
      <c r="K102" s="182">
        <v>5.8545829289970416E-2</v>
      </c>
    </row>
    <row r="103" spans="1:11" x14ac:dyDescent="0.25">
      <c r="A103" s="193">
        <v>7</v>
      </c>
      <c r="B103" s="195">
        <v>4769</v>
      </c>
      <c r="C103" s="191" t="s">
        <v>35</v>
      </c>
      <c r="D103" s="184">
        <v>204.9</v>
      </c>
      <c r="E103" s="184">
        <v>34.57</v>
      </c>
      <c r="F103" s="184">
        <v>34.689</v>
      </c>
      <c r="G103" s="182">
        <v>0.11899999999999977</v>
      </c>
      <c r="H103" s="182">
        <v>0.1023161999999998</v>
      </c>
      <c r="I103" s="182"/>
      <c r="J103" s="182">
        <v>0.18981076616321105</v>
      </c>
      <c r="K103" s="182">
        <v>0.29212696616321088</v>
      </c>
    </row>
    <row r="104" spans="1:11" x14ac:dyDescent="0.25">
      <c r="A104" s="193">
        <v>8</v>
      </c>
      <c r="B104" s="195">
        <v>4741</v>
      </c>
      <c r="C104" s="191" t="s">
        <v>35</v>
      </c>
      <c r="D104" s="184">
        <v>137.19999999999999</v>
      </c>
      <c r="E104" s="184">
        <v>27.567</v>
      </c>
      <c r="F104" s="184">
        <v>27.567</v>
      </c>
      <c r="G104" s="182">
        <v>0</v>
      </c>
      <c r="H104" s="182">
        <v>0</v>
      </c>
      <c r="I104" s="182"/>
      <c r="J104" s="182">
        <v>0.12709632561050538</v>
      </c>
      <c r="K104" s="182">
        <v>0.12709632561050538</v>
      </c>
    </row>
    <row r="105" spans="1:11" x14ac:dyDescent="0.25">
      <c r="A105" s="193">
        <v>9</v>
      </c>
      <c r="B105" s="195">
        <v>4751</v>
      </c>
      <c r="C105" s="191" t="s">
        <v>35</v>
      </c>
      <c r="D105" s="184">
        <v>61.8</v>
      </c>
      <c r="E105" s="184">
        <v>14.62</v>
      </c>
      <c r="F105" s="184">
        <v>14.62</v>
      </c>
      <c r="G105" s="182">
        <v>0</v>
      </c>
      <c r="H105" s="182">
        <v>0</v>
      </c>
      <c r="I105" s="182"/>
      <c r="J105" s="182">
        <v>5.724892800823056E-2</v>
      </c>
      <c r="K105" s="182">
        <v>5.724892800823056E-2</v>
      </c>
    </row>
    <row r="106" spans="1:11" x14ac:dyDescent="0.25">
      <c r="A106" s="193">
        <v>10</v>
      </c>
      <c r="B106" s="195">
        <v>4775</v>
      </c>
      <c r="C106" s="191" t="s">
        <v>35</v>
      </c>
      <c r="D106" s="184">
        <v>89.4</v>
      </c>
      <c r="E106" s="184">
        <v>19.475000000000001</v>
      </c>
      <c r="F106" s="184">
        <v>19.475000000000001</v>
      </c>
      <c r="G106" s="182">
        <v>0</v>
      </c>
      <c r="H106" s="182">
        <v>0</v>
      </c>
      <c r="I106" s="182"/>
      <c r="J106" s="182">
        <v>8.2816410419673345E-2</v>
      </c>
      <c r="K106" s="182">
        <v>8.2816410419673345E-2</v>
      </c>
    </row>
    <row r="107" spans="1:11" x14ac:dyDescent="0.25">
      <c r="A107" s="193">
        <v>11.12</v>
      </c>
      <c r="B107" s="195">
        <v>4772</v>
      </c>
      <c r="C107" s="191" t="s">
        <v>35</v>
      </c>
      <c r="D107" s="184">
        <v>368.8</v>
      </c>
      <c r="E107" s="184">
        <v>11.365</v>
      </c>
      <c r="F107" s="184">
        <v>11.365</v>
      </c>
      <c r="G107" s="182">
        <v>0</v>
      </c>
      <c r="H107" s="182">
        <v>0</v>
      </c>
      <c r="I107" s="182">
        <v>4.0536300000000001</v>
      </c>
      <c r="J107" s="182">
        <v>0.34164085193261218</v>
      </c>
      <c r="K107" s="182">
        <v>4.3952708519326125</v>
      </c>
    </row>
    <row r="108" spans="1:11" x14ac:dyDescent="0.25">
      <c r="A108" s="188"/>
      <c r="B108" s="195">
        <v>4755</v>
      </c>
      <c r="C108" s="191" t="s">
        <v>35</v>
      </c>
      <c r="D108" s="184"/>
      <c r="E108" s="184">
        <v>380</v>
      </c>
      <c r="F108" s="184">
        <v>380</v>
      </c>
      <c r="G108" s="182">
        <v>0</v>
      </c>
      <c r="H108" s="182">
        <v>0</v>
      </c>
      <c r="I108" s="182"/>
      <c r="J108" s="182">
        <v>0</v>
      </c>
      <c r="K108" s="182">
        <v>0</v>
      </c>
    </row>
    <row r="109" spans="1:11" s="190" customFormat="1" ht="14.25" x14ac:dyDescent="0.2">
      <c r="A109" s="188" t="s">
        <v>50</v>
      </c>
      <c r="B109" s="193"/>
      <c r="C109" s="188"/>
      <c r="D109" s="188">
        <v>1015.8</v>
      </c>
      <c r="E109" s="188">
        <v>580.34100000000001</v>
      </c>
      <c r="F109" s="188">
        <v>580.78</v>
      </c>
      <c r="G109" s="189">
        <v>0.43899999999996453</v>
      </c>
      <c r="H109" s="189">
        <v>0.19001580000000007</v>
      </c>
      <c r="I109" s="189">
        <v>4.0536300000000001</v>
      </c>
      <c r="J109" s="189">
        <v>0.94099451570810044</v>
      </c>
      <c r="K109" s="189">
        <v>5.1846403157081005</v>
      </c>
    </row>
    <row r="110" spans="1:11" s="190" customFormat="1" ht="14.25" x14ac:dyDescent="0.2">
      <c r="A110" s="188" t="s">
        <v>52</v>
      </c>
      <c r="B110" s="193"/>
      <c r="C110" s="188"/>
      <c r="D110" s="188">
        <v>3705.5</v>
      </c>
      <c r="E110" s="188">
        <v>33415.843199999988</v>
      </c>
      <c r="F110" s="188">
        <v>33419.063999999984</v>
      </c>
      <c r="G110" s="189">
        <v>3.2207999999955064</v>
      </c>
      <c r="H110" s="189">
        <v>2.6317320000000031</v>
      </c>
      <c r="I110" s="189">
        <v>4.0536300000000001</v>
      </c>
      <c r="J110" s="189">
        <v>3.4326197853478697</v>
      </c>
      <c r="K110" s="189">
        <v>10.117981785347872</v>
      </c>
    </row>
    <row r="111" spans="1:11" s="190" customFormat="1" ht="14.25" x14ac:dyDescent="0.2">
      <c r="A111" s="188" t="s">
        <v>53</v>
      </c>
      <c r="B111" s="193"/>
      <c r="C111" s="188"/>
      <c r="D111" s="188">
        <v>6998.2999999999993</v>
      </c>
      <c r="E111" s="188">
        <v>34053.310199999985</v>
      </c>
      <c r="F111" s="188">
        <v>34060.988999999987</v>
      </c>
      <c r="G111" s="189">
        <v>7.6788000000015018</v>
      </c>
      <c r="H111" s="189">
        <v>6.5474384000000008</v>
      </c>
      <c r="I111" s="189">
        <v>4.0536300000000001</v>
      </c>
      <c r="J111" s="189">
        <v>6.4829315999999988</v>
      </c>
      <c r="K111" s="189">
        <v>17.084</v>
      </c>
    </row>
  </sheetData>
  <mergeCells count="16">
    <mergeCell ref="A6:J6"/>
    <mergeCell ref="A1:K2"/>
    <mergeCell ref="A3:M3"/>
    <mergeCell ref="A4:K4"/>
    <mergeCell ref="A5:H5"/>
    <mergeCell ref="A8:H8"/>
    <mergeCell ref="A9:H9"/>
    <mergeCell ref="F7:H7"/>
    <mergeCell ref="D7:E7"/>
    <mergeCell ref="A7:C7"/>
    <mergeCell ref="A60:K60"/>
    <mergeCell ref="A99:K99"/>
    <mergeCell ref="A52:C52"/>
    <mergeCell ref="A53:K53"/>
    <mergeCell ref="A58:C58"/>
    <mergeCell ref="A59:C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B1" workbookViewId="0">
      <selection activeCell="P107" sqref="P107"/>
    </sheetView>
  </sheetViews>
  <sheetFormatPr defaultRowHeight="15" x14ac:dyDescent="0.25"/>
  <cols>
    <col min="1" max="1" width="9.140625" style="181"/>
    <col min="2" max="2" width="11.5703125" style="181" customWidth="1"/>
    <col min="3" max="3" width="10" style="181" customWidth="1"/>
    <col min="4" max="4" width="11.140625" style="181" customWidth="1"/>
    <col min="5" max="5" width="12.85546875" style="181" customWidth="1"/>
    <col min="6" max="6" width="13.5703125" style="181" customWidth="1"/>
    <col min="7" max="7" width="9.140625" style="181"/>
    <col min="8" max="8" width="15.5703125" style="208" customWidth="1"/>
    <col min="9" max="9" width="13" style="208" customWidth="1"/>
    <col min="10" max="10" width="14.28515625" style="208" customWidth="1"/>
    <col min="11" max="11" width="10" style="208" customWidth="1"/>
    <col min="12" max="12" width="13" style="181" customWidth="1"/>
    <col min="13" max="13" width="12.140625" style="181" customWidth="1"/>
    <col min="14" max="14" width="11.140625" style="181" customWidth="1"/>
    <col min="15" max="15" width="10.140625" style="181" customWidth="1"/>
    <col min="16" max="16384" width="9.140625" style="181"/>
  </cols>
  <sheetData>
    <row r="1" spans="1:16" ht="15.75" customHeight="1" x14ac:dyDescent="0.3">
      <c r="A1" s="234" t="s">
        <v>64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48"/>
      <c r="M1" s="148"/>
      <c r="N1" s="148"/>
      <c r="O1" s="2"/>
      <c r="P1" s="3"/>
    </row>
    <row r="2" spans="1:16" ht="22.5" customHeight="1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48"/>
      <c r="M2" s="148"/>
      <c r="N2" s="148"/>
      <c r="O2" s="2"/>
      <c r="P2" s="3"/>
    </row>
    <row r="3" spans="1:16" x14ac:dyDescent="0.25">
      <c r="A3" s="219"/>
      <c r="B3" s="219"/>
      <c r="C3" s="219"/>
      <c r="D3" s="219"/>
      <c r="E3" s="219"/>
      <c r="F3" s="219"/>
      <c r="G3" s="219"/>
      <c r="H3" s="219"/>
      <c r="I3" s="256"/>
      <c r="J3" s="256"/>
      <c r="K3" s="256"/>
      <c r="L3" s="256"/>
      <c r="M3" s="256"/>
      <c r="N3" s="5" t="s">
        <v>1</v>
      </c>
      <c r="O3" s="149">
        <v>0.85980000000000001</v>
      </c>
      <c r="P3" s="7"/>
    </row>
    <row r="4" spans="1:16" ht="15" customHeight="1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131"/>
      <c r="M4" s="131"/>
      <c r="N4" s="131"/>
      <c r="O4" s="150" t="s">
        <v>3</v>
      </c>
      <c r="P4" s="7"/>
    </row>
    <row r="5" spans="1:16" ht="15.75" customHeight="1" x14ac:dyDescent="0.25">
      <c r="A5" s="224"/>
      <c r="B5" s="257"/>
      <c r="C5" s="257"/>
      <c r="D5" s="257"/>
      <c r="E5" s="257"/>
      <c r="F5" s="257"/>
      <c r="G5" s="257"/>
      <c r="H5" s="257"/>
      <c r="I5" s="156"/>
      <c r="J5" s="156"/>
      <c r="K5" s="10"/>
      <c r="L5" s="10"/>
      <c r="M5" s="10"/>
      <c r="N5" s="179" t="s">
        <v>5</v>
      </c>
      <c r="O5" s="110">
        <v>8.5999999999999998E-4</v>
      </c>
      <c r="P5" s="110"/>
    </row>
    <row r="6" spans="1:16" x14ac:dyDescent="0.25">
      <c r="A6" s="212" t="s">
        <v>65</v>
      </c>
      <c r="B6" s="214"/>
      <c r="C6" s="214"/>
      <c r="D6" s="214"/>
      <c r="E6" s="214"/>
      <c r="F6" s="214"/>
      <c r="G6" s="214"/>
      <c r="H6" s="214"/>
      <c r="I6" s="214"/>
      <c r="J6" s="215"/>
      <c r="K6" s="163" t="s">
        <v>7</v>
      </c>
      <c r="L6" s="160"/>
      <c r="M6" s="161"/>
      <c r="N6" s="180"/>
      <c r="O6" s="112" t="s">
        <v>3</v>
      </c>
      <c r="P6" s="110"/>
    </row>
    <row r="7" spans="1:16" ht="27.75" customHeight="1" x14ac:dyDescent="0.25">
      <c r="A7" s="253" t="s">
        <v>8</v>
      </c>
      <c r="B7" s="255"/>
      <c r="C7" s="254"/>
      <c r="D7" s="253" t="s">
        <v>9</v>
      </c>
      <c r="E7" s="254"/>
      <c r="F7" s="250" t="s">
        <v>10</v>
      </c>
      <c r="G7" s="251"/>
      <c r="H7" s="252"/>
      <c r="I7" s="164">
        <v>1300708</v>
      </c>
      <c r="J7" s="162">
        <v>100.607</v>
      </c>
      <c r="K7" s="164" t="s">
        <v>3</v>
      </c>
      <c r="L7" s="2"/>
      <c r="M7" s="2"/>
      <c r="N7" s="115"/>
    </row>
    <row r="8" spans="1:16" x14ac:dyDescent="0.25">
      <c r="A8" s="246" t="s">
        <v>66</v>
      </c>
      <c r="B8" s="246"/>
      <c r="C8" s="246"/>
      <c r="D8" s="246"/>
      <c r="E8" s="246"/>
      <c r="F8" s="246"/>
      <c r="G8" s="246"/>
      <c r="H8" s="247"/>
      <c r="I8" s="157"/>
      <c r="J8" s="162">
        <v>55.73930412</v>
      </c>
      <c r="K8" s="164" t="s">
        <v>3</v>
      </c>
      <c r="L8" s="2"/>
      <c r="M8" s="2"/>
      <c r="N8" s="115"/>
      <c r="O8" s="181" t="s">
        <v>71</v>
      </c>
    </row>
    <row r="9" spans="1:16" ht="15.75" thickBot="1" x14ac:dyDescent="0.3">
      <c r="A9" s="248" t="s">
        <v>67</v>
      </c>
      <c r="B9" s="248"/>
      <c r="C9" s="248"/>
      <c r="D9" s="248"/>
      <c r="E9" s="248"/>
      <c r="F9" s="248"/>
      <c r="G9" s="248"/>
      <c r="H9" s="249"/>
      <c r="I9" s="158"/>
      <c r="J9" s="162">
        <v>40.133534399999988</v>
      </c>
      <c r="K9" s="164" t="s">
        <v>3</v>
      </c>
      <c r="L9" s="2"/>
      <c r="M9" s="2"/>
      <c r="N9" s="115"/>
    </row>
    <row r="10" spans="1:16" ht="86.25" customHeight="1" x14ac:dyDescent="0.25">
      <c r="A10" s="151" t="s">
        <v>19</v>
      </c>
      <c r="B10" s="152" t="s">
        <v>20</v>
      </c>
      <c r="C10" s="153" t="s">
        <v>25</v>
      </c>
      <c r="D10" s="153" t="s">
        <v>26</v>
      </c>
      <c r="E10" s="153" t="s">
        <v>68</v>
      </c>
      <c r="F10" s="153" t="s">
        <v>69</v>
      </c>
      <c r="G10" s="154" t="s">
        <v>29</v>
      </c>
      <c r="H10" s="155" t="s">
        <v>30</v>
      </c>
      <c r="I10" s="155" t="s">
        <v>70</v>
      </c>
      <c r="J10" s="159" t="s">
        <v>32</v>
      </c>
      <c r="K10" s="155" t="s">
        <v>33</v>
      </c>
    </row>
    <row r="11" spans="1:16" x14ac:dyDescent="0.25">
      <c r="A11" s="198">
        <v>1</v>
      </c>
      <c r="B11" s="199">
        <v>9860</v>
      </c>
      <c r="C11" s="199" t="s">
        <v>35</v>
      </c>
      <c r="D11" s="199">
        <v>45.3</v>
      </c>
      <c r="E11" s="199">
        <v>20.683</v>
      </c>
      <c r="F11" s="199">
        <v>22.117999999999999</v>
      </c>
      <c r="G11" s="199">
        <v>1.4349999999999987</v>
      </c>
      <c r="H11" s="200">
        <v>1.2338129999999989</v>
      </c>
      <c r="I11" s="200"/>
      <c r="J11" s="200">
        <v>0.36080054822399732</v>
      </c>
      <c r="K11" s="200">
        <v>1.5946135482239963</v>
      </c>
    </row>
    <row r="12" spans="1:16" x14ac:dyDescent="0.25">
      <c r="A12" s="198">
        <v>2</v>
      </c>
      <c r="B12" s="199">
        <v>9367</v>
      </c>
      <c r="C12" s="199" t="s">
        <v>35</v>
      </c>
      <c r="D12" s="199">
        <v>98.6</v>
      </c>
      <c r="E12" s="199">
        <v>30.72</v>
      </c>
      <c r="F12" s="199">
        <v>32.838000000000001</v>
      </c>
      <c r="G12" s="199">
        <v>2.1180000000000021</v>
      </c>
      <c r="H12" s="200">
        <v>1.8210564000000018</v>
      </c>
      <c r="I12" s="200"/>
      <c r="J12" s="200">
        <v>0.78531863255819279</v>
      </c>
      <c r="K12" s="200">
        <v>2.6063750325581947</v>
      </c>
      <c r="P12" s="181" t="s">
        <v>34</v>
      </c>
    </row>
    <row r="13" spans="1:16" x14ac:dyDescent="0.25">
      <c r="A13" s="198">
        <v>3</v>
      </c>
      <c r="B13" s="199">
        <v>8810029853</v>
      </c>
      <c r="C13" s="199" t="s">
        <v>36</v>
      </c>
      <c r="D13" s="199">
        <v>124.4</v>
      </c>
      <c r="E13" s="199">
        <v>3.081</v>
      </c>
      <c r="F13" s="199">
        <v>4.3449999999999998</v>
      </c>
      <c r="G13" s="199">
        <v>1.2639999999999998</v>
      </c>
      <c r="H13" s="200">
        <v>1.2639999999999998</v>
      </c>
      <c r="I13" s="200"/>
      <c r="J13" s="200">
        <v>0.99080768651358209</v>
      </c>
      <c r="K13" s="200">
        <v>2.254807686513582</v>
      </c>
    </row>
    <row r="14" spans="1:16" x14ac:dyDescent="0.25">
      <c r="A14" s="198">
        <v>4</v>
      </c>
      <c r="B14" s="199">
        <v>9830</v>
      </c>
      <c r="C14" s="199" t="s">
        <v>35</v>
      </c>
      <c r="D14" s="199">
        <v>106.7</v>
      </c>
      <c r="E14" s="199">
        <v>26.163</v>
      </c>
      <c r="F14" s="199">
        <v>26.163</v>
      </c>
      <c r="G14" s="199">
        <v>0</v>
      </c>
      <c r="H14" s="200">
        <v>0</v>
      </c>
      <c r="I14" s="200"/>
      <c r="J14" s="200">
        <v>0.84983263786976859</v>
      </c>
      <c r="K14" s="200">
        <v>0.84983263786976859</v>
      </c>
    </row>
    <row r="15" spans="1:16" x14ac:dyDescent="0.25">
      <c r="A15" s="198">
        <v>5</v>
      </c>
      <c r="B15" s="199">
        <v>9379</v>
      </c>
      <c r="C15" s="199" t="s">
        <v>35</v>
      </c>
      <c r="D15" s="199">
        <v>58.9</v>
      </c>
      <c r="E15" s="199">
        <v>20.849</v>
      </c>
      <c r="F15" s="199">
        <v>22.094999999999999</v>
      </c>
      <c r="G15" s="199">
        <v>1.2459999999999987</v>
      </c>
      <c r="H15" s="200">
        <v>1.0713107999999989</v>
      </c>
      <c r="I15" s="200"/>
      <c r="J15" s="200">
        <v>0.46912035961133425</v>
      </c>
      <c r="K15" s="200">
        <v>1.5404311596113331</v>
      </c>
    </row>
    <row r="16" spans="1:16" x14ac:dyDescent="0.25">
      <c r="A16" s="198">
        <v>6</v>
      </c>
      <c r="B16" s="199">
        <v>9859</v>
      </c>
      <c r="C16" s="199" t="s">
        <v>35</v>
      </c>
      <c r="D16" s="199">
        <v>46.5</v>
      </c>
      <c r="E16" s="199">
        <v>2.7290000000000001</v>
      </c>
      <c r="F16" s="199">
        <v>2.7290000000000001</v>
      </c>
      <c r="G16" s="199">
        <v>0</v>
      </c>
      <c r="H16" s="200">
        <v>0</v>
      </c>
      <c r="I16" s="200"/>
      <c r="J16" s="200">
        <v>0.37035817864052706</v>
      </c>
      <c r="K16" s="200">
        <v>0.37035817864052706</v>
      </c>
    </row>
    <row r="17" spans="1:11" x14ac:dyDescent="0.25">
      <c r="A17" s="198">
        <v>7</v>
      </c>
      <c r="B17" s="199">
        <v>9864</v>
      </c>
      <c r="C17" s="199" t="s">
        <v>35</v>
      </c>
      <c r="D17" s="199">
        <v>44.6</v>
      </c>
      <c r="E17" s="199">
        <v>8.0920000000000005</v>
      </c>
      <c r="F17" s="199">
        <v>8.0920000000000005</v>
      </c>
      <c r="G17" s="199">
        <v>0</v>
      </c>
      <c r="H17" s="200">
        <v>0</v>
      </c>
      <c r="I17" s="200"/>
      <c r="J17" s="200">
        <v>0.35522526381435499</v>
      </c>
      <c r="K17" s="200">
        <v>0.35522526381435499</v>
      </c>
    </row>
    <row r="18" spans="1:11" x14ac:dyDescent="0.25">
      <c r="A18" s="198">
        <v>8</v>
      </c>
      <c r="B18" s="199">
        <v>9858</v>
      </c>
      <c r="C18" s="199" t="s">
        <v>35</v>
      </c>
      <c r="D18" s="199">
        <v>45</v>
      </c>
      <c r="E18" s="199">
        <v>0</v>
      </c>
      <c r="F18" s="199">
        <v>0</v>
      </c>
      <c r="G18" s="199">
        <v>0</v>
      </c>
      <c r="H18" s="200">
        <v>0</v>
      </c>
      <c r="I18" s="200"/>
      <c r="J18" s="200">
        <v>0.3584111406198649</v>
      </c>
      <c r="K18" s="200">
        <v>0.3584111406198649</v>
      </c>
    </row>
    <row r="19" spans="1:11" x14ac:dyDescent="0.25">
      <c r="A19" s="198">
        <v>9</v>
      </c>
      <c r="B19" s="199">
        <v>9829</v>
      </c>
      <c r="C19" s="199" t="s">
        <v>35</v>
      </c>
      <c r="D19" s="199">
        <v>51.9</v>
      </c>
      <c r="E19" s="199">
        <v>0.152</v>
      </c>
      <c r="F19" s="199">
        <v>0.152</v>
      </c>
      <c r="G19" s="199">
        <v>0</v>
      </c>
      <c r="H19" s="200">
        <v>0</v>
      </c>
      <c r="I19" s="200"/>
      <c r="J19" s="200">
        <v>0.41336751551491085</v>
      </c>
      <c r="K19" s="200">
        <v>0.41336751551491085</v>
      </c>
    </row>
    <row r="20" spans="1:11" x14ac:dyDescent="0.25">
      <c r="A20" s="198">
        <v>10</v>
      </c>
      <c r="B20" s="199">
        <v>9381</v>
      </c>
      <c r="C20" s="199" t="s">
        <v>35</v>
      </c>
      <c r="D20" s="199">
        <v>115.3</v>
      </c>
      <c r="E20" s="199">
        <v>29.571000000000002</v>
      </c>
      <c r="F20" s="199">
        <v>29.571000000000002</v>
      </c>
      <c r="G20" s="199">
        <v>0</v>
      </c>
      <c r="H20" s="200">
        <v>0</v>
      </c>
      <c r="I20" s="200"/>
      <c r="J20" s="200">
        <v>0.91832898918823158</v>
      </c>
      <c r="K20" s="200">
        <v>0.91832898918823158</v>
      </c>
    </row>
    <row r="21" spans="1:11" x14ac:dyDescent="0.25">
      <c r="A21" s="198">
        <v>11</v>
      </c>
      <c r="B21" s="199">
        <v>9856</v>
      </c>
      <c r="C21" s="199" t="s">
        <v>35</v>
      </c>
      <c r="D21" s="199">
        <v>105.5</v>
      </c>
      <c r="E21" s="199">
        <v>10.214</v>
      </c>
      <c r="F21" s="199">
        <v>10.464</v>
      </c>
      <c r="G21" s="199">
        <v>0.25</v>
      </c>
      <c r="H21" s="200">
        <v>0.21495</v>
      </c>
      <c r="I21" s="200"/>
      <c r="J21" s="200">
        <v>0.8402750074532388</v>
      </c>
      <c r="K21" s="200">
        <v>1.0552250074532388</v>
      </c>
    </row>
    <row r="22" spans="1:11" x14ac:dyDescent="0.25">
      <c r="A22" s="198">
        <v>12</v>
      </c>
      <c r="B22" s="199">
        <v>9378</v>
      </c>
      <c r="C22" s="199" t="s">
        <v>35</v>
      </c>
      <c r="D22" s="199">
        <v>58.6</v>
      </c>
      <c r="E22" s="199">
        <v>1.3740000000000001</v>
      </c>
      <c r="F22" s="199">
        <v>1.3740000000000001</v>
      </c>
      <c r="G22" s="199">
        <v>0</v>
      </c>
      <c r="H22" s="200">
        <v>0</v>
      </c>
      <c r="I22" s="200"/>
      <c r="J22" s="200">
        <v>0.46673095200720183</v>
      </c>
      <c r="K22" s="200">
        <v>0.46673095200720183</v>
      </c>
    </row>
    <row r="23" spans="1:11" x14ac:dyDescent="0.25">
      <c r="A23" s="198">
        <v>13</v>
      </c>
      <c r="B23" s="199">
        <v>9362</v>
      </c>
      <c r="C23" s="199" t="s">
        <v>35</v>
      </c>
      <c r="D23" s="199">
        <v>47.3</v>
      </c>
      <c r="E23" s="199">
        <v>0.182</v>
      </c>
      <c r="F23" s="199">
        <v>0.182</v>
      </c>
      <c r="G23" s="199">
        <v>0</v>
      </c>
      <c r="H23" s="200">
        <v>0</v>
      </c>
      <c r="I23" s="200"/>
      <c r="J23" s="200">
        <v>0.37672993225154683</v>
      </c>
      <c r="K23" s="200">
        <v>0.37672993225154683</v>
      </c>
    </row>
    <row r="24" spans="1:11" x14ac:dyDescent="0.25">
      <c r="A24" s="198">
        <v>14</v>
      </c>
      <c r="B24" s="199">
        <v>2440</v>
      </c>
      <c r="C24" s="199" t="s">
        <v>35</v>
      </c>
      <c r="D24" s="199">
        <v>45.2</v>
      </c>
      <c r="E24" s="199">
        <v>6.1669999999999998</v>
      </c>
      <c r="F24" s="199">
        <v>6.1669999999999998</v>
      </c>
      <c r="G24" s="199">
        <v>0</v>
      </c>
      <c r="H24" s="200">
        <v>0</v>
      </c>
      <c r="I24" s="200"/>
      <c r="J24" s="200">
        <v>0.36000407902261988</v>
      </c>
      <c r="K24" s="200">
        <v>0.36000407902261988</v>
      </c>
    </row>
    <row r="25" spans="1:11" x14ac:dyDescent="0.25">
      <c r="A25" s="198">
        <v>15</v>
      </c>
      <c r="B25" s="199">
        <v>2428</v>
      </c>
      <c r="C25" s="199" t="s">
        <v>35</v>
      </c>
      <c r="D25" s="199">
        <v>45.2</v>
      </c>
      <c r="E25" s="199">
        <v>4.9580000000000002</v>
      </c>
      <c r="F25" s="199">
        <v>4.9580000000000002</v>
      </c>
      <c r="G25" s="199">
        <v>0</v>
      </c>
      <c r="H25" s="200">
        <v>0</v>
      </c>
      <c r="I25" s="200"/>
      <c r="J25" s="200">
        <v>0.36000407902261988</v>
      </c>
      <c r="K25" s="200">
        <v>0.36000407902261988</v>
      </c>
    </row>
    <row r="26" spans="1:11" x14ac:dyDescent="0.25">
      <c r="A26" s="198">
        <v>16</v>
      </c>
      <c r="B26" s="199">
        <v>2436</v>
      </c>
      <c r="C26" s="199" t="s">
        <v>35</v>
      </c>
      <c r="D26" s="199">
        <v>52.3</v>
      </c>
      <c r="E26" s="199">
        <v>15.837999999999999</v>
      </c>
      <c r="F26" s="199">
        <v>15.837999999999999</v>
      </c>
      <c r="G26" s="199">
        <v>0</v>
      </c>
      <c r="H26" s="200">
        <v>0</v>
      </c>
      <c r="I26" s="200"/>
      <c r="J26" s="200">
        <v>0.41655339232042071</v>
      </c>
      <c r="K26" s="200">
        <v>0.41655339232042071</v>
      </c>
    </row>
    <row r="27" spans="1:11" x14ac:dyDescent="0.25">
      <c r="A27" s="198">
        <v>17</v>
      </c>
      <c r="B27" s="199">
        <v>2438</v>
      </c>
      <c r="C27" s="199" t="s">
        <v>35</v>
      </c>
      <c r="D27" s="199">
        <v>116.1</v>
      </c>
      <c r="E27" s="199">
        <v>18.815000000000001</v>
      </c>
      <c r="F27" s="199">
        <v>18.815000000000001</v>
      </c>
      <c r="G27" s="199">
        <v>0</v>
      </c>
      <c r="H27" s="200">
        <v>0</v>
      </c>
      <c r="I27" s="200"/>
      <c r="J27" s="200">
        <v>0.92470074279925141</v>
      </c>
      <c r="K27" s="200">
        <v>0.92470074279925141</v>
      </c>
    </row>
    <row r="28" spans="1:11" x14ac:dyDescent="0.25">
      <c r="A28" s="198">
        <v>18</v>
      </c>
      <c r="B28" s="199">
        <v>2369</v>
      </c>
      <c r="C28" s="199" t="s">
        <v>35</v>
      </c>
      <c r="D28" s="199">
        <v>119.5</v>
      </c>
      <c r="E28" s="199">
        <v>5.0039999999999996</v>
      </c>
      <c r="F28" s="199">
        <v>6.2279999999999998</v>
      </c>
      <c r="G28" s="199">
        <v>1.2240000000000002</v>
      </c>
      <c r="H28" s="200">
        <v>1.0523952000000001</v>
      </c>
      <c r="I28" s="200"/>
      <c r="J28" s="200">
        <v>0.95178069564608569</v>
      </c>
      <c r="K28" s="200">
        <v>2.0041758956460858</v>
      </c>
    </row>
    <row r="29" spans="1:11" x14ac:dyDescent="0.25">
      <c r="A29" s="198">
        <v>19</v>
      </c>
      <c r="B29" s="199">
        <v>2427</v>
      </c>
      <c r="C29" s="199" t="s">
        <v>35</v>
      </c>
      <c r="D29" s="199">
        <v>61.4</v>
      </c>
      <c r="E29" s="199">
        <v>8.7230000000000008</v>
      </c>
      <c r="F29" s="199">
        <v>9.4390000000000001</v>
      </c>
      <c r="G29" s="199">
        <v>0.7159999999999993</v>
      </c>
      <c r="H29" s="200">
        <v>0.61561679999999941</v>
      </c>
      <c r="I29" s="200"/>
      <c r="J29" s="200">
        <v>0.48903208964577122</v>
      </c>
      <c r="K29" s="200">
        <v>1.1046488896457707</v>
      </c>
    </row>
    <row r="30" spans="1:11" x14ac:dyDescent="0.25">
      <c r="A30" s="198">
        <v>20</v>
      </c>
      <c r="B30" s="199">
        <v>91504975</v>
      </c>
      <c r="C30" s="199" t="s">
        <v>36</v>
      </c>
      <c r="D30" s="199">
        <v>47.5</v>
      </c>
      <c r="E30" s="199">
        <v>1.119</v>
      </c>
      <c r="F30" s="199">
        <v>1.31</v>
      </c>
      <c r="G30" s="199">
        <v>0.19100000000000006</v>
      </c>
      <c r="H30" s="200">
        <v>0.19100000000000006</v>
      </c>
      <c r="I30" s="200"/>
      <c r="J30" s="200">
        <v>0.37832287065430181</v>
      </c>
      <c r="K30" s="200">
        <v>0.56932287065430187</v>
      </c>
    </row>
    <row r="31" spans="1:11" x14ac:dyDescent="0.25">
      <c r="A31" s="198">
        <v>21</v>
      </c>
      <c r="B31" s="199">
        <v>2426</v>
      </c>
      <c r="C31" s="199" t="s">
        <v>35</v>
      </c>
      <c r="D31" s="199">
        <v>45</v>
      </c>
      <c r="E31" s="199">
        <v>26.512</v>
      </c>
      <c r="F31" s="199">
        <v>27.504000000000001</v>
      </c>
      <c r="G31" s="199">
        <v>0.99200000000000088</v>
      </c>
      <c r="H31" s="200">
        <v>0.85292160000000072</v>
      </c>
      <c r="I31" s="200"/>
      <c r="J31" s="200">
        <v>0.3584111406198649</v>
      </c>
      <c r="K31" s="200">
        <v>1.2113327406198655</v>
      </c>
    </row>
    <row r="32" spans="1:11" x14ac:dyDescent="0.25">
      <c r="A32" s="198">
        <v>22</v>
      </c>
      <c r="B32" s="199">
        <v>9363</v>
      </c>
      <c r="C32" s="199" t="s">
        <v>35</v>
      </c>
      <c r="D32" s="199">
        <v>44.9</v>
      </c>
      <c r="E32" s="199">
        <v>5.0000000000000001E-3</v>
      </c>
      <c r="F32" s="199">
        <v>5.0000000000000001E-3</v>
      </c>
      <c r="G32" s="199">
        <v>0</v>
      </c>
      <c r="H32" s="200">
        <v>0</v>
      </c>
      <c r="I32" s="200"/>
      <c r="J32" s="200">
        <v>0.35761467141848741</v>
      </c>
      <c r="K32" s="200">
        <v>0.35761467141848741</v>
      </c>
    </row>
    <row r="33" spans="1:11" x14ac:dyDescent="0.25">
      <c r="A33" s="198">
        <v>23</v>
      </c>
      <c r="B33" s="199">
        <v>9372</v>
      </c>
      <c r="C33" s="199" t="s">
        <v>35</v>
      </c>
      <c r="D33" s="199">
        <v>52.1</v>
      </c>
      <c r="E33" s="199">
        <v>9.8629999999999995</v>
      </c>
      <c r="F33" s="199">
        <v>10.61</v>
      </c>
      <c r="G33" s="199">
        <v>0.74699999999999989</v>
      </c>
      <c r="H33" s="200">
        <v>0.64227059999999991</v>
      </c>
      <c r="I33" s="200"/>
      <c r="J33" s="200">
        <v>0.41496045391766578</v>
      </c>
      <c r="K33" s="200">
        <v>1.0572310539176657</v>
      </c>
    </row>
    <row r="34" spans="1:11" x14ac:dyDescent="0.25">
      <c r="A34" s="198">
        <v>24</v>
      </c>
      <c r="B34" s="199">
        <v>2441</v>
      </c>
      <c r="C34" s="199" t="s">
        <v>35</v>
      </c>
      <c r="D34" s="199">
        <v>115</v>
      </c>
      <c r="E34" s="199">
        <v>22.555</v>
      </c>
      <c r="F34" s="199">
        <v>23.498000000000001</v>
      </c>
      <c r="G34" s="199">
        <v>0.94300000000000139</v>
      </c>
      <c r="H34" s="200">
        <v>0.81079140000000116</v>
      </c>
      <c r="I34" s="200"/>
      <c r="J34" s="200">
        <v>0.91593958158409916</v>
      </c>
      <c r="K34" s="200">
        <v>1.7267309815841003</v>
      </c>
    </row>
    <row r="35" spans="1:11" x14ac:dyDescent="0.25">
      <c r="A35" s="198">
        <v>25</v>
      </c>
      <c r="B35" s="199">
        <v>91505152</v>
      </c>
      <c r="C35" s="199" t="s">
        <v>36</v>
      </c>
      <c r="D35" s="199">
        <v>104.9</v>
      </c>
      <c r="E35" s="199">
        <v>1.8660000000000001</v>
      </c>
      <c r="F35" s="199">
        <v>2.3420000000000001</v>
      </c>
      <c r="G35" s="199">
        <v>0.47599999999999998</v>
      </c>
      <c r="H35" s="200">
        <v>0.40926479999999998</v>
      </c>
      <c r="I35" s="200"/>
      <c r="J35" s="200">
        <v>0.83549619224497396</v>
      </c>
      <c r="K35" s="200">
        <v>1.2447609922449741</v>
      </c>
    </row>
    <row r="36" spans="1:11" x14ac:dyDescent="0.25">
      <c r="A36" s="198">
        <v>26</v>
      </c>
      <c r="B36" s="199">
        <v>2439</v>
      </c>
      <c r="C36" s="199" t="s">
        <v>35</v>
      </c>
      <c r="D36" s="199">
        <v>59.9</v>
      </c>
      <c r="E36" s="199">
        <v>4.3419999999999996</v>
      </c>
      <c r="F36" s="199">
        <v>4.3419999999999996</v>
      </c>
      <c r="G36" s="199">
        <v>0</v>
      </c>
      <c r="H36" s="200">
        <v>0</v>
      </c>
      <c r="I36" s="200"/>
      <c r="J36" s="200">
        <v>0.47708505162510906</v>
      </c>
      <c r="K36" s="200">
        <v>0.47708505162510906</v>
      </c>
    </row>
    <row r="37" spans="1:11" x14ac:dyDescent="0.25">
      <c r="A37" s="198">
        <v>27</v>
      </c>
      <c r="B37" s="199">
        <v>2433</v>
      </c>
      <c r="C37" s="199" t="s">
        <v>35</v>
      </c>
      <c r="D37" s="199">
        <v>47.5</v>
      </c>
      <c r="E37" s="199">
        <v>9.0280000000000005</v>
      </c>
      <c r="F37" s="199">
        <v>9.0280000000000005</v>
      </c>
      <c r="G37" s="199">
        <v>0</v>
      </c>
      <c r="H37" s="200">
        <v>0</v>
      </c>
      <c r="I37" s="200"/>
      <c r="J37" s="200">
        <v>0.37832287065430181</v>
      </c>
      <c r="K37" s="200">
        <v>0.37832287065430181</v>
      </c>
    </row>
    <row r="38" spans="1:11" x14ac:dyDescent="0.25">
      <c r="A38" s="198">
        <v>28</v>
      </c>
      <c r="B38" s="199">
        <v>9369</v>
      </c>
      <c r="C38" s="199" t="s">
        <v>35</v>
      </c>
      <c r="D38" s="199">
        <v>44.9</v>
      </c>
      <c r="E38" s="199">
        <v>4.0670000000000002</v>
      </c>
      <c r="F38" s="199">
        <v>4.0670000000000002</v>
      </c>
      <c r="G38" s="199">
        <v>0</v>
      </c>
      <c r="H38" s="200">
        <v>0</v>
      </c>
      <c r="I38" s="200"/>
      <c r="J38" s="200">
        <v>0.35761467141848741</v>
      </c>
      <c r="K38" s="200">
        <v>0.35761467141848741</v>
      </c>
    </row>
    <row r="39" spans="1:11" x14ac:dyDescent="0.25">
      <c r="A39" s="198">
        <v>29</v>
      </c>
      <c r="B39" s="199">
        <v>9851</v>
      </c>
      <c r="C39" s="199" t="s">
        <v>35</v>
      </c>
      <c r="D39" s="199">
        <v>44.6</v>
      </c>
      <c r="E39" s="199">
        <v>7.532</v>
      </c>
      <c r="F39" s="199">
        <v>7.532</v>
      </c>
      <c r="G39" s="199">
        <v>0</v>
      </c>
      <c r="H39" s="200">
        <v>0</v>
      </c>
      <c r="I39" s="200"/>
      <c r="J39" s="200">
        <v>0.35522526381435499</v>
      </c>
      <c r="K39" s="200">
        <v>0.35522526381435499</v>
      </c>
    </row>
    <row r="40" spans="1:11" x14ac:dyDescent="0.25">
      <c r="A40" s="198">
        <v>30</v>
      </c>
      <c r="B40" s="199">
        <v>9368</v>
      </c>
      <c r="C40" s="199" t="s">
        <v>35</v>
      </c>
      <c r="D40" s="199">
        <v>52</v>
      </c>
      <c r="E40" s="199">
        <v>6.7089999999999996</v>
      </c>
      <c r="F40" s="199">
        <v>7.8940000000000001</v>
      </c>
      <c r="G40" s="199">
        <v>1.1850000000000005</v>
      </c>
      <c r="H40" s="200">
        <v>1.0188630000000005</v>
      </c>
      <c r="I40" s="200"/>
      <c r="J40" s="200">
        <v>0.41416398471628835</v>
      </c>
      <c r="K40" s="200">
        <v>1.4330269847162889</v>
      </c>
    </row>
    <row r="41" spans="1:11" x14ac:dyDescent="0.25">
      <c r="A41" s="198">
        <v>31</v>
      </c>
      <c r="B41" s="199">
        <v>9852</v>
      </c>
      <c r="C41" s="199" t="s">
        <v>35</v>
      </c>
      <c r="D41" s="199">
        <v>117</v>
      </c>
      <c r="E41" s="199">
        <v>38.884999999999998</v>
      </c>
      <c r="F41" s="199">
        <v>41.212000000000003</v>
      </c>
      <c r="G41" s="199">
        <v>2.3270000000000053</v>
      </c>
      <c r="H41" s="200">
        <v>2.0007546000000045</v>
      </c>
      <c r="I41" s="200"/>
      <c r="J41" s="200">
        <v>0.93186896561164867</v>
      </c>
      <c r="K41" s="200">
        <v>2.932623565611653</v>
      </c>
    </row>
    <row r="42" spans="1:11" x14ac:dyDescent="0.25">
      <c r="A42" s="198">
        <v>32</v>
      </c>
      <c r="B42" s="199">
        <v>9821</v>
      </c>
      <c r="C42" s="199" t="s">
        <v>35</v>
      </c>
      <c r="D42" s="199">
        <v>104.4</v>
      </c>
      <c r="E42" s="199">
        <v>4.907</v>
      </c>
      <c r="F42" s="199">
        <v>4.907</v>
      </c>
      <c r="G42" s="199">
        <v>0</v>
      </c>
      <c r="H42" s="200">
        <v>0</v>
      </c>
      <c r="I42" s="200"/>
      <c r="J42" s="200">
        <v>0.83151384623808655</v>
      </c>
      <c r="K42" s="200">
        <v>0.83151384623808655</v>
      </c>
    </row>
    <row r="43" spans="1:11" x14ac:dyDescent="0.25">
      <c r="A43" s="198">
        <v>33</v>
      </c>
      <c r="B43" s="199">
        <v>9863</v>
      </c>
      <c r="C43" s="199" t="s">
        <v>35</v>
      </c>
      <c r="D43" s="199">
        <v>60.1</v>
      </c>
      <c r="E43" s="199">
        <v>10.263</v>
      </c>
      <c r="F43" s="199">
        <v>10.818</v>
      </c>
      <c r="G43" s="199">
        <v>0.55499999999999972</v>
      </c>
      <c r="H43" s="200">
        <v>0.47718899999999975</v>
      </c>
      <c r="I43" s="200"/>
      <c r="J43" s="200">
        <v>0.47867799002786399</v>
      </c>
      <c r="K43" s="200">
        <v>0.95586699002786379</v>
      </c>
    </row>
    <row r="44" spans="1:11" x14ac:dyDescent="0.25">
      <c r="A44" s="198">
        <v>34</v>
      </c>
      <c r="B44" s="199">
        <v>9370</v>
      </c>
      <c r="C44" s="199" t="s">
        <v>35</v>
      </c>
      <c r="D44" s="199">
        <v>47.6</v>
      </c>
      <c r="E44" s="199">
        <v>11.769</v>
      </c>
      <c r="F44" s="199">
        <v>12.532</v>
      </c>
      <c r="G44" s="199">
        <v>0.7629999999999999</v>
      </c>
      <c r="H44" s="200">
        <v>0.65602739999999993</v>
      </c>
      <c r="I44" s="200"/>
      <c r="J44" s="200">
        <v>0.3791193398556793</v>
      </c>
      <c r="K44" s="200">
        <v>1.0351467398556793</v>
      </c>
    </row>
    <row r="45" spans="1:11" x14ac:dyDescent="0.25">
      <c r="A45" s="198">
        <v>35</v>
      </c>
      <c r="B45" s="199">
        <v>9377</v>
      </c>
      <c r="C45" s="199" t="s">
        <v>35</v>
      </c>
      <c r="D45" s="199">
        <v>45.1</v>
      </c>
      <c r="E45" s="199">
        <v>14.446999999999999</v>
      </c>
      <c r="F45" s="199">
        <v>14.871</v>
      </c>
      <c r="G45" s="199">
        <v>0.42400000000000126</v>
      </c>
      <c r="H45" s="200">
        <v>0.36455520000000108</v>
      </c>
      <c r="I45" s="200"/>
      <c r="J45" s="200">
        <v>0.35920760982124239</v>
      </c>
      <c r="K45" s="200">
        <v>0.72376280982124341</v>
      </c>
    </row>
    <row r="46" spans="1:11" x14ac:dyDescent="0.25">
      <c r="A46" s="198">
        <v>36</v>
      </c>
      <c r="B46" s="199">
        <v>9861</v>
      </c>
      <c r="C46" s="199" t="s">
        <v>35</v>
      </c>
      <c r="D46" s="199">
        <v>44.3</v>
      </c>
      <c r="E46" s="199">
        <v>23.004000000000001</v>
      </c>
      <c r="F46" s="199">
        <v>23.004000000000001</v>
      </c>
      <c r="G46" s="199">
        <v>0</v>
      </c>
      <c r="H46" s="200">
        <v>0</v>
      </c>
      <c r="I46" s="200"/>
      <c r="J46" s="200">
        <v>0.35283585621022251</v>
      </c>
      <c r="K46" s="200">
        <v>0.35283585621022251</v>
      </c>
    </row>
    <row r="47" spans="1:11" x14ac:dyDescent="0.25">
      <c r="A47" s="198">
        <v>37</v>
      </c>
      <c r="B47" s="199">
        <v>9833</v>
      </c>
      <c r="C47" s="199" t="s">
        <v>35</v>
      </c>
      <c r="D47" s="199">
        <v>51.6</v>
      </c>
      <c r="E47" s="199">
        <v>19.765000000000001</v>
      </c>
      <c r="F47" s="199">
        <v>20.754999999999999</v>
      </c>
      <c r="G47" s="199">
        <v>0.98999999999999844</v>
      </c>
      <c r="H47" s="200">
        <v>0.85120199999999868</v>
      </c>
      <c r="I47" s="200"/>
      <c r="J47" s="200">
        <v>0.41097810791077843</v>
      </c>
      <c r="K47" s="200">
        <v>1.2621801079107771</v>
      </c>
    </row>
    <row r="48" spans="1:11" x14ac:dyDescent="0.25">
      <c r="A48" s="198">
        <v>38</v>
      </c>
      <c r="B48" s="199">
        <v>19000594</v>
      </c>
      <c r="C48" s="199" t="s">
        <v>36</v>
      </c>
      <c r="D48" s="199">
        <v>107.8</v>
      </c>
      <c r="E48" s="199">
        <v>8.5359999999999996</v>
      </c>
      <c r="F48" s="199">
        <v>10.478999999999999</v>
      </c>
      <c r="G48" s="199">
        <v>1.9429999999999996</v>
      </c>
      <c r="H48" s="200">
        <v>1.9429999999999996</v>
      </c>
      <c r="I48" s="200"/>
      <c r="J48" s="200">
        <v>0.85859379908492073</v>
      </c>
      <c r="K48" s="200">
        <v>2.8015937990849205</v>
      </c>
    </row>
    <row r="49" spans="1:15" x14ac:dyDescent="0.25">
      <c r="A49" s="198">
        <v>39</v>
      </c>
      <c r="B49" s="199">
        <v>9380</v>
      </c>
      <c r="C49" s="199" t="s">
        <v>35</v>
      </c>
      <c r="D49" s="199">
        <v>97.6</v>
      </c>
      <c r="E49" s="199">
        <v>11.625999999999999</v>
      </c>
      <c r="F49" s="199">
        <v>12.010999999999999</v>
      </c>
      <c r="G49" s="199">
        <v>0.38499999999999979</v>
      </c>
      <c r="H49" s="200">
        <v>0.33102299999999985</v>
      </c>
      <c r="I49" s="200"/>
      <c r="J49" s="200">
        <v>0.77735394054441798</v>
      </c>
      <c r="K49" s="200">
        <v>1.1083769405444177</v>
      </c>
    </row>
    <row r="50" spans="1:15" x14ac:dyDescent="0.25">
      <c r="A50" s="198">
        <v>40</v>
      </c>
      <c r="B50" s="199">
        <v>9862</v>
      </c>
      <c r="C50" s="199" t="s">
        <v>35</v>
      </c>
      <c r="D50" s="199">
        <v>60.1</v>
      </c>
      <c r="E50" s="199">
        <v>4.3630000000000004</v>
      </c>
      <c r="F50" s="199">
        <v>4.3630000000000004</v>
      </c>
      <c r="G50" s="199">
        <v>0</v>
      </c>
      <c r="H50" s="200">
        <v>0</v>
      </c>
      <c r="I50" s="200"/>
      <c r="J50" s="200">
        <v>0.47867799002786399</v>
      </c>
      <c r="K50" s="200">
        <v>0.47867799002786399</v>
      </c>
    </row>
    <row r="51" spans="1:15" x14ac:dyDescent="0.25">
      <c r="A51" s="198">
        <v>41</v>
      </c>
      <c r="B51" s="199">
        <v>9857</v>
      </c>
      <c r="C51" s="199" t="s">
        <v>35</v>
      </c>
      <c r="D51" s="199">
        <v>47.2</v>
      </c>
      <c r="E51" s="199">
        <v>5.2560000000000002</v>
      </c>
      <c r="F51" s="199">
        <v>5.2560000000000002</v>
      </c>
      <c r="G51" s="199">
        <v>0</v>
      </c>
      <c r="H51" s="200">
        <v>0</v>
      </c>
      <c r="I51" s="200"/>
      <c r="J51" s="200">
        <v>0.37593346305016945</v>
      </c>
      <c r="K51" s="200">
        <v>0.37593346305016945</v>
      </c>
    </row>
    <row r="52" spans="1:15" s="203" customFormat="1" ht="14.25" x14ac:dyDescent="0.2">
      <c r="A52" s="201" t="s">
        <v>37</v>
      </c>
      <c r="B52" s="201"/>
      <c r="C52" s="201"/>
      <c r="D52" s="201">
        <v>2829.3999999999996</v>
      </c>
      <c r="E52" s="201">
        <v>459.73399999999992</v>
      </c>
      <c r="F52" s="201">
        <v>479.9079999999999</v>
      </c>
      <c r="G52" s="201">
        <v>20.173999999999978</v>
      </c>
      <c r="H52" s="202">
        <v>17.822004800000002</v>
      </c>
      <c r="I52" s="202"/>
      <c r="J52" s="202">
        <v>22.535299583774353</v>
      </c>
      <c r="K52" s="202">
        <v>40.357304383774341</v>
      </c>
    </row>
    <row r="53" spans="1:15" x14ac:dyDescent="0.25">
      <c r="A53" s="258" t="s">
        <v>38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60"/>
      <c r="L53" s="204"/>
      <c r="M53" s="204"/>
      <c r="N53" s="204"/>
      <c r="O53" s="204"/>
    </row>
    <row r="54" spans="1:15" x14ac:dyDescent="0.25">
      <c r="A54" s="198">
        <v>1</v>
      </c>
      <c r="B54" s="199">
        <v>9373</v>
      </c>
      <c r="C54" s="199" t="s">
        <v>35</v>
      </c>
      <c r="D54" s="199">
        <v>64</v>
      </c>
      <c r="E54" s="199">
        <v>44.24</v>
      </c>
      <c r="F54" s="199">
        <v>46.271000000000001</v>
      </c>
      <c r="G54" s="199">
        <v>2.0309999999999988</v>
      </c>
      <c r="H54" s="200">
        <v>1.746253799999999</v>
      </c>
      <c r="I54" s="200"/>
      <c r="J54" s="200">
        <v>0.50974028888158562</v>
      </c>
      <c r="K54" s="200">
        <v>2.2559940888815846</v>
      </c>
    </row>
    <row r="55" spans="1:15" x14ac:dyDescent="0.25">
      <c r="A55" s="198">
        <v>2</v>
      </c>
      <c r="B55" s="199">
        <v>9374</v>
      </c>
      <c r="C55" s="199" t="s">
        <v>35</v>
      </c>
      <c r="D55" s="199">
        <v>131.6</v>
      </c>
      <c r="E55" s="199">
        <v>50.752000000000002</v>
      </c>
      <c r="F55" s="199">
        <v>51.298999999999999</v>
      </c>
      <c r="G55" s="199">
        <v>0.54699999999999704</v>
      </c>
      <c r="H55" s="200">
        <v>0.47031059999999747</v>
      </c>
      <c r="I55" s="200"/>
      <c r="J55" s="200">
        <v>1.0481534690127603</v>
      </c>
      <c r="K55" s="200">
        <v>1.5184640690127578</v>
      </c>
    </row>
    <row r="56" spans="1:15" x14ac:dyDescent="0.25">
      <c r="A56" s="198">
        <v>3</v>
      </c>
      <c r="B56" s="199">
        <v>9375</v>
      </c>
      <c r="C56" s="199" t="s">
        <v>35</v>
      </c>
      <c r="D56" s="199">
        <v>104.2</v>
      </c>
      <c r="E56" s="199">
        <v>37.244</v>
      </c>
      <c r="F56" s="199">
        <v>37.244</v>
      </c>
      <c r="G56" s="199">
        <v>0</v>
      </c>
      <c r="H56" s="200">
        <v>0</v>
      </c>
      <c r="I56" s="200"/>
      <c r="J56" s="200">
        <v>0.82992090783533157</v>
      </c>
      <c r="K56" s="200">
        <v>0.82992090783533157</v>
      </c>
    </row>
    <row r="57" spans="1:15" x14ac:dyDescent="0.25">
      <c r="A57" s="198">
        <v>4</v>
      </c>
      <c r="B57" s="199">
        <v>5400</v>
      </c>
      <c r="C57" s="199" t="s">
        <v>35</v>
      </c>
      <c r="D57" s="199">
        <v>163.6</v>
      </c>
      <c r="E57" s="199">
        <v>49.954999999999998</v>
      </c>
      <c r="F57" s="199">
        <v>51.673999999999999</v>
      </c>
      <c r="G57" s="199">
        <v>1.7190000000000012</v>
      </c>
      <c r="H57" s="200">
        <v>1.4779962000000011</v>
      </c>
      <c r="I57" s="200"/>
      <c r="J57" s="200">
        <v>1.3030236134535531</v>
      </c>
      <c r="K57" s="200">
        <v>2.781019813453554</v>
      </c>
    </row>
    <row r="58" spans="1:15" x14ac:dyDescent="0.25">
      <c r="A58" s="201" t="s">
        <v>39</v>
      </c>
      <c r="B58" s="199"/>
      <c r="C58" s="199"/>
      <c r="D58" s="199">
        <v>463.4</v>
      </c>
      <c r="E58" s="199">
        <v>182.19099999999997</v>
      </c>
      <c r="F58" s="199">
        <v>186.488</v>
      </c>
      <c r="G58" s="199">
        <v>4.2970000000000255</v>
      </c>
      <c r="H58" s="200">
        <v>3.6945605999999978</v>
      </c>
      <c r="I58" s="200"/>
      <c r="J58" s="200">
        <v>3.6908382791832306</v>
      </c>
      <c r="K58" s="200">
        <v>7.3853988791832279</v>
      </c>
    </row>
    <row r="59" spans="1:15" s="203" customFormat="1" ht="14.25" x14ac:dyDescent="0.2">
      <c r="A59" s="201" t="s">
        <v>42</v>
      </c>
      <c r="B59" s="201"/>
      <c r="C59" s="201"/>
      <c r="D59" s="201">
        <v>3292.7999999999997</v>
      </c>
      <c r="E59" s="201">
        <v>641.92499999999995</v>
      </c>
      <c r="F59" s="201">
        <v>666.39599999999996</v>
      </c>
      <c r="G59" s="201">
        <v>24.471000000000004</v>
      </c>
      <c r="H59" s="202">
        <v>21.516565400000001</v>
      </c>
      <c r="I59" s="202">
        <v>0</v>
      </c>
      <c r="J59" s="202">
        <v>26.226137862957586</v>
      </c>
      <c r="K59" s="202">
        <v>47.742703262957569</v>
      </c>
    </row>
    <row r="60" spans="1:15" x14ac:dyDescent="0.25">
      <c r="A60" s="258" t="s">
        <v>43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60"/>
      <c r="L60" s="204"/>
      <c r="M60" s="204"/>
      <c r="N60" s="204"/>
      <c r="O60" s="204"/>
    </row>
    <row r="61" spans="1:15" s="207" customFormat="1" ht="57" x14ac:dyDescent="0.2">
      <c r="A61" s="205" t="s">
        <v>19</v>
      </c>
      <c r="B61" s="205" t="s">
        <v>20</v>
      </c>
      <c r="C61" s="205" t="s">
        <v>25</v>
      </c>
      <c r="D61" s="205" t="s">
        <v>26</v>
      </c>
      <c r="E61" s="205" t="s">
        <v>68</v>
      </c>
      <c r="F61" s="205" t="s">
        <v>69</v>
      </c>
      <c r="G61" s="205" t="s">
        <v>29</v>
      </c>
      <c r="H61" s="206" t="s">
        <v>44</v>
      </c>
      <c r="I61" s="206" t="s">
        <v>31</v>
      </c>
      <c r="J61" s="206" t="s">
        <v>32</v>
      </c>
      <c r="K61" s="206" t="s">
        <v>33</v>
      </c>
    </row>
    <row r="62" spans="1:15" x14ac:dyDescent="0.25">
      <c r="A62" s="198">
        <v>42</v>
      </c>
      <c r="B62" s="199">
        <v>4754</v>
      </c>
      <c r="C62" s="199" t="s">
        <v>35</v>
      </c>
      <c r="D62" s="199">
        <v>48.6</v>
      </c>
      <c r="E62" s="199">
        <v>2.1709999999999998</v>
      </c>
      <c r="F62" s="199">
        <v>2.1709999999999998</v>
      </c>
      <c r="G62" s="199">
        <v>0</v>
      </c>
      <c r="H62" s="200">
        <v>0</v>
      </c>
      <c r="I62" s="200"/>
      <c r="J62" s="200">
        <v>0.38708403186945411</v>
      </c>
      <c r="K62" s="200">
        <v>0.38708403186945411</v>
      </c>
    </row>
    <row r="63" spans="1:15" x14ac:dyDescent="0.25">
      <c r="A63" s="198">
        <v>43</v>
      </c>
      <c r="B63" s="199">
        <v>4742</v>
      </c>
      <c r="C63" s="199" t="s">
        <v>35</v>
      </c>
      <c r="D63" s="199">
        <v>62.5</v>
      </c>
      <c r="E63" s="199">
        <v>2.1509999999999998</v>
      </c>
      <c r="F63" s="199">
        <v>2.1509999999999998</v>
      </c>
      <c r="G63" s="199">
        <v>0</v>
      </c>
      <c r="H63" s="200">
        <v>0</v>
      </c>
      <c r="I63" s="200"/>
      <c r="J63" s="200">
        <v>0.49779325086092346</v>
      </c>
      <c r="K63" s="200">
        <v>0.49779325086092346</v>
      </c>
    </row>
    <row r="64" spans="1:15" x14ac:dyDescent="0.25">
      <c r="A64" s="198">
        <v>44</v>
      </c>
      <c r="B64" s="199">
        <v>4752</v>
      </c>
      <c r="C64" s="199" t="s">
        <v>35</v>
      </c>
      <c r="D64" s="199">
        <v>107.7</v>
      </c>
      <c r="E64" s="199">
        <v>36.273000000000003</v>
      </c>
      <c r="F64" s="199">
        <v>37.274000000000001</v>
      </c>
      <c r="G64" s="199">
        <v>1.0009999999999977</v>
      </c>
      <c r="H64" s="200">
        <v>0.86065979999999798</v>
      </c>
      <c r="I64" s="200"/>
      <c r="J64" s="200">
        <v>0.85779732988354329</v>
      </c>
      <c r="K64" s="200">
        <v>1.7184571298835412</v>
      </c>
    </row>
    <row r="65" spans="1:11" x14ac:dyDescent="0.25">
      <c r="A65" s="198">
        <v>48</v>
      </c>
      <c r="B65" s="199">
        <v>4738</v>
      </c>
      <c r="C65" s="199" t="s">
        <v>35</v>
      </c>
      <c r="D65" s="199">
        <v>48.6</v>
      </c>
      <c r="E65" s="199">
        <v>0.34499999999999997</v>
      </c>
      <c r="F65" s="199">
        <v>0.63900000000000001</v>
      </c>
      <c r="G65" s="199">
        <v>0.29400000000000004</v>
      </c>
      <c r="H65" s="200">
        <v>0.25278120000000004</v>
      </c>
      <c r="I65" s="200"/>
      <c r="J65" s="200">
        <v>0.38708403186945411</v>
      </c>
      <c r="K65" s="200">
        <v>0.63986523186945421</v>
      </c>
    </row>
    <row r="66" spans="1:11" x14ac:dyDescent="0.25">
      <c r="A66" s="198">
        <v>49</v>
      </c>
      <c r="B66" s="199">
        <v>4764</v>
      </c>
      <c r="C66" s="199" t="s">
        <v>35</v>
      </c>
      <c r="D66" s="199">
        <v>61.1</v>
      </c>
      <c r="E66" s="199">
        <v>1.7949999999999999</v>
      </c>
      <c r="F66" s="199">
        <v>1.7949999999999999</v>
      </c>
      <c r="G66" s="199">
        <v>0</v>
      </c>
      <c r="H66" s="200">
        <v>0</v>
      </c>
      <c r="I66" s="200"/>
      <c r="J66" s="200">
        <v>0.4866426820416388</v>
      </c>
      <c r="K66" s="200">
        <v>0.4866426820416388</v>
      </c>
    </row>
    <row r="67" spans="1:11" x14ac:dyDescent="0.25">
      <c r="A67" s="198">
        <v>50</v>
      </c>
      <c r="B67" s="199">
        <v>4766</v>
      </c>
      <c r="C67" s="199" t="s">
        <v>35</v>
      </c>
      <c r="D67" s="199">
        <v>102.7</v>
      </c>
      <c r="E67" s="199">
        <v>10.766999999999999</v>
      </c>
      <c r="F67" s="199">
        <v>10.766999999999999</v>
      </c>
      <c r="G67" s="199">
        <v>0</v>
      </c>
      <c r="H67" s="200">
        <v>0</v>
      </c>
      <c r="I67" s="200"/>
      <c r="J67" s="200">
        <v>0.81797386981466946</v>
      </c>
      <c r="K67" s="200">
        <v>0.81797386981466946</v>
      </c>
    </row>
    <row r="68" spans="1:11" x14ac:dyDescent="0.25">
      <c r="A68" s="198">
        <v>51</v>
      </c>
      <c r="B68" s="199">
        <v>4747</v>
      </c>
      <c r="C68" s="199" t="s">
        <v>35</v>
      </c>
      <c r="D68" s="199">
        <v>112.6</v>
      </c>
      <c r="E68" s="199">
        <v>6.7750000000000004</v>
      </c>
      <c r="F68" s="199">
        <v>8.2059999999999995</v>
      </c>
      <c r="G68" s="199">
        <v>1.4309999999999992</v>
      </c>
      <c r="H68" s="200">
        <v>1.2303737999999993</v>
      </c>
      <c r="I68" s="200"/>
      <c r="J68" s="200">
        <v>0.89682432075103968</v>
      </c>
      <c r="K68" s="200">
        <v>2.1271981207510389</v>
      </c>
    </row>
    <row r="69" spans="1:11" x14ac:dyDescent="0.25">
      <c r="A69" s="198">
        <v>52</v>
      </c>
      <c r="B69" s="199">
        <v>4745</v>
      </c>
      <c r="C69" s="199" t="s">
        <v>35</v>
      </c>
      <c r="D69" s="199">
        <v>50.3</v>
      </c>
      <c r="E69" s="199">
        <v>1.952</v>
      </c>
      <c r="F69" s="199">
        <v>1.952</v>
      </c>
      <c r="G69" s="199">
        <v>0</v>
      </c>
      <c r="H69" s="200">
        <v>0</v>
      </c>
      <c r="I69" s="200"/>
      <c r="J69" s="200">
        <v>0.4006240082928712</v>
      </c>
      <c r="K69" s="200">
        <v>0.4006240082928712</v>
      </c>
    </row>
    <row r="70" spans="1:11" x14ac:dyDescent="0.25">
      <c r="A70" s="198">
        <v>53</v>
      </c>
      <c r="B70" s="199">
        <v>4739</v>
      </c>
      <c r="C70" s="199" t="s">
        <v>35</v>
      </c>
      <c r="D70" s="199">
        <v>54.8</v>
      </c>
      <c r="E70" s="199">
        <v>2.3479999999999999</v>
      </c>
      <c r="F70" s="199">
        <v>2.3479999999999999</v>
      </c>
      <c r="G70" s="199">
        <v>0</v>
      </c>
      <c r="H70" s="200">
        <v>0</v>
      </c>
      <c r="I70" s="200"/>
      <c r="J70" s="200">
        <v>0.43646512235485768</v>
      </c>
      <c r="K70" s="200">
        <v>0.43646512235485768</v>
      </c>
    </row>
    <row r="71" spans="1:11" x14ac:dyDescent="0.25">
      <c r="A71" s="198">
        <v>54</v>
      </c>
      <c r="B71" s="199">
        <v>4765</v>
      </c>
      <c r="C71" s="199" t="s">
        <v>35</v>
      </c>
      <c r="D71" s="199">
        <v>50.3</v>
      </c>
      <c r="E71" s="199">
        <v>8.2319999999999993</v>
      </c>
      <c r="F71" s="199">
        <v>8.2319999999999993</v>
      </c>
      <c r="G71" s="199">
        <v>0</v>
      </c>
      <c r="H71" s="200">
        <v>0</v>
      </c>
      <c r="I71" s="200"/>
      <c r="J71" s="200">
        <v>0.4006240082928712</v>
      </c>
      <c r="K71" s="200">
        <v>0.4006240082928712</v>
      </c>
    </row>
    <row r="72" spans="1:11" x14ac:dyDescent="0.25">
      <c r="A72" s="198">
        <v>55</v>
      </c>
      <c r="B72" s="199">
        <v>4731</v>
      </c>
      <c r="C72" s="199" t="s">
        <v>35</v>
      </c>
      <c r="D72" s="199">
        <v>49.2</v>
      </c>
      <c r="E72" s="199">
        <v>1.49</v>
      </c>
      <c r="F72" s="199">
        <v>1.49</v>
      </c>
      <c r="G72" s="199">
        <v>0</v>
      </c>
      <c r="H72" s="200">
        <v>0</v>
      </c>
      <c r="I72" s="200"/>
      <c r="J72" s="200">
        <v>0.39186284707771896</v>
      </c>
      <c r="K72" s="200">
        <v>0.39186284707771896</v>
      </c>
    </row>
    <row r="73" spans="1:11" x14ac:dyDescent="0.25">
      <c r="A73" s="198">
        <v>56</v>
      </c>
      <c r="B73" s="199">
        <v>4771</v>
      </c>
      <c r="C73" s="199" t="s">
        <v>35</v>
      </c>
      <c r="D73" s="199">
        <v>63.4</v>
      </c>
      <c r="E73" s="199">
        <v>1.222</v>
      </c>
      <c r="F73" s="199">
        <v>1.222</v>
      </c>
      <c r="G73" s="199">
        <v>0</v>
      </c>
      <c r="H73" s="200">
        <v>0</v>
      </c>
      <c r="I73" s="200"/>
      <c r="J73" s="200">
        <v>0.50496147367332078</v>
      </c>
      <c r="K73" s="200">
        <v>0.50496147367332078</v>
      </c>
    </row>
    <row r="74" spans="1:11" x14ac:dyDescent="0.25">
      <c r="A74" s="198">
        <v>57</v>
      </c>
      <c r="B74" s="199">
        <v>4758</v>
      </c>
      <c r="C74" s="199" t="s">
        <v>35</v>
      </c>
      <c r="D74" s="199">
        <v>104.8</v>
      </c>
      <c r="E74" s="199">
        <v>13.853999999999999</v>
      </c>
      <c r="F74" s="199">
        <v>13.853999999999999</v>
      </c>
      <c r="G74" s="199">
        <v>0</v>
      </c>
      <c r="H74" s="200">
        <v>0</v>
      </c>
      <c r="I74" s="200"/>
      <c r="J74" s="200">
        <v>0.83469972304359641</v>
      </c>
      <c r="K74" s="200">
        <v>0.83469972304359641</v>
      </c>
    </row>
    <row r="75" spans="1:11" x14ac:dyDescent="0.25">
      <c r="A75" s="198">
        <v>58</v>
      </c>
      <c r="B75" s="199">
        <v>4746</v>
      </c>
      <c r="C75" s="199" t="s">
        <v>35</v>
      </c>
      <c r="D75" s="199">
        <v>115.3</v>
      </c>
      <c r="E75" s="199">
        <v>40.57</v>
      </c>
      <c r="F75" s="199">
        <v>41.76</v>
      </c>
      <c r="G75" s="199">
        <v>1.1899999999999977</v>
      </c>
      <c r="H75" s="200">
        <v>1.0231619999999981</v>
      </c>
      <c r="I75" s="200"/>
      <c r="J75" s="200">
        <v>0.91832898918823158</v>
      </c>
      <c r="K75" s="200">
        <v>1.9414909891882297</v>
      </c>
    </row>
    <row r="76" spans="1:11" x14ac:dyDescent="0.25">
      <c r="A76" s="198">
        <v>59</v>
      </c>
      <c r="B76" s="199">
        <v>4762</v>
      </c>
      <c r="C76" s="199" t="s">
        <v>35</v>
      </c>
      <c r="D76" s="199">
        <v>51.5</v>
      </c>
      <c r="E76" s="199">
        <v>1.1919999999999999</v>
      </c>
      <c r="F76" s="199">
        <v>1.1919999999999999</v>
      </c>
      <c r="G76" s="199">
        <v>0</v>
      </c>
      <c r="H76" s="200">
        <v>0</v>
      </c>
      <c r="I76" s="200"/>
      <c r="J76" s="200">
        <v>0.41018163870940094</v>
      </c>
      <c r="K76" s="200">
        <v>0.41018163870940094</v>
      </c>
    </row>
    <row r="77" spans="1:11" x14ac:dyDescent="0.25">
      <c r="A77" s="198">
        <v>60</v>
      </c>
      <c r="B77" s="199">
        <v>18010453</v>
      </c>
      <c r="C77" s="199" t="s">
        <v>36</v>
      </c>
      <c r="D77" s="199">
        <v>55.4</v>
      </c>
      <c r="E77" s="199">
        <v>0.86</v>
      </c>
      <c r="F77" s="199">
        <v>0.86</v>
      </c>
      <c r="G77" s="199">
        <v>0</v>
      </c>
      <c r="H77" s="200">
        <v>0</v>
      </c>
      <c r="I77" s="200"/>
      <c r="J77" s="200">
        <v>0.44124393756312252</v>
      </c>
      <c r="K77" s="200">
        <v>0.44124393756312252</v>
      </c>
    </row>
    <row r="78" spans="1:11" x14ac:dyDescent="0.25">
      <c r="A78" s="198">
        <v>61</v>
      </c>
      <c r="B78" s="199">
        <v>4732</v>
      </c>
      <c r="C78" s="199" t="s">
        <v>35</v>
      </c>
      <c r="D78" s="199">
        <v>51.8</v>
      </c>
      <c r="E78" s="199">
        <v>30.62</v>
      </c>
      <c r="F78" s="199">
        <v>30.835000000000001</v>
      </c>
      <c r="G78" s="199">
        <v>0.21499999999999986</v>
      </c>
      <c r="H78" s="200">
        <v>0.18485699999999988</v>
      </c>
      <c r="I78" s="200"/>
      <c r="J78" s="200">
        <v>0.41257104631353336</v>
      </c>
      <c r="K78" s="200">
        <v>0.5974280463135333</v>
      </c>
    </row>
    <row r="79" spans="1:11" x14ac:dyDescent="0.25">
      <c r="A79" s="198">
        <v>62</v>
      </c>
      <c r="B79" s="199">
        <v>486515</v>
      </c>
      <c r="C79" s="199" t="s">
        <v>36</v>
      </c>
      <c r="D79" s="199">
        <v>48.9</v>
      </c>
      <c r="E79" s="199">
        <v>3.044</v>
      </c>
      <c r="F79" s="199">
        <v>3.3536000000000001</v>
      </c>
      <c r="G79" s="199">
        <v>0.3096000000000001</v>
      </c>
      <c r="H79" s="200">
        <v>0.3096000000000001</v>
      </c>
      <c r="I79" s="200"/>
      <c r="J79" s="200">
        <v>0.38947343947358648</v>
      </c>
      <c r="K79" s="200">
        <v>0.69907343947358658</v>
      </c>
    </row>
    <row r="80" spans="1:11" x14ac:dyDescent="0.25">
      <c r="A80" s="198">
        <v>63</v>
      </c>
      <c r="B80" s="199">
        <v>18003179</v>
      </c>
      <c r="C80" s="199" t="s">
        <v>36</v>
      </c>
      <c r="D80" s="199">
        <v>63.2</v>
      </c>
      <c r="E80" s="199">
        <v>3.4780000000000002</v>
      </c>
      <c r="F80" s="199">
        <v>3.9809999999999999</v>
      </c>
      <c r="G80" s="199">
        <v>0.50299999999999967</v>
      </c>
      <c r="H80" s="200">
        <v>0.50299999999999967</v>
      </c>
      <c r="I80" s="200"/>
      <c r="J80" s="200">
        <v>0.5033685352705658</v>
      </c>
      <c r="K80" s="200">
        <v>1.0063685352705654</v>
      </c>
    </row>
    <row r="81" spans="1:11" x14ac:dyDescent="0.25">
      <c r="A81" s="198">
        <v>64</v>
      </c>
      <c r="B81" s="199">
        <v>3963</v>
      </c>
      <c r="C81" s="199" t="s">
        <v>35</v>
      </c>
      <c r="D81" s="199">
        <v>104.7</v>
      </c>
      <c r="E81" s="199">
        <v>0.38100000000000001</v>
      </c>
      <c r="F81" s="199">
        <v>0.38100000000000001</v>
      </c>
      <c r="G81" s="199">
        <v>0</v>
      </c>
      <c r="H81" s="200">
        <v>0</v>
      </c>
      <c r="I81" s="200"/>
      <c r="J81" s="200">
        <v>0.83390325384221897</v>
      </c>
      <c r="K81" s="200">
        <v>0.83390325384221897</v>
      </c>
    </row>
    <row r="82" spans="1:11" x14ac:dyDescent="0.25">
      <c r="A82" s="198">
        <v>65</v>
      </c>
      <c r="B82" s="199">
        <v>4761</v>
      </c>
      <c r="C82" s="199" t="s">
        <v>35</v>
      </c>
      <c r="D82" s="199">
        <v>114.6</v>
      </c>
      <c r="E82" s="199">
        <v>39.69</v>
      </c>
      <c r="F82" s="199">
        <v>40.488</v>
      </c>
      <c r="G82" s="199">
        <v>0.79800000000000182</v>
      </c>
      <c r="H82" s="200">
        <v>0.68612040000000152</v>
      </c>
      <c r="I82" s="200"/>
      <c r="J82" s="200">
        <v>0.91275370477858919</v>
      </c>
      <c r="K82" s="200">
        <v>1.5988741047785906</v>
      </c>
    </row>
    <row r="83" spans="1:11" x14ac:dyDescent="0.25">
      <c r="A83" s="198">
        <v>66</v>
      </c>
      <c r="B83" s="199">
        <v>4760</v>
      </c>
      <c r="C83" s="199" t="s">
        <v>35</v>
      </c>
      <c r="D83" s="199">
        <v>51.6</v>
      </c>
      <c r="E83" s="199">
        <v>3.9630000000000001</v>
      </c>
      <c r="F83" s="199">
        <v>3.9630000000000001</v>
      </c>
      <c r="G83" s="199">
        <v>0</v>
      </c>
      <c r="H83" s="200">
        <v>0</v>
      </c>
      <c r="I83" s="200"/>
      <c r="J83" s="200">
        <v>0.41097810791077843</v>
      </c>
      <c r="K83" s="200">
        <v>0.41097810791077843</v>
      </c>
    </row>
    <row r="84" spans="1:11" x14ac:dyDescent="0.25">
      <c r="A84" s="198">
        <v>67</v>
      </c>
      <c r="B84" s="199">
        <v>4763</v>
      </c>
      <c r="C84" s="199" t="s">
        <v>35</v>
      </c>
      <c r="D84" s="199">
        <v>55.5</v>
      </c>
      <c r="E84" s="199">
        <v>2.669</v>
      </c>
      <c r="F84" s="199">
        <v>2.669</v>
      </c>
      <c r="G84" s="199">
        <v>0</v>
      </c>
      <c r="H84" s="200">
        <v>0</v>
      </c>
      <c r="I84" s="200"/>
      <c r="J84" s="200">
        <v>0.44204040676450002</v>
      </c>
      <c r="K84" s="200">
        <v>0.44204040676450002</v>
      </c>
    </row>
    <row r="85" spans="1:11" x14ac:dyDescent="0.25">
      <c r="A85" s="198">
        <v>68</v>
      </c>
      <c r="B85" s="199">
        <v>4776</v>
      </c>
      <c r="C85" s="199" t="s">
        <v>35</v>
      </c>
      <c r="D85" s="199">
        <v>51.5</v>
      </c>
      <c r="E85" s="199">
        <v>2.5249999999999999</v>
      </c>
      <c r="F85" s="199">
        <v>2.5249999999999999</v>
      </c>
      <c r="G85" s="199">
        <v>0</v>
      </c>
      <c r="H85" s="200">
        <v>0</v>
      </c>
      <c r="I85" s="200"/>
      <c r="J85" s="200">
        <v>0.41018163870940094</v>
      </c>
      <c r="K85" s="200">
        <v>0.41018163870940094</v>
      </c>
    </row>
    <row r="86" spans="1:11" x14ac:dyDescent="0.25">
      <c r="A86" s="198">
        <v>69</v>
      </c>
      <c r="B86" s="199">
        <v>4759</v>
      </c>
      <c r="C86" s="199" t="s">
        <v>35</v>
      </c>
      <c r="D86" s="199">
        <v>48.8</v>
      </c>
      <c r="E86" s="199">
        <v>1.427</v>
      </c>
      <c r="F86" s="199">
        <v>1.427</v>
      </c>
      <c r="G86" s="199">
        <v>0</v>
      </c>
      <c r="H86" s="200">
        <v>0</v>
      </c>
      <c r="I86" s="200"/>
      <c r="J86" s="200">
        <v>0.38867697027220899</v>
      </c>
      <c r="K86" s="200">
        <v>0.38867697027220899</v>
      </c>
    </row>
    <row r="87" spans="1:11" x14ac:dyDescent="0.25">
      <c r="A87" s="198">
        <v>70</v>
      </c>
      <c r="B87" s="199">
        <v>4757</v>
      </c>
      <c r="C87" s="199" t="s">
        <v>35</v>
      </c>
      <c r="D87" s="199">
        <v>62.6</v>
      </c>
      <c r="E87" s="199">
        <v>0</v>
      </c>
      <c r="F87" s="199">
        <v>0</v>
      </c>
      <c r="G87" s="199">
        <v>0</v>
      </c>
      <c r="H87" s="200">
        <v>0</v>
      </c>
      <c r="I87" s="200"/>
      <c r="J87" s="200">
        <v>0.49858972006230096</v>
      </c>
      <c r="K87" s="200">
        <v>0.49858972006230096</v>
      </c>
    </row>
    <row r="88" spans="1:11" x14ac:dyDescent="0.25">
      <c r="A88" s="198">
        <v>71</v>
      </c>
      <c r="B88" s="199" t="s">
        <v>46</v>
      </c>
      <c r="C88" s="199" t="s">
        <v>47</v>
      </c>
      <c r="D88" s="199">
        <v>122.7</v>
      </c>
      <c r="E88" s="199">
        <v>32557</v>
      </c>
      <c r="F88" s="199">
        <v>33774</v>
      </c>
      <c r="G88" s="199">
        <v>1217</v>
      </c>
      <c r="H88" s="200">
        <v>1.0466199999999999</v>
      </c>
      <c r="I88" s="200"/>
      <c r="J88" s="200">
        <v>0.977267710090165</v>
      </c>
      <c r="K88" s="200">
        <v>2.0238877100901647</v>
      </c>
    </row>
    <row r="89" spans="1:11" x14ac:dyDescent="0.25">
      <c r="A89" s="198">
        <v>72</v>
      </c>
      <c r="B89" s="199">
        <v>4768</v>
      </c>
      <c r="C89" s="199" t="s">
        <v>35</v>
      </c>
      <c r="D89" s="199">
        <v>112.8</v>
      </c>
      <c r="E89" s="199">
        <v>3.282</v>
      </c>
      <c r="F89" s="199">
        <v>3282</v>
      </c>
      <c r="G89" s="199">
        <v>3278.7179999999998</v>
      </c>
      <c r="H89" s="200">
        <v>2.8196974799999999</v>
      </c>
      <c r="I89" s="200"/>
      <c r="J89" s="200">
        <v>0.89841725915379467</v>
      </c>
      <c r="K89" s="200">
        <v>3.7181147391537945</v>
      </c>
    </row>
    <row r="90" spans="1:11" x14ac:dyDescent="0.25">
      <c r="A90" s="198">
        <v>73</v>
      </c>
      <c r="B90" s="199">
        <v>18010390</v>
      </c>
      <c r="C90" s="199" t="s">
        <v>36</v>
      </c>
      <c r="D90" s="199">
        <v>51.2</v>
      </c>
      <c r="E90" s="199">
        <v>1.909</v>
      </c>
      <c r="F90" s="199">
        <v>2.081</v>
      </c>
      <c r="G90" s="199">
        <v>0.17199999999999993</v>
      </c>
      <c r="H90" s="200">
        <v>0.17199999999999993</v>
      </c>
      <c r="I90" s="200"/>
      <c r="J90" s="200">
        <v>0.40779223110526852</v>
      </c>
      <c r="K90" s="200">
        <v>0.57979223110526845</v>
      </c>
    </row>
    <row r="91" spans="1:11" x14ac:dyDescent="0.25">
      <c r="A91" s="198">
        <v>74</v>
      </c>
      <c r="B91" s="199">
        <v>18010306</v>
      </c>
      <c r="C91" s="199" t="s">
        <v>36</v>
      </c>
      <c r="D91" s="199">
        <v>53.8</v>
      </c>
      <c r="E91" s="199">
        <v>0.39300000000000002</v>
      </c>
      <c r="F91" s="199">
        <v>0.39300000000000002</v>
      </c>
      <c r="G91" s="199">
        <v>0</v>
      </c>
      <c r="H91" s="200">
        <v>0</v>
      </c>
      <c r="I91" s="200"/>
      <c r="J91" s="200">
        <v>0.42850043034108287</v>
      </c>
      <c r="K91" s="200">
        <v>0.42850043034108287</v>
      </c>
    </row>
    <row r="92" spans="1:11" x14ac:dyDescent="0.25">
      <c r="A92" s="198">
        <v>75</v>
      </c>
      <c r="B92" s="199">
        <v>19001023</v>
      </c>
      <c r="C92" s="199" t="s">
        <v>36</v>
      </c>
      <c r="D92" s="199">
        <v>51.5</v>
      </c>
      <c r="E92" s="199">
        <v>3.448</v>
      </c>
      <c r="F92" s="199">
        <v>3.726</v>
      </c>
      <c r="G92" s="199">
        <v>0.27800000000000002</v>
      </c>
      <c r="H92" s="200">
        <v>0.27800000000000002</v>
      </c>
      <c r="I92" s="200"/>
      <c r="J92" s="200">
        <v>0.41018163870940094</v>
      </c>
      <c r="K92" s="200">
        <v>0.68818163870940097</v>
      </c>
    </row>
    <row r="93" spans="1:11" x14ac:dyDescent="0.25">
      <c r="A93" s="198">
        <v>76</v>
      </c>
      <c r="B93" s="199">
        <v>4735</v>
      </c>
      <c r="C93" s="199" t="s">
        <v>35</v>
      </c>
      <c r="D93" s="199">
        <v>48.9</v>
      </c>
      <c r="E93" s="199">
        <v>1.95</v>
      </c>
      <c r="F93" s="199">
        <v>1.95</v>
      </c>
      <c r="G93" s="199">
        <v>0</v>
      </c>
      <c r="H93" s="200">
        <v>0</v>
      </c>
      <c r="I93" s="200"/>
      <c r="J93" s="200">
        <v>0.38947343947358648</v>
      </c>
      <c r="K93" s="200">
        <v>0.38947343947358648</v>
      </c>
    </row>
    <row r="94" spans="1:11" x14ac:dyDescent="0.25">
      <c r="A94" s="198">
        <v>77</v>
      </c>
      <c r="B94" s="199">
        <v>20209792</v>
      </c>
      <c r="C94" s="199" t="s">
        <v>36</v>
      </c>
      <c r="D94" s="199">
        <v>62.8</v>
      </c>
      <c r="E94" s="199">
        <v>0</v>
      </c>
      <c r="F94" s="199">
        <v>0.47</v>
      </c>
      <c r="G94" s="199">
        <v>0.47</v>
      </c>
      <c r="H94" s="200">
        <v>0.47</v>
      </c>
      <c r="I94" s="200"/>
      <c r="J94" s="200">
        <v>0.50018265846505583</v>
      </c>
      <c r="K94" s="200">
        <v>0.9701826584650558</v>
      </c>
    </row>
    <row r="95" spans="1:11" x14ac:dyDescent="0.25">
      <c r="A95" s="198">
        <v>78</v>
      </c>
      <c r="B95" s="199">
        <v>9895</v>
      </c>
      <c r="C95" s="199" t="s">
        <v>35</v>
      </c>
      <c r="D95" s="199">
        <v>98</v>
      </c>
      <c r="E95" s="199">
        <v>10.391999999999999</v>
      </c>
      <c r="F95" s="199">
        <v>11.811999999999999</v>
      </c>
      <c r="G95" s="199">
        <v>1.42</v>
      </c>
      <c r="H95" s="200">
        <v>1.2209159999999999</v>
      </c>
      <c r="I95" s="200"/>
      <c r="J95" s="200">
        <v>0.78053981734992794</v>
      </c>
      <c r="K95" s="200">
        <v>2.0014558173499277</v>
      </c>
    </row>
    <row r="96" spans="1:11" x14ac:dyDescent="0.25">
      <c r="A96" s="198">
        <v>79</v>
      </c>
      <c r="B96" s="199">
        <v>4337</v>
      </c>
      <c r="C96" s="199" t="s">
        <v>35</v>
      </c>
      <c r="D96" s="199">
        <v>107.7</v>
      </c>
      <c r="E96" s="199">
        <v>20.216000000000001</v>
      </c>
      <c r="F96" s="199">
        <v>21.300999999999998</v>
      </c>
      <c r="G96" s="199">
        <v>1.0849999999999973</v>
      </c>
      <c r="H96" s="200">
        <v>0.93288299999999769</v>
      </c>
      <c r="I96" s="200"/>
      <c r="J96" s="200">
        <v>0.85779732988354329</v>
      </c>
      <c r="K96" s="200">
        <v>1.790680329883541</v>
      </c>
    </row>
    <row r="97" spans="1:11" x14ac:dyDescent="0.25">
      <c r="A97" s="198" t="s">
        <v>48</v>
      </c>
      <c r="B97" s="199">
        <v>81501772</v>
      </c>
      <c r="C97" s="199" t="s">
        <v>49</v>
      </c>
      <c r="D97" s="199">
        <v>188.3</v>
      </c>
      <c r="E97" s="199">
        <v>18.38</v>
      </c>
      <c r="F97" s="199">
        <v>20.166</v>
      </c>
      <c r="G97" s="199">
        <v>1.7860000000000014</v>
      </c>
      <c r="H97" s="200">
        <v>1.7860000000000014</v>
      </c>
      <c r="I97" s="200"/>
      <c r="J97" s="200">
        <v>1.4997515061937903</v>
      </c>
      <c r="K97" s="200">
        <v>3.2857515061937916</v>
      </c>
    </row>
    <row r="98" spans="1:11" s="203" customFormat="1" ht="14.25" x14ac:dyDescent="0.2">
      <c r="A98" s="201" t="s">
        <v>50</v>
      </c>
      <c r="B98" s="201"/>
      <c r="C98" s="201" t="s">
        <v>35</v>
      </c>
      <c r="D98" s="201">
        <v>2689.7000000000003</v>
      </c>
      <c r="E98" s="201">
        <v>32836.763999999988</v>
      </c>
      <c r="F98" s="201">
        <v>37343.434599999993</v>
      </c>
      <c r="G98" s="201">
        <v>4506.6706000000049</v>
      </c>
      <c r="H98" s="202">
        <v>13.776670679999995</v>
      </c>
      <c r="I98" s="202">
        <v>0</v>
      </c>
      <c r="J98" s="202">
        <v>21.422632109450017</v>
      </c>
      <c r="K98" s="202">
        <v>35.199302789450009</v>
      </c>
    </row>
    <row r="99" spans="1:11" x14ac:dyDescent="0.25">
      <c r="A99" s="258" t="s">
        <v>38</v>
      </c>
      <c r="B99" s="259"/>
      <c r="C99" s="259"/>
      <c r="D99" s="259"/>
      <c r="E99" s="259"/>
      <c r="F99" s="259"/>
      <c r="G99" s="259"/>
      <c r="H99" s="259"/>
      <c r="I99" s="259"/>
      <c r="J99" s="259"/>
      <c r="K99" s="260"/>
    </row>
    <row r="100" spans="1:11" x14ac:dyDescent="0.25">
      <c r="A100" s="198">
        <v>5</v>
      </c>
      <c r="B100" s="199">
        <v>4770</v>
      </c>
      <c r="C100" s="199" t="s">
        <v>35</v>
      </c>
      <c r="D100" s="199">
        <v>90.5</v>
      </c>
      <c r="E100" s="199">
        <v>31.538</v>
      </c>
      <c r="F100" s="199">
        <v>32.116999999999997</v>
      </c>
      <c r="G100" s="199">
        <v>0.57899999999999707</v>
      </c>
      <c r="H100" s="200">
        <v>0.4978241999999975</v>
      </c>
      <c r="I100" s="200"/>
      <c r="J100" s="200">
        <v>0.7208046272466172</v>
      </c>
      <c r="K100" s="200">
        <v>1.2186288272466146</v>
      </c>
    </row>
    <row r="101" spans="1:11" x14ac:dyDescent="0.25">
      <c r="A101" s="198">
        <v>4</v>
      </c>
      <c r="B101" s="199">
        <v>4778</v>
      </c>
      <c r="C101" s="199" t="s">
        <v>35</v>
      </c>
      <c r="D101" s="199">
        <v>63.2</v>
      </c>
      <c r="E101" s="199">
        <v>32.143999999999998</v>
      </c>
      <c r="F101" s="199">
        <v>32.811</v>
      </c>
      <c r="G101" s="199">
        <v>0.66700000000000159</v>
      </c>
      <c r="H101" s="200">
        <v>0.5734866000000014</v>
      </c>
      <c r="I101" s="200"/>
      <c r="J101" s="200">
        <v>0.5033685352705658</v>
      </c>
      <c r="K101" s="200">
        <v>1.0768551352705673</v>
      </c>
    </row>
    <row r="102" spans="1:11" x14ac:dyDescent="0.25">
      <c r="A102" s="198">
        <v>7</v>
      </c>
      <c r="B102" s="199">
        <v>4769</v>
      </c>
      <c r="C102" s="199" t="s">
        <v>35</v>
      </c>
      <c r="D102" s="199">
        <v>204.9</v>
      </c>
      <c r="E102" s="199">
        <v>34.689</v>
      </c>
      <c r="F102" s="199">
        <v>35.444000000000003</v>
      </c>
      <c r="G102" s="199">
        <v>0.75500000000000256</v>
      </c>
      <c r="H102" s="200">
        <v>0.6491490000000022</v>
      </c>
      <c r="I102" s="200"/>
      <c r="J102" s="200">
        <v>1.6319653936224514</v>
      </c>
      <c r="K102" s="200">
        <v>2.2811143936224534</v>
      </c>
    </row>
    <row r="103" spans="1:11" x14ac:dyDescent="0.25">
      <c r="A103" s="198">
        <v>8</v>
      </c>
      <c r="B103" s="199">
        <v>4741</v>
      </c>
      <c r="C103" s="199" t="s">
        <v>35</v>
      </c>
      <c r="D103" s="199">
        <v>137.19999999999999</v>
      </c>
      <c r="E103" s="199">
        <v>27.567</v>
      </c>
      <c r="F103" s="199">
        <v>27.567</v>
      </c>
      <c r="G103" s="199">
        <v>0</v>
      </c>
      <c r="H103" s="200">
        <v>0</v>
      </c>
      <c r="I103" s="200"/>
      <c r="J103" s="200">
        <v>1.0927557442898992</v>
      </c>
      <c r="K103" s="200">
        <v>1.0927557442898992</v>
      </c>
    </row>
    <row r="104" spans="1:11" x14ac:dyDescent="0.25">
      <c r="A104" s="198">
        <v>9</v>
      </c>
      <c r="B104" s="199">
        <v>4751</v>
      </c>
      <c r="C104" s="199" t="s">
        <v>35</v>
      </c>
      <c r="D104" s="199">
        <v>61.8</v>
      </c>
      <c r="E104" s="199">
        <v>14.62</v>
      </c>
      <c r="F104" s="199">
        <v>14.62</v>
      </c>
      <c r="G104" s="199">
        <v>0</v>
      </c>
      <c r="H104" s="200">
        <v>0</v>
      </c>
      <c r="I104" s="200"/>
      <c r="J104" s="200">
        <v>0.49221796645128107</v>
      </c>
      <c r="K104" s="200">
        <v>0.49221796645128107</v>
      </c>
    </row>
    <row r="105" spans="1:11" x14ac:dyDescent="0.25">
      <c r="A105" s="198">
        <v>10</v>
      </c>
      <c r="B105" s="199">
        <v>4775</v>
      </c>
      <c r="C105" s="199" t="s">
        <v>35</v>
      </c>
      <c r="D105" s="199">
        <v>89.4</v>
      </c>
      <c r="E105" s="199">
        <v>19.475000000000001</v>
      </c>
      <c r="F105" s="199">
        <v>19.475000000000001</v>
      </c>
      <c r="G105" s="199">
        <v>0</v>
      </c>
      <c r="H105" s="200">
        <v>0</v>
      </c>
      <c r="I105" s="200"/>
      <c r="J105" s="200">
        <v>0.71204346603146496</v>
      </c>
      <c r="K105" s="200">
        <v>0.71204346603146496</v>
      </c>
    </row>
    <row r="106" spans="1:11" x14ac:dyDescent="0.25">
      <c r="A106" s="198">
        <v>11.12</v>
      </c>
      <c r="B106" s="199">
        <v>4772</v>
      </c>
      <c r="C106" s="199" t="s">
        <v>35</v>
      </c>
      <c r="D106" s="199">
        <v>368.8</v>
      </c>
      <c r="E106" s="199">
        <v>11.365</v>
      </c>
      <c r="F106" s="199">
        <v>11.365</v>
      </c>
      <c r="G106" s="199">
        <v>0</v>
      </c>
      <c r="H106" s="200">
        <v>0</v>
      </c>
      <c r="I106" s="200">
        <v>7.8540000000000001</v>
      </c>
      <c r="J106" s="200">
        <v>2.9373784146801372</v>
      </c>
      <c r="K106" s="200">
        <v>10.791378414680137</v>
      </c>
    </row>
    <row r="107" spans="1:11" x14ac:dyDescent="0.25">
      <c r="A107" s="199"/>
      <c r="B107" s="199">
        <v>4755</v>
      </c>
      <c r="C107" s="199" t="s">
        <v>35</v>
      </c>
      <c r="D107" s="199"/>
      <c r="E107" s="199">
        <v>380</v>
      </c>
      <c r="F107" s="199">
        <v>380</v>
      </c>
      <c r="G107" s="199">
        <v>0</v>
      </c>
      <c r="H107" s="200">
        <v>0</v>
      </c>
      <c r="I107" s="200"/>
      <c r="J107" s="200">
        <v>0</v>
      </c>
      <c r="K107" s="200">
        <v>0</v>
      </c>
    </row>
    <row r="108" spans="1:11" s="203" customFormat="1" ht="14.25" x14ac:dyDescent="0.2">
      <c r="A108" s="201" t="s">
        <v>50</v>
      </c>
      <c r="B108" s="201"/>
      <c r="C108" s="201"/>
      <c r="D108" s="201">
        <v>1015.8</v>
      </c>
      <c r="E108" s="201">
        <v>551.39800000000002</v>
      </c>
      <c r="F108" s="201">
        <v>553.399</v>
      </c>
      <c r="G108" s="201">
        <v>2.0009999999999764</v>
      </c>
      <c r="H108" s="202">
        <v>1.7204598000000011</v>
      </c>
      <c r="I108" s="202">
        <v>7.8540000000000001</v>
      </c>
      <c r="J108" s="202">
        <v>8.0905341475924182</v>
      </c>
      <c r="K108" s="202">
        <v>17.664993947592418</v>
      </c>
    </row>
    <row r="109" spans="1:11" s="203" customFormat="1" ht="14.25" x14ac:dyDescent="0.2">
      <c r="A109" s="201" t="s">
        <v>52</v>
      </c>
      <c r="B109" s="201"/>
      <c r="C109" s="201"/>
      <c r="D109" s="201">
        <v>3705.5</v>
      </c>
      <c r="E109" s="201">
        <v>33388.161999999989</v>
      </c>
      <c r="F109" s="201">
        <v>37896.833599999991</v>
      </c>
      <c r="G109" s="201">
        <v>4508.6716000000015</v>
      </c>
      <c r="H109" s="202">
        <v>15.497130479999996</v>
      </c>
      <c r="I109" s="202">
        <v>7.8540000000000001</v>
      </c>
      <c r="J109" s="202">
        <v>29.513166257042435</v>
      </c>
      <c r="K109" s="202">
        <v>52.864296737042423</v>
      </c>
    </row>
    <row r="110" spans="1:11" s="203" customFormat="1" ht="14.25" x14ac:dyDescent="0.2">
      <c r="A110" s="201" t="s">
        <v>53</v>
      </c>
      <c r="B110" s="201"/>
      <c r="C110" s="201"/>
      <c r="D110" s="201">
        <v>6998.2999999999993</v>
      </c>
      <c r="E110" s="201">
        <v>34030.086999999992</v>
      </c>
      <c r="F110" s="201">
        <v>38563.229599999991</v>
      </c>
      <c r="G110" s="201">
        <v>4533.1425999999992</v>
      </c>
      <c r="H110" s="202">
        <v>37.01369588</v>
      </c>
      <c r="I110" s="202">
        <v>7.8540000000000001</v>
      </c>
      <c r="J110" s="202">
        <v>55.73930412</v>
      </c>
      <c r="K110" s="202">
        <v>100.607</v>
      </c>
    </row>
  </sheetData>
  <mergeCells count="13">
    <mergeCell ref="A99:K99"/>
    <mergeCell ref="A60:K60"/>
    <mergeCell ref="A53:K53"/>
    <mergeCell ref="A3:M3"/>
    <mergeCell ref="A5:H5"/>
    <mergeCell ref="A7:C7"/>
    <mergeCell ref="D7:E7"/>
    <mergeCell ref="F7:H7"/>
    <mergeCell ref="A6:J6"/>
    <mergeCell ref="A1:K2"/>
    <mergeCell ref="A4:K4"/>
    <mergeCell ref="A8:H8"/>
    <mergeCell ref="A9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A45" workbookViewId="0">
      <selection activeCell="L76" sqref="L76"/>
    </sheetView>
  </sheetViews>
  <sheetFormatPr defaultRowHeight="15" x14ac:dyDescent="0.25"/>
  <cols>
    <col min="1" max="1" width="9.140625" style="178"/>
    <col min="2" max="2" width="13" style="178" customWidth="1"/>
    <col min="3" max="3" width="9.140625" style="178"/>
    <col min="4" max="5" width="12.28515625" style="178" customWidth="1"/>
    <col min="6" max="6" width="11.5703125" style="178" customWidth="1"/>
    <col min="7" max="8" width="11.28515625" style="178" customWidth="1"/>
    <col min="9" max="9" width="12.7109375" style="178" customWidth="1"/>
    <col min="10" max="10" width="11.5703125" style="178" customWidth="1"/>
    <col min="11" max="11" width="11.140625" style="178" customWidth="1"/>
    <col min="12" max="12" width="10.7109375" style="178" customWidth="1"/>
    <col min="13" max="13" width="10.140625" style="178" customWidth="1"/>
    <col min="14" max="16384" width="9.140625" style="178"/>
  </cols>
  <sheetData>
    <row r="1" spans="1:15" x14ac:dyDescent="0.25">
      <c r="A1" s="271"/>
      <c r="B1" s="272" t="s">
        <v>74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1:15" ht="36" customHeight="1" x14ac:dyDescent="0.25">
      <c r="A2" s="274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3"/>
    </row>
    <row r="3" spans="1:15" x14ac:dyDescent="0.25">
      <c r="A3" s="272"/>
      <c r="B3" s="272"/>
      <c r="C3" s="272"/>
      <c r="D3" s="272"/>
      <c r="E3" s="272"/>
      <c r="F3" s="272"/>
      <c r="G3" s="272"/>
      <c r="H3" s="272"/>
      <c r="I3" s="275"/>
      <c r="J3" s="275"/>
      <c r="K3" s="275"/>
      <c r="L3" s="275"/>
      <c r="M3" s="275"/>
      <c r="N3" s="276" t="s">
        <v>1</v>
      </c>
      <c r="O3" s="277">
        <v>0.85980000000000001</v>
      </c>
    </row>
    <row r="4" spans="1:15" x14ac:dyDescent="0.25">
      <c r="A4" s="272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8" t="s">
        <v>3</v>
      </c>
    </row>
    <row r="5" spans="1:15" x14ac:dyDescent="0.25">
      <c r="A5" s="279"/>
      <c r="B5" s="280"/>
      <c r="C5" s="280"/>
      <c r="D5" s="280"/>
      <c r="E5" s="280"/>
      <c r="F5" s="280"/>
      <c r="G5" s="280"/>
      <c r="H5" s="280"/>
      <c r="I5" s="281"/>
      <c r="J5" s="281"/>
      <c r="K5" s="282"/>
      <c r="L5" s="282"/>
      <c r="M5" s="282"/>
      <c r="N5" s="283" t="s">
        <v>5</v>
      </c>
      <c r="O5" s="284">
        <v>8.5999999999999998E-4</v>
      </c>
    </row>
    <row r="6" spans="1:15" x14ac:dyDescent="0.25">
      <c r="A6" s="285" t="s">
        <v>75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7">
        <v>965.26</v>
      </c>
      <c r="M6" s="288" t="s">
        <v>7</v>
      </c>
      <c r="N6" s="289"/>
      <c r="O6" s="290" t="s">
        <v>3</v>
      </c>
    </row>
    <row r="7" spans="1:15" x14ac:dyDescent="0.25">
      <c r="A7" s="291" t="s">
        <v>8</v>
      </c>
      <c r="B7" s="292"/>
      <c r="C7" s="292"/>
      <c r="D7" s="292"/>
      <c r="E7" s="292"/>
      <c r="F7" s="292"/>
      <c r="G7" s="293"/>
      <c r="H7" s="294" t="s">
        <v>76</v>
      </c>
      <c r="I7" s="294"/>
      <c r="J7" s="294"/>
      <c r="K7" s="295">
        <v>1300708</v>
      </c>
      <c r="L7" s="296">
        <v>169.98</v>
      </c>
      <c r="M7" s="297" t="s">
        <v>3</v>
      </c>
      <c r="N7" s="273"/>
      <c r="O7" s="273"/>
    </row>
    <row r="8" spans="1:15" x14ac:dyDescent="0.25">
      <c r="A8" s="298" t="s">
        <v>77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9">
        <v>18.608281714285699</v>
      </c>
      <c r="M8" s="297" t="s">
        <v>3</v>
      </c>
      <c r="N8" s="273"/>
      <c r="O8" s="273"/>
    </row>
    <row r="9" spans="1:15" x14ac:dyDescent="0.25">
      <c r="A9" s="300" t="s">
        <v>78</v>
      </c>
      <c r="B9" s="301"/>
      <c r="C9" s="301"/>
      <c r="D9" s="301"/>
      <c r="E9" s="262"/>
      <c r="F9" s="262"/>
      <c r="G9" s="262"/>
      <c r="H9" s="262"/>
      <c r="I9" s="262"/>
      <c r="J9" s="262"/>
      <c r="K9" s="263"/>
      <c r="L9" s="299">
        <v>54.432311400000003</v>
      </c>
      <c r="M9" s="297" t="s">
        <v>3</v>
      </c>
      <c r="N9" s="273"/>
      <c r="O9" s="273"/>
    </row>
    <row r="10" spans="1:15" x14ac:dyDescent="0.25">
      <c r="A10" s="298" t="s">
        <v>79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9">
        <v>87.793714285714287</v>
      </c>
      <c r="M10" s="297" t="s">
        <v>3</v>
      </c>
      <c r="N10" s="273"/>
      <c r="O10" s="273"/>
    </row>
    <row r="11" spans="1:15" x14ac:dyDescent="0.25">
      <c r="A11" s="300" t="s">
        <v>80</v>
      </c>
      <c r="B11" s="301"/>
      <c r="C11" s="301"/>
      <c r="D11" s="301"/>
      <c r="E11" s="262"/>
      <c r="F11" s="262"/>
      <c r="G11" s="262"/>
      <c r="H11" s="262"/>
      <c r="I11" s="262"/>
      <c r="J11" s="262"/>
      <c r="K11" s="263"/>
      <c r="L11" s="299">
        <v>9.1456926000000003</v>
      </c>
      <c r="M11" s="297" t="s">
        <v>3</v>
      </c>
      <c r="N11" s="273"/>
      <c r="O11" s="273"/>
    </row>
    <row r="12" spans="1:15" x14ac:dyDescent="0.25">
      <c r="A12" s="298" t="s">
        <v>81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9">
        <v>6998.2999999999993</v>
      </c>
      <c r="M12" s="297" t="s">
        <v>82</v>
      </c>
      <c r="N12" s="273"/>
      <c r="O12" s="273"/>
    </row>
    <row r="13" spans="1:15" x14ac:dyDescent="0.25">
      <c r="A13" s="298" t="s">
        <v>11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302">
        <v>2418.9</v>
      </c>
      <c r="M13" s="297" t="s">
        <v>82</v>
      </c>
      <c r="N13" s="273"/>
      <c r="O13" s="273"/>
    </row>
    <row r="14" spans="1:15" x14ac:dyDescent="0.25">
      <c r="A14" s="303" t="s">
        <v>83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5"/>
      <c r="L14" s="299">
        <v>2610.6000000000004</v>
      </c>
      <c r="M14" s="297" t="s">
        <v>82</v>
      </c>
      <c r="N14" s="273"/>
      <c r="O14" s="273"/>
    </row>
    <row r="15" spans="1:15" ht="15.75" thickBot="1" x14ac:dyDescent="0.3">
      <c r="A15" s="303" t="s">
        <v>84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5"/>
      <c r="L15" s="296">
        <v>803.6</v>
      </c>
      <c r="M15" s="297" t="s">
        <v>82</v>
      </c>
      <c r="N15" s="273"/>
      <c r="O15" s="273"/>
    </row>
    <row r="16" spans="1:15" s="329" customFormat="1" ht="84" customHeight="1" thickBot="1" x14ac:dyDescent="0.25">
      <c r="A16" s="330" t="s">
        <v>19</v>
      </c>
      <c r="B16" s="331" t="s">
        <v>20</v>
      </c>
      <c r="C16" s="332" t="s">
        <v>25</v>
      </c>
      <c r="D16" s="333" t="s">
        <v>26</v>
      </c>
      <c r="E16" s="333" t="s">
        <v>69</v>
      </c>
      <c r="F16" s="333" t="s">
        <v>85</v>
      </c>
      <c r="G16" s="334" t="s">
        <v>29</v>
      </c>
      <c r="H16" s="335" t="s">
        <v>30</v>
      </c>
      <c r="I16" s="335" t="s">
        <v>45</v>
      </c>
      <c r="J16" s="336" t="s">
        <v>32</v>
      </c>
      <c r="K16" s="337" t="s">
        <v>33</v>
      </c>
    </row>
    <row r="17" spans="1:11" x14ac:dyDescent="0.25">
      <c r="A17" s="193">
        <v>1</v>
      </c>
      <c r="B17" s="193">
        <v>9860</v>
      </c>
      <c r="C17" s="306" t="s">
        <v>35</v>
      </c>
      <c r="D17" s="264">
        <v>45.3</v>
      </c>
      <c r="E17" s="264">
        <v>22.117999999999999</v>
      </c>
      <c r="F17" s="264">
        <v>24.46</v>
      </c>
      <c r="G17" s="265">
        <v>2.3420000000000023</v>
      </c>
      <c r="H17" s="265">
        <v>2.013651600000002</v>
      </c>
      <c r="I17" s="265">
        <v>0</v>
      </c>
      <c r="J17" s="265">
        <v>0.23519298056894125</v>
      </c>
      <c r="K17" s="265">
        <v>2.2488445805689432</v>
      </c>
    </row>
    <row r="18" spans="1:11" x14ac:dyDescent="0.25">
      <c r="A18" s="193">
        <v>2</v>
      </c>
      <c r="B18" s="193">
        <v>9367</v>
      </c>
      <c r="C18" s="307" t="s">
        <v>35</v>
      </c>
      <c r="D18" s="264">
        <v>98.6</v>
      </c>
      <c r="E18" s="264">
        <v>32.838000000000001</v>
      </c>
      <c r="F18" s="264">
        <v>34.435000000000002</v>
      </c>
      <c r="G18" s="265">
        <v>1.5970000000000013</v>
      </c>
      <c r="H18" s="265">
        <v>1.3731006000000012</v>
      </c>
      <c r="I18" s="265">
        <v>0</v>
      </c>
      <c r="J18" s="265">
        <v>0.5119211453443181</v>
      </c>
      <c r="K18" s="265">
        <v>1.8850217453443192</v>
      </c>
    </row>
    <row r="19" spans="1:11" x14ac:dyDescent="0.25">
      <c r="A19" s="193">
        <v>3</v>
      </c>
      <c r="B19" s="193">
        <v>8810029853</v>
      </c>
      <c r="C19" s="307" t="s">
        <v>36</v>
      </c>
      <c r="D19" s="264">
        <v>124.4</v>
      </c>
      <c r="E19" s="264">
        <v>4.3449999999999998</v>
      </c>
      <c r="F19" s="264">
        <v>6.5419999999999998</v>
      </c>
      <c r="G19" s="265">
        <v>2.1970000000000001</v>
      </c>
      <c r="H19" s="265">
        <v>2.1970000000000001</v>
      </c>
      <c r="I19" s="265">
        <v>0</v>
      </c>
      <c r="J19" s="265">
        <v>0.64587211441007275</v>
      </c>
      <c r="K19" s="265">
        <v>2.8428721144100728</v>
      </c>
    </row>
    <row r="20" spans="1:11" x14ac:dyDescent="0.25">
      <c r="A20" s="193">
        <v>4</v>
      </c>
      <c r="B20" s="193">
        <v>9830</v>
      </c>
      <c r="C20" s="307" t="s">
        <v>35</v>
      </c>
      <c r="D20" s="264">
        <v>106.7</v>
      </c>
      <c r="E20" s="264">
        <v>26.163</v>
      </c>
      <c r="F20" s="264">
        <v>26.163</v>
      </c>
      <c r="G20" s="265">
        <v>0</v>
      </c>
      <c r="H20" s="265">
        <v>0</v>
      </c>
      <c r="I20" s="265">
        <v>2.7437142857142858</v>
      </c>
      <c r="J20" s="265">
        <v>0</v>
      </c>
      <c r="K20" s="265">
        <v>2.7437142857142858</v>
      </c>
    </row>
    <row r="21" spans="1:11" x14ac:dyDescent="0.25">
      <c r="A21" s="193">
        <v>5</v>
      </c>
      <c r="B21" s="193">
        <v>9379</v>
      </c>
      <c r="C21" s="307" t="s">
        <v>35</v>
      </c>
      <c r="D21" s="264">
        <v>58.9</v>
      </c>
      <c r="E21" s="264">
        <v>22.094999999999999</v>
      </c>
      <c r="F21" s="264">
        <v>23.683</v>
      </c>
      <c r="G21" s="265">
        <v>1.588000000000001</v>
      </c>
      <c r="H21" s="265">
        <v>1.3653624000000009</v>
      </c>
      <c r="I21" s="265">
        <v>0</v>
      </c>
      <c r="J21" s="265">
        <v>0.30580279371988167</v>
      </c>
      <c r="K21" s="265">
        <v>1.6711651937198826</v>
      </c>
    </row>
    <row r="22" spans="1:11" x14ac:dyDescent="0.25">
      <c r="A22" s="193">
        <v>6</v>
      </c>
      <c r="B22" s="193">
        <v>9859</v>
      </c>
      <c r="C22" s="307" t="s">
        <v>35</v>
      </c>
      <c r="D22" s="264">
        <v>46.5</v>
      </c>
      <c r="E22" s="264">
        <v>2.7290000000000001</v>
      </c>
      <c r="F22" s="264">
        <v>2.7290000000000001</v>
      </c>
      <c r="G22" s="265">
        <v>0</v>
      </c>
      <c r="H22" s="265">
        <v>0</v>
      </c>
      <c r="I22" s="265">
        <v>1.195714285714286</v>
      </c>
      <c r="J22" s="265">
        <v>0</v>
      </c>
      <c r="K22" s="265">
        <v>1.195714285714286</v>
      </c>
    </row>
    <row r="23" spans="1:11" x14ac:dyDescent="0.25">
      <c r="A23" s="193">
        <v>7</v>
      </c>
      <c r="B23" s="193">
        <v>9864</v>
      </c>
      <c r="C23" s="307" t="s">
        <v>35</v>
      </c>
      <c r="D23" s="264">
        <v>44.6</v>
      </c>
      <c r="E23" s="264">
        <v>8.0920000000000005</v>
      </c>
      <c r="F23" s="264">
        <v>8.0920000000000005</v>
      </c>
      <c r="G23" s="265">
        <v>0</v>
      </c>
      <c r="H23" s="265">
        <v>0</v>
      </c>
      <c r="I23" s="265">
        <v>1.146857142857143</v>
      </c>
      <c r="J23" s="265">
        <v>0</v>
      </c>
      <c r="K23" s="265">
        <v>1.146857142857143</v>
      </c>
    </row>
    <row r="24" spans="1:11" x14ac:dyDescent="0.25">
      <c r="A24" s="193">
        <v>8</v>
      </c>
      <c r="B24" s="193">
        <v>9858</v>
      </c>
      <c r="C24" s="307" t="s">
        <v>35</v>
      </c>
      <c r="D24" s="264">
        <v>45</v>
      </c>
      <c r="E24" s="265">
        <v>0</v>
      </c>
      <c r="F24" s="265">
        <v>0</v>
      </c>
      <c r="G24" s="265">
        <v>0</v>
      </c>
      <c r="H24" s="265">
        <v>0</v>
      </c>
      <c r="I24" s="265">
        <v>1.157142857142857</v>
      </c>
      <c r="J24" s="265">
        <v>0</v>
      </c>
      <c r="K24" s="265">
        <v>1.157142857142857</v>
      </c>
    </row>
    <row r="25" spans="1:11" x14ac:dyDescent="0.25">
      <c r="A25" s="193">
        <v>9</v>
      </c>
      <c r="B25" s="193">
        <v>9829</v>
      </c>
      <c r="C25" s="307" t="s">
        <v>35</v>
      </c>
      <c r="D25" s="264">
        <v>51.9</v>
      </c>
      <c r="E25" s="264">
        <v>0.152</v>
      </c>
      <c r="F25" s="264">
        <v>0.152</v>
      </c>
      <c r="G25" s="265">
        <v>0</v>
      </c>
      <c r="H25" s="265">
        <v>0</v>
      </c>
      <c r="I25" s="265">
        <v>1.3345714285714283</v>
      </c>
      <c r="J25" s="265">
        <v>0</v>
      </c>
      <c r="K25" s="265">
        <v>1.3345714285714283</v>
      </c>
    </row>
    <row r="26" spans="1:11" x14ac:dyDescent="0.25">
      <c r="A26" s="193">
        <v>10</v>
      </c>
      <c r="B26" s="193">
        <v>9381</v>
      </c>
      <c r="C26" s="307" t="s">
        <v>35</v>
      </c>
      <c r="D26" s="264">
        <v>115.3</v>
      </c>
      <c r="E26" s="264">
        <v>29.571000000000002</v>
      </c>
      <c r="F26" s="264">
        <v>29.571000000000002</v>
      </c>
      <c r="G26" s="265">
        <v>0</v>
      </c>
      <c r="H26" s="265">
        <v>0</v>
      </c>
      <c r="I26" s="265">
        <v>2.9648571428571424</v>
      </c>
      <c r="J26" s="265">
        <v>0</v>
      </c>
      <c r="K26" s="265">
        <v>2.9648571428571424</v>
      </c>
    </row>
    <row r="27" spans="1:11" x14ac:dyDescent="0.25">
      <c r="A27" s="193">
        <v>11</v>
      </c>
      <c r="B27" s="193">
        <v>9856</v>
      </c>
      <c r="C27" s="307" t="s">
        <v>35</v>
      </c>
      <c r="D27" s="264">
        <v>105.5</v>
      </c>
      <c r="E27" s="264">
        <v>10.464</v>
      </c>
      <c r="F27" s="264">
        <v>10.984999999999999</v>
      </c>
      <c r="G27" s="265">
        <v>0.52099999999999902</v>
      </c>
      <c r="H27" s="265">
        <v>0.44795579999999918</v>
      </c>
      <c r="I27" s="265">
        <v>0</v>
      </c>
      <c r="J27" s="265">
        <v>0.54774524172236871</v>
      </c>
      <c r="K27" s="265">
        <v>0.99570104172236795</v>
      </c>
    </row>
    <row r="28" spans="1:11" x14ac:dyDescent="0.25">
      <c r="A28" s="193">
        <v>12</v>
      </c>
      <c r="B28" s="193">
        <v>9378</v>
      </c>
      <c r="C28" s="307" t="s">
        <v>35</v>
      </c>
      <c r="D28" s="264">
        <v>58.6</v>
      </c>
      <c r="E28" s="264">
        <v>1.3740000000000001</v>
      </c>
      <c r="F28" s="264">
        <v>1.3740000000000001</v>
      </c>
      <c r="G28" s="265">
        <v>0</v>
      </c>
      <c r="H28" s="265">
        <v>0</v>
      </c>
      <c r="I28" s="265">
        <v>1.5068571428571429</v>
      </c>
      <c r="J28" s="265">
        <v>0</v>
      </c>
      <c r="K28" s="265">
        <v>1.5068571428571429</v>
      </c>
    </row>
    <row r="29" spans="1:11" x14ac:dyDescent="0.25">
      <c r="A29" s="193">
        <v>13</v>
      </c>
      <c r="B29" s="193">
        <v>9362</v>
      </c>
      <c r="C29" s="307" t="s">
        <v>35</v>
      </c>
      <c r="D29" s="264">
        <v>47.3</v>
      </c>
      <c r="E29" s="264">
        <v>0.182</v>
      </c>
      <c r="F29" s="264">
        <v>0.182</v>
      </c>
      <c r="G29" s="265">
        <v>0</v>
      </c>
      <c r="H29" s="265">
        <v>0</v>
      </c>
      <c r="I29" s="265">
        <v>1.2162857142857142</v>
      </c>
      <c r="J29" s="265">
        <v>0</v>
      </c>
      <c r="K29" s="265">
        <v>1.2162857142857142</v>
      </c>
    </row>
    <row r="30" spans="1:11" x14ac:dyDescent="0.25">
      <c r="A30" s="193">
        <v>14</v>
      </c>
      <c r="B30" s="193">
        <v>2440</v>
      </c>
      <c r="C30" s="307" t="s">
        <v>35</v>
      </c>
      <c r="D30" s="264">
        <v>45.2</v>
      </c>
      <c r="E30" s="264">
        <v>6.1669999999999998</v>
      </c>
      <c r="F30" s="264">
        <v>6.1669999999999998</v>
      </c>
      <c r="G30" s="265">
        <v>0</v>
      </c>
      <c r="H30" s="265">
        <v>0</v>
      </c>
      <c r="I30" s="265">
        <v>1.1622857142857144</v>
      </c>
      <c r="J30" s="265">
        <v>0</v>
      </c>
      <c r="K30" s="265">
        <v>1.1622857142857144</v>
      </c>
    </row>
    <row r="31" spans="1:11" x14ac:dyDescent="0.25">
      <c r="A31" s="193">
        <v>15</v>
      </c>
      <c r="B31" s="193">
        <v>2428</v>
      </c>
      <c r="C31" s="307" t="s">
        <v>35</v>
      </c>
      <c r="D31" s="264">
        <v>45.2</v>
      </c>
      <c r="E31" s="264">
        <v>4.9580000000000002</v>
      </c>
      <c r="F31" s="264">
        <v>4.9580000000000002</v>
      </c>
      <c r="G31" s="265">
        <v>0</v>
      </c>
      <c r="H31" s="265">
        <v>0</v>
      </c>
      <c r="I31" s="265">
        <v>1.1622857142857144</v>
      </c>
      <c r="J31" s="265">
        <v>0</v>
      </c>
      <c r="K31" s="265">
        <v>1.1622857142857144</v>
      </c>
    </row>
    <row r="32" spans="1:11" x14ac:dyDescent="0.25">
      <c r="A32" s="193">
        <v>16</v>
      </c>
      <c r="B32" s="193">
        <v>2436</v>
      </c>
      <c r="C32" s="307" t="s">
        <v>35</v>
      </c>
      <c r="D32" s="264">
        <v>52.3</v>
      </c>
      <c r="E32" s="264">
        <v>15.837999999999999</v>
      </c>
      <c r="F32" s="264">
        <v>15.837999999999999</v>
      </c>
      <c r="G32" s="265">
        <v>0</v>
      </c>
      <c r="H32" s="265">
        <v>0</v>
      </c>
      <c r="I32" s="265">
        <v>1.3448571428571428</v>
      </c>
      <c r="J32" s="265">
        <v>0</v>
      </c>
      <c r="K32" s="265">
        <v>1.3448571428571428</v>
      </c>
    </row>
    <row r="33" spans="1:11" x14ac:dyDescent="0.25">
      <c r="A33" s="193">
        <v>17</v>
      </c>
      <c r="B33" s="193">
        <v>2438</v>
      </c>
      <c r="C33" s="307" t="s">
        <v>35</v>
      </c>
      <c r="D33" s="264">
        <v>116.1</v>
      </c>
      <c r="E33" s="264">
        <v>18.815000000000001</v>
      </c>
      <c r="F33" s="264">
        <v>18.815000000000001</v>
      </c>
      <c r="G33" s="265">
        <v>0</v>
      </c>
      <c r="H33" s="265">
        <v>0</v>
      </c>
      <c r="I33" s="265">
        <v>2.9854285714285709</v>
      </c>
      <c r="J33" s="265">
        <v>0</v>
      </c>
      <c r="K33" s="265">
        <v>2.9854285714285709</v>
      </c>
    </row>
    <row r="34" spans="1:11" x14ac:dyDescent="0.25">
      <c r="A34" s="193">
        <v>18</v>
      </c>
      <c r="B34" s="193">
        <v>2369</v>
      </c>
      <c r="C34" s="307" t="s">
        <v>35</v>
      </c>
      <c r="D34" s="264">
        <v>119.5</v>
      </c>
      <c r="E34" s="264">
        <v>6.2279999999999998</v>
      </c>
      <c r="F34" s="264">
        <v>7.9219999999999997</v>
      </c>
      <c r="G34" s="265">
        <v>1.694</v>
      </c>
      <c r="H34" s="265">
        <v>1.4565011999999999</v>
      </c>
      <c r="I34" s="265">
        <v>0</v>
      </c>
      <c r="J34" s="265">
        <v>0.62043181408363091</v>
      </c>
      <c r="K34" s="265">
        <v>2.0769330140836306</v>
      </c>
    </row>
    <row r="35" spans="1:11" x14ac:dyDescent="0.25">
      <c r="A35" s="193">
        <v>19</v>
      </c>
      <c r="B35" s="193">
        <v>2427</v>
      </c>
      <c r="C35" s="307" t="s">
        <v>35</v>
      </c>
      <c r="D35" s="264">
        <v>61.4</v>
      </c>
      <c r="E35" s="264">
        <v>9.4390000000000001</v>
      </c>
      <c r="F35" s="264">
        <v>9.5869999999999997</v>
      </c>
      <c r="G35" s="265">
        <v>0.14799999999999969</v>
      </c>
      <c r="H35" s="265">
        <v>0.12725039999999974</v>
      </c>
      <c r="I35" s="265">
        <v>0</v>
      </c>
      <c r="J35" s="265">
        <v>0.31878253878439278</v>
      </c>
      <c r="K35" s="265">
        <v>0.44603293878439254</v>
      </c>
    </row>
    <row r="36" spans="1:11" x14ac:dyDescent="0.25">
      <c r="A36" s="193">
        <v>20</v>
      </c>
      <c r="B36" s="193">
        <v>91504975</v>
      </c>
      <c r="C36" s="307" t="s">
        <v>36</v>
      </c>
      <c r="D36" s="264">
        <v>47.5</v>
      </c>
      <c r="E36" s="264">
        <v>1.31</v>
      </c>
      <c r="F36" s="264">
        <v>1.978</v>
      </c>
      <c r="G36" s="265">
        <v>0.66799999999999993</v>
      </c>
      <c r="H36" s="265">
        <v>0.66799999999999993</v>
      </c>
      <c r="I36" s="265">
        <v>0</v>
      </c>
      <c r="J36" s="265">
        <v>0.24661515622571104</v>
      </c>
      <c r="K36" s="265">
        <v>0.91461515622571099</v>
      </c>
    </row>
    <row r="37" spans="1:11" x14ac:dyDescent="0.25">
      <c r="A37" s="193">
        <v>21</v>
      </c>
      <c r="B37" s="193">
        <v>2426</v>
      </c>
      <c r="C37" s="307" t="s">
        <v>35</v>
      </c>
      <c r="D37" s="264">
        <v>45</v>
      </c>
      <c r="E37" s="264">
        <v>27.504000000000001</v>
      </c>
      <c r="F37" s="264">
        <v>28.986999999999998</v>
      </c>
      <c r="G37" s="265">
        <v>1.482999999999997</v>
      </c>
      <c r="H37" s="265">
        <v>1.2750833999999973</v>
      </c>
      <c r="I37" s="265">
        <v>0</v>
      </c>
      <c r="J37" s="265">
        <v>0.23363541116119993</v>
      </c>
      <c r="K37" s="265">
        <v>1.5087188111611973</v>
      </c>
    </row>
    <row r="38" spans="1:11" x14ac:dyDescent="0.25">
      <c r="A38" s="193">
        <v>22</v>
      </c>
      <c r="B38" s="193">
        <v>9363</v>
      </c>
      <c r="C38" s="307" t="s">
        <v>35</v>
      </c>
      <c r="D38" s="264">
        <v>44.9</v>
      </c>
      <c r="E38" s="264">
        <v>5.0000000000000001E-3</v>
      </c>
      <c r="F38" s="264">
        <v>5.0000000000000001E-3</v>
      </c>
      <c r="G38" s="265">
        <v>0</v>
      </c>
      <c r="H38" s="265">
        <v>0</v>
      </c>
      <c r="I38" s="265">
        <v>1.1545714285714286</v>
      </c>
      <c r="J38" s="265">
        <v>0</v>
      </c>
      <c r="K38" s="265">
        <v>1.1545714285714286</v>
      </c>
    </row>
    <row r="39" spans="1:11" x14ac:dyDescent="0.25">
      <c r="A39" s="193">
        <v>23</v>
      </c>
      <c r="B39" s="193">
        <v>9372</v>
      </c>
      <c r="C39" s="307" t="s">
        <v>35</v>
      </c>
      <c r="D39" s="264">
        <v>52.1</v>
      </c>
      <c r="E39" s="264">
        <v>10.61</v>
      </c>
      <c r="F39" s="264">
        <v>11.769</v>
      </c>
      <c r="G39" s="265">
        <v>1.1590000000000007</v>
      </c>
      <c r="H39" s="265">
        <v>0.99650820000000062</v>
      </c>
      <c r="I39" s="265">
        <v>0</v>
      </c>
      <c r="J39" s="265">
        <v>0.27049788714441148</v>
      </c>
      <c r="K39" s="265">
        <v>1.267006087144412</v>
      </c>
    </row>
    <row r="40" spans="1:11" x14ac:dyDescent="0.25">
      <c r="A40" s="193">
        <v>24</v>
      </c>
      <c r="B40" s="193">
        <v>2441</v>
      </c>
      <c r="C40" s="307" t="s">
        <v>35</v>
      </c>
      <c r="D40" s="264">
        <v>115</v>
      </c>
      <c r="E40" s="264">
        <v>23.498000000000001</v>
      </c>
      <c r="F40" s="264">
        <v>23.498000000000001</v>
      </c>
      <c r="G40" s="265">
        <v>0</v>
      </c>
      <c r="H40" s="265">
        <v>0</v>
      </c>
      <c r="I40" s="265">
        <v>2.9571428571428569</v>
      </c>
      <c r="J40" s="265">
        <v>0</v>
      </c>
      <c r="K40" s="265">
        <v>2.9571428571428569</v>
      </c>
    </row>
    <row r="41" spans="1:11" x14ac:dyDescent="0.25">
      <c r="A41" s="193">
        <v>25</v>
      </c>
      <c r="B41" s="193">
        <v>91505152</v>
      </c>
      <c r="C41" s="307" t="s">
        <v>36</v>
      </c>
      <c r="D41" s="264">
        <v>104.9</v>
      </c>
      <c r="E41" s="264">
        <v>2.3420000000000001</v>
      </c>
      <c r="F41" s="264">
        <v>3.4279999999999999</v>
      </c>
      <c r="G41" s="265">
        <v>1.0859999999999999</v>
      </c>
      <c r="H41" s="265">
        <v>0.93374279999999987</v>
      </c>
      <c r="I41" s="265">
        <v>0</v>
      </c>
      <c r="J41" s="265">
        <v>0.54463010290688607</v>
      </c>
      <c r="K41" s="265">
        <v>1.4783729029068859</v>
      </c>
    </row>
    <row r="42" spans="1:11" x14ac:dyDescent="0.25">
      <c r="A42" s="193">
        <v>26</v>
      </c>
      <c r="B42" s="193">
        <v>2439</v>
      </c>
      <c r="C42" s="307" t="s">
        <v>35</v>
      </c>
      <c r="D42" s="264">
        <v>59.9</v>
      </c>
      <c r="E42" s="264">
        <v>4.3419999999999996</v>
      </c>
      <c r="F42" s="264">
        <v>4.3419999999999996</v>
      </c>
      <c r="G42" s="265">
        <v>0</v>
      </c>
      <c r="H42" s="265">
        <v>0</v>
      </c>
      <c r="I42" s="265">
        <v>1.5402857142857143</v>
      </c>
      <c r="J42" s="265">
        <v>0</v>
      </c>
      <c r="K42" s="265">
        <v>1.5402857142857143</v>
      </c>
    </row>
    <row r="43" spans="1:11" x14ac:dyDescent="0.25">
      <c r="A43" s="193">
        <v>27</v>
      </c>
      <c r="B43" s="193">
        <v>2433</v>
      </c>
      <c r="C43" s="307" t="s">
        <v>35</v>
      </c>
      <c r="D43" s="264">
        <v>47.5</v>
      </c>
      <c r="E43" s="264">
        <v>9.0280000000000005</v>
      </c>
      <c r="F43" s="264">
        <v>9.0280000000000005</v>
      </c>
      <c r="G43" s="265">
        <v>0</v>
      </c>
      <c r="H43" s="265">
        <v>0</v>
      </c>
      <c r="I43" s="265">
        <v>1.2214285714285715</v>
      </c>
      <c r="J43" s="265">
        <v>0</v>
      </c>
      <c r="K43" s="265">
        <v>1.2214285714285715</v>
      </c>
    </row>
    <row r="44" spans="1:11" x14ac:dyDescent="0.25">
      <c r="A44" s="193">
        <v>28</v>
      </c>
      <c r="B44" s="193">
        <v>9369</v>
      </c>
      <c r="C44" s="307" t="s">
        <v>35</v>
      </c>
      <c r="D44" s="264">
        <v>44.9</v>
      </c>
      <c r="E44" s="264">
        <v>4.0670000000000002</v>
      </c>
      <c r="F44" s="264">
        <v>4.0670000000000002</v>
      </c>
      <c r="G44" s="265">
        <v>0</v>
      </c>
      <c r="H44" s="265">
        <v>0</v>
      </c>
      <c r="I44" s="265">
        <v>1.1545714285714286</v>
      </c>
      <c r="J44" s="265">
        <v>0</v>
      </c>
      <c r="K44" s="265">
        <v>1.1545714285714286</v>
      </c>
    </row>
    <row r="45" spans="1:11" x14ac:dyDescent="0.25">
      <c r="A45" s="193">
        <v>29</v>
      </c>
      <c r="B45" s="193">
        <v>9851</v>
      </c>
      <c r="C45" s="307" t="s">
        <v>35</v>
      </c>
      <c r="D45" s="264">
        <v>44.6</v>
      </c>
      <c r="E45" s="264">
        <v>7.532</v>
      </c>
      <c r="F45" s="264">
        <v>7.532</v>
      </c>
      <c r="G45" s="265">
        <v>0</v>
      </c>
      <c r="H45" s="265">
        <v>0</v>
      </c>
      <c r="I45" s="265">
        <v>1.146857142857143</v>
      </c>
      <c r="J45" s="265">
        <v>0</v>
      </c>
      <c r="K45" s="265">
        <v>1.146857142857143</v>
      </c>
    </row>
    <row r="46" spans="1:11" x14ac:dyDescent="0.25">
      <c r="A46" s="193">
        <v>30</v>
      </c>
      <c r="B46" s="193">
        <v>9368</v>
      </c>
      <c r="C46" s="307" t="s">
        <v>35</v>
      </c>
      <c r="D46" s="264">
        <v>52</v>
      </c>
      <c r="E46" s="264">
        <v>7.8940000000000001</v>
      </c>
      <c r="F46" s="264">
        <v>9.8480000000000008</v>
      </c>
      <c r="G46" s="265">
        <v>1.9540000000000006</v>
      </c>
      <c r="H46" s="265">
        <v>1.6800492000000005</v>
      </c>
      <c r="I46" s="265">
        <v>0</v>
      </c>
      <c r="J46" s="265">
        <v>0.26997869734183105</v>
      </c>
      <c r="K46" s="265">
        <v>1.9500278973418315</v>
      </c>
    </row>
    <row r="47" spans="1:11" x14ac:dyDescent="0.25">
      <c r="A47" s="193">
        <v>31</v>
      </c>
      <c r="B47" s="193">
        <v>9852</v>
      </c>
      <c r="C47" s="307" t="s">
        <v>35</v>
      </c>
      <c r="D47" s="264">
        <v>117</v>
      </c>
      <c r="E47" s="264">
        <v>41.212000000000003</v>
      </c>
      <c r="F47" s="264">
        <v>44.524000000000001</v>
      </c>
      <c r="G47" s="265">
        <v>3.3119999999999976</v>
      </c>
      <c r="H47" s="265">
        <v>2.847657599999998</v>
      </c>
      <c r="I47" s="265">
        <v>0</v>
      </c>
      <c r="J47" s="265">
        <v>0.60745206901911986</v>
      </c>
      <c r="K47" s="265">
        <v>3.4551096690191176</v>
      </c>
    </row>
    <row r="48" spans="1:11" x14ac:dyDescent="0.25">
      <c r="A48" s="193">
        <v>32</v>
      </c>
      <c r="B48" s="193">
        <v>9821</v>
      </c>
      <c r="C48" s="307" t="s">
        <v>35</v>
      </c>
      <c r="D48" s="264">
        <v>104.4</v>
      </c>
      <c r="E48" s="264">
        <v>4.907</v>
      </c>
      <c r="F48" s="264">
        <v>4.907</v>
      </c>
      <c r="G48" s="265">
        <v>0</v>
      </c>
      <c r="H48" s="265">
        <v>0</v>
      </c>
      <c r="I48" s="265">
        <v>2.6845714285714286</v>
      </c>
      <c r="J48" s="265">
        <v>0</v>
      </c>
      <c r="K48" s="265">
        <v>2.6845714285714286</v>
      </c>
    </row>
    <row r="49" spans="1:11" x14ac:dyDescent="0.25">
      <c r="A49" s="193">
        <v>33</v>
      </c>
      <c r="B49" s="193">
        <v>9863</v>
      </c>
      <c r="C49" s="307" t="s">
        <v>35</v>
      </c>
      <c r="D49" s="264">
        <v>60.1</v>
      </c>
      <c r="E49" s="264">
        <v>10.818</v>
      </c>
      <c r="F49" s="264">
        <v>11.557</v>
      </c>
      <c r="G49" s="265">
        <v>0.73900000000000077</v>
      </c>
      <c r="H49" s="265">
        <v>0.63539220000000063</v>
      </c>
      <c r="I49" s="265">
        <v>0</v>
      </c>
      <c r="J49" s="265">
        <v>0.31203307135084701</v>
      </c>
      <c r="K49" s="265">
        <v>0.94742527135084764</v>
      </c>
    </row>
    <row r="50" spans="1:11" x14ac:dyDescent="0.25">
      <c r="A50" s="193">
        <v>34</v>
      </c>
      <c r="B50" s="193">
        <v>9370</v>
      </c>
      <c r="C50" s="307" t="s">
        <v>35</v>
      </c>
      <c r="D50" s="264">
        <v>47.6</v>
      </c>
      <c r="E50" s="264">
        <v>12.532</v>
      </c>
      <c r="F50" s="264">
        <v>14.055999999999999</v>
      </c>
      <c r="G50" s="265">
        <v>1.5239999999999991</v>
      </c>
      <c r="H50" s="265">
        <v>1.3103351999999993</v>
      </c>
      <c r="I50" s="265">
        <v>0</v>
      </c>
      <c r="J50" s="265">
        <v>0.24713434602829151</v>
      </c>
      <c r="K50" s="265">
        <v>1.5574695460282908</v>
      </c>
    </row>
    <row r="51" spans="1:11" x14ac:dyDescent="0.25">
      <c r="A51" s="193">
        <v>35</v>
      </c>
      <c r="B51" s="193">
        <v>9377</v>
      </c>
      <c r="C51" s="307" t="s">
        <v>35</v>
      </c>
      <c r="D51" s="264">
        <v>45.1</v>
      </c>
      <c r="E51" s="264">
        <v>14.871</v>
      </c>
      <c r="F51" s="264">
        <v>15.917</v>
      </c>
      <c r="G51" s="265">
        <v>1.0459999999999994</v>
      </c>
      <c r="H51" s="265">
        <v>0.89935079999999945</v>
      </c>
      <c r="I51" s="265">
        <v>0</v>
      </c>
      <c r="J51" s="265">
        <v>0.23415460096378038</v>
      </c>
      <c r="K51" s="265">
        <v>1.1335054009637799</v>
      </c>
    </row>
    <row r="52" spans="1:11" x14ac:dyDescent="0.25">
      <c r="A52" s="193">
        <v>36</v>
      </c>
      <c r="B52" s="193">
        <v>9861</v>
      </c>
      <c r="C52" s="307" t="s">
        <v>35</v>
      </c>
      <c r="D52" s="264">
        <v>44.3</v>
      </c>
      <c r="E52" s="264">
        <v>23.004000000000001</v>
      </c>
      <c r="F52" s="264">
        <v>23.004000000000001</v>
      </c>
      <c r="G52" s="265">
        <v>0</v>
      </c>
      <c r="H52" s="265">
        <v>0</v>
      </c>
      <c r="I52" s="265">
        <v>1.1391428571428572</v>
      </c>
      <c r="J52" s="265">
        <v>0</v>
      </c>
      <c r="K52" s="265">
        <v>1.1391428571428572</v>
      </c>
    </row>
    <row r="53" spans="1:11" x14ac:dyDescent="0.25">
      <c r="A53" s="193">
        <v>37</v>
      </c>
      <c r="B53" s="193">
        <v>9833</v>
      </c>
      <c r="C53" s="307" t="s">
        <v>35</v>
      </c>
      <c r="D53" s="264">
        <v>51.6</v>
      </c>
      <c r="E53" s="264">
        <v>20.754999999999999</v>
      </c>
      <c r="F53" s="264">
        <v>21.178999999999998</v>
      </c>
      <c r="G53" s="265">
        <v>0.42399999999999949</v>
      </c>
      <c r="H53" s="265">
        <v>0.36455519999999958</v>
      </c>
      <c r="I53" s="265">
        <v>0</v>
      </c>
      <c r="J53" s="265">
        <v>0.26790193813150925</v>
      </c>
      <c r="K53" s="265">
        <v>0.63245713813150883</v>
      </c>
    </row>
    <row r="54" spans="1:11" x14ac:dyDescent="0.25">
      <c r="A54" s="193">
        <v>38</v>
      </c>
      <c r="B54" s="193">
        <v>19000594</v>
      </c>
      <c r="C54" s="307" t="s">
        <v>36</v>
      </c>
      <c r="D54" s="264">
        <v>107.8</v>
      </c>
      <c r="E54" s="264">
        <v>10.478999999999999</v>
      </c>
      <c r="F54" s="264">
        <v>13.242000000000001</v>
      </c>
      <c r="G54" s="265">
        <v>2.7630000000000017</v>
      </c>
      <c r="H54" s="265">
        <v>2.7630000000000017</v>
      </c>
      <c r="I54" s="265">
        <v>0</v>
      </c>
      <c r="J54" s="265">
        <v>0.55968660718171892</v>
      </c>
      <c r="K54" s="265">
        <v>3.3226866071817205</v>
      </c>
    </row>
    <row r="55" spans="1:11" x14ac:dyDescent="0.25">
      <c r="A55" s="193">
        <v>39</v>
      </c>
      <c r="B55" s="193">
        <v>9380</v>
      </c>
      <c r="C55" s="307" t="s">
        <v>35</v>
      </c>
      <c r="D55" s="264">
        <v>97.6</v>
      </c>
      <c r="E55" s="264">
        <v>12.010999999999999</v>
      </c>
      <c r="F55" s="264">
        <v>12.138999999999999</v>
      </c>
      <c r="G55" s="265">
        <v>0.12800000000000011</v>
      </c>
      <c r="H55" s="265">
        <v>0.11005440000000009</v>
      </c>
      <c r="I55" s="265">
        <v>0</v>
      </c>
      <c r="J55" s="265">
        <v>0.50672924731851365</v>
      </c>
      <c r="K55" s="265">
        <v>0.61678364731851376</v>
      </c>
    </row>
    <row r="56" spans="1:11" x14ac:dyDescent="0.25">
      <c r="A56" s="193">
        <v>40</v>
      </c>
      <c r="B56" s="193">
        <v>9862</v>
      </c>
      <c r="C56" s="307" t="s">
        <v>35</v>
      </c>
      <c r="D56" s="264">
        <v>60.1</v>
      </c>
      <c r="E56" s="264">
        <v>4.3630000000000004</v>
      </c>
      <c r="F56" s="264">
        <v>4.3630000000000004</v>
      </c>
      <c r="G56" s="265">
        <v>0</v>
      </c>
      <c r="H56" s="265">
        <v>0</v>
      </c>
      <c r="I56" s="265">
        <v>1.5454285714285714</v>
      </c>
      <c r="J56" s="265">
        <v>0</v>
      </c>
      <c r="K56" s="265">
        <v>1.5454285714285714</v>
      </c>
    </row>
    <row r="57" spans="1:11" x14ac:dyDescent="0.25">
      <c r="A57" s="193">
        <v>41</v>
      </c>
      <c r="B57" s="193">
        <v>9857</v>
      </c>
      <c r="C57" s="307" t="s">
        <v>35</v>
      </c>
      <c r="D57" s="264">
        <v>47.2</v>
      </c>
      <c r="E57" s="264">
        <v>5.2560000000000002</v>
      </c>
      <c r="F57" s="264">
        <v>5.2560000000000002</v>
      </c>
      <c r="G57" s="265">
        <v>0</v>
      </c>
      <c r="H57" s="265">
        <v>0</v>
      </c>
      <c r="I57" s="265">
        <v>1.2137142857142855</v>
      </c>
      <c r="J57" s="265">
        <v>0</v>
      </c>
      <c r="K57" s="265">
        <v>1.2137142857142855</v>
      </c>
    </row>
    <row r="58" spans="1:11" x14ac:dyDescent="0.25">
      <c r="A58" s="266" t="s">
        <v>37</v>
      </c>
      <c r="B58" s="267"/>
      <c r="C58" s="268"/>
      <c r="D58" s="188">
        <v>2829.3999999999996</v>
      </c>
      <c r="E58" s="188">
        <v>479.9079999999999</v>
      </c>
      <c r="F58" s="188">
        <v>506.28099999999995</v>
      </c>
      <c r="G58" s="188">
        <v>26.373000000000047</v>
      </c>
      <c r="H58" s="189">
        <v>23.464551</v>
      </c>
      <c r="I58" s="189">
        <v>35.678571428571431</v>
      </c>
      <c r="J58" s="189">
        <v>7.486197763407425</v>
      </c>
      <c r="K58" s="189">
        <v>66.629320191978849</v>
      </c>
    </row>
    <row r="59" spans="1:11" x14ac:dyDescent="0.25">
      <c r="A59" s="269" t="s">
        <v>38</v>
      </c>
      <c r="B59" s="269"/>
      <c r="C59" s="269"/>
      <c r="D59" s="269"/>
      <c r="E59" s="269"/>
      <c r="F59" s="269"/>
      <c r="G59" s="269"/>
      <c r="H59" s="269"/>
      <c r="I59" s="269"/>
      <c r="J59" s="269"/>
      <c r="K59" s="269"/>
    </row>
    <row r="60" spans="1:11" x14ac:dyDescent="0.25">
      <c r="A60" s="308">
        <v>1</v>
      </c>
      <c r="B60" s="308">
        <v>9373</v>
      </c>
      <c r="C60" s="307" t="s">
        <v>35</v>
      </c>
      <c r="D60" s="264">
        <v>64</v>
      </c>
      <c r="E60" s="264">
        <v>46.271000000000001</v>
      </c>
      <c r="F60" s="264">
        <v>49.569000000000003</v>
      </c>
      <c r="G60" s="264">
        <v>3.2980000000000018</v>
      </c>
      <c r="H60" s="265">
        <v>2.8356204000000016</v>
      </c>
      <c r="I60" s="265">
        <v>0</v>
      </c>
      <c r="J60" s="265">
        <v>0.33228147365148436</v>
      </c>
      <c r="K60" s="265">
        <v>3.1679018736514859</v>
      </c>
    </row>
    <row r="61" spans="1:11" x14ac:dyDescent="0.25">
      <c r="A61" s="309">
        <v>2</v>
      </c>
      <c r="B61" s="309">
        <v>9374</v>
      </c>
      <c r="C61" s="307" t="s">
        <v>35</v>
      </c>
      <c r="D61" s="264">
        <v>131.6</v>
      </c>
      <c r="E61" s="264">
        <v>51.298999999999999</v>
      </c>
      <c r="F61" s="264">
        <v>51.298999999999999</v>
      </c>
      <c r="G61" s="265">
        <v>0</v>
      </c>
      <c r="H61" s="265">
        <v>0</v>
      </c>
      <c r="I61" s="265">
        <v>3.3839999999999995</v>
      </c>
      <c r="J61" s="265">
        <v>0</v>
      </c>
      <c r="K61" s="265">
        <v>3.3839999999999995</v>
      </c>
    </row>
    <row r="62" spans="1:11" x14ac:dyDescent="0.25">
      <c r="A62" s="309">
        <v>3</v>
      </c>
      <c r="B62" s="309">
        <v>9375</v>
      </c>
      <c r="C62" s="307" t="s">
        <v>35</v>
      </c>
      <c r="D62" s="264">
        <v>104.2</v>
      </c>
      <c r="E62" s="264">
        <v>37.244</v>
      </c>
      <c r="F62" s="264">
        <v>37.244</v>
      </c>
      <c r="G62" s="265">
        <v>0</v>
      </c>
      <c r="H62" s="265">
        <v>0</v>
      </c>
      <c r="I62" s="265">
        <v>2.6794285714285713</v>
      </c>
      <c r="J62" s="265">
        <v>0</v>
      </c>
      <c r="K62" s="265">
        <v>2.6794285714285713</v>
      </c>
    </row>
    <row r="63" spans="1:11" x14ac:dyDescent="0.25">
      <c r="A63" s="310">
        <v>4</v>
      </c>
      <c r="B63" s="310">
        <v>5400</v>
      </c>
      <c r="C63" s="307" t="s">
        <v>35</v>
      </c>
      <c r="D63" s="264">
        <v>163.6</v>
      </c>
      <c r="E63" s="264">
        <v>51.673999999999999</v>
      </c>
      <c r="F63" s="264">
        <v>54.41</v>
      </c>
      <c r="G63" s="264">
        <v>2.7359999999999971</v>
      </c>
      <c r="H63" s="265">
        <v>2.3524127999999975</v>
      </c>
      <c r="I63" s="265">
        <v>0</v>
      </c>
      <c r="J63" s="265">
        <v>0.84939451702160684</v>
      </c>
      <c r="K63" s="265">
        <v>3.2018073170216041</v>
      </c>
    </row>
    <row r="64" spans="1:11" ht="24.75" customHeight="1" x14ac:dyDescent="0.25">
      <c r="A64" s="237" t="s">
        <v>43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9"/>
    </row>
    <row r="65" spans="1:11" s="329" customFormat="1" ht="69" customHeight="1" x14ac:dyDescent="0.2">
      <c r="A65" s="261" t="s">
        <v>19</v>
      </c>
      <c r="B65" s="261" t="s">
        <v>20</v>
      </c>
      <c r="C65" s="325" t="s">
        <v>25</v>
      </c>
      <c r="D65" s="325" t="s">
        <v>26</v>
      </c>
      <c r="E65" s="325" t="s">
        <v>69</v>
      </c>
      <c r="F65" s="325" t="s">
        <v>85</v>
      </c>
      <c r="G65" s="326" t="s">
        <v>29</v>
      </c>
      <c r="H65" s="327" t="s">
        <v>30</v>
      </c>
      <c r="I65" s="327" t="s">
        <v>45</v>
      </c>
      <c r="J65" s="328" t="s">
        <v>32</v>
      </c>
      <c r="K65" s="328" t="s">
        <v>33</v>
      </c>
    </row>
    <row r="66" spans="1:11" x14ac:dyDescent="0.25">
      <c r="A66" s="193">
        <v>42</v>
      </c>
      <c r="B66" s="193">
        <v>4754</v>
      </c>
      <c r="C66" s="307" t="s">
        <v>35</v>
      </c>
      <c r="D66" s="307">
        <v>48.6</v>
      </c>
      <c r="E66" s="264">
        <v>2.1709999999999998</v>
      </c>
      <c r="F66" s="264">
        <v>2.177</v>
      </c>
      <c r="G66" s="265">
        <v>6.0000000000002274E-3</v>
      </c>
      <c r="H66" s="265">
        <v>0</v>
      </c>
      <c r="I66" s="265">
        <v>1.2497142857142856</v>
      </c>
      <c r="J66" s="265">
        <v>0</v>
      </c>
      <c r="K66" s="265">
        <v>1.2497142857142856</v>
      </c>
    </row>
    <row r="67" spans="1:11" x14ac:dyDescent="0.25">
      <c r="A67" s="193">
        <v>43</v>
      </c>
      <c r="B67" s="193">
        <v>4742</v>
      </c>
      <c r="C67" s="307" t="s">
        <v>35</v>
      </c>
      <c r="D67" s="307">
        <v>62.5</v>
      </c>
      <c r="E67" s="264">
        <v>2.1509999999999998</v>
      </c>
      <c r="F67" s="264">
        <v>2.7509999999999999</v>
      </c>
      <c r="G67" s="265">
        <v>0.60000000000000009</v>
      </c>
      <c r="H67" s="265">
        <v>0</v>
      </c>
      <c r="I67" s="265">
        <v>1.6071428571428572</v>
      </c>
      <c r="J67" s="265">
        <v>0</v>
      </c>
      <c r="K67" s="265">
        <v>1.6071428571428572</v>
      </c>
    </row>
    <row r="68" spans="1:11" x14ac:dyDescent="0.25">
      <c r="A68" s="193">
        <v>44</v>
      </c>
      <c r="B68" s="193">
        <v>4752</v>
      </c>
      <c r="C68" s="307" t="s">
        <v>35</v>
      </c>
      <c r="D68" s="307">
        <v>107.7</v>
      </c>
      <c r="E68" s="264">
        <v>37.274000000000001</v>
      </c>
      <c r="F68" s="264">
        <v>37.859000000000002</v>
      </c>
      <c r="G68" s="265">
        <v>0.58500000000000085</v>
      </c>
      <c r="H68" s="265">
        <v>0.50298300000000074</v>
      </c>
      <c r="I68" s="265">
        <v>0</v>
      </c>
      <c r="J68" s="265">
        <v>0.55916741737913855</v>
      </c>
      <c r="K68" s="265">
        <v>1.0621504173791392</v>
      </c>
    </row>
    <row r="69" spans="1:11" x14ac:dyDescent="0.25">
      <c r="A69" s="193">
        <v>48</v>
      </c>
      <c r="B69" s="193">
        <v>4738</v>
      </c>
      <c r="C69" s="307" t="s">
        <v>35</v>
      </c>
      <c r="D69" s="307">
        <v>48.6</v>
      </c>
      <c r="E69" s="264">
        <v>0.63900000000000001</v>
      </c>
      <c r="F69" s="264">
        <v>0.63900000000000001</v>
      </c>
      <c r="G69" s="265">
        <v>0</v>
      </c>
      <c r="H69" s="265">
        <v>0</v>
      </c>
      <c r="I69" s="265">
        <v>1.2497142857142856</v>
      </c>
      <c r="J69" s="265">
        <v>0</v>
      </c>
      <c r="K69" s="265">
        <v>1.2497142857142856</v>
      </c>
    </row>
    <row r="70" spans="1:11" x14ac:dyDescent="0.25">
      <c r="A70" s="193">
        <v>49</v>
      </c>
      <c r="B70" s="193">
        <v>4764</v>
      </c>
      <c r="C70" s="307" t="s">
        <v>35</v>
      </c>
      <c r="D70" s="307">
        <v>61.1</v>
      </c>
      <c r="E70" s="264">
        <v>1.7949999999999999</v>
      </c>
      <c r="F70" s="264">
        <v>4.7949999999999999</v>
      </c>
      <c r="G70" s="265">
        <v>3</v>
      </c>
      <c r="H70" s="265">
        <v>2.5794000000000001</v>
      </c>
      <c r="I70" s="265">
        <v>0</v>
      </c>
      <c r="J70" s="265">
        <v>0.31722496937665146</v>
      </c>
      <c r="K70" s="265">
        <v>2.8966249693766515</v>
      </c>
    </row>
    <row r="71" spans="1:11" x14ac:dyDescent="0.25">
      <c r="A71" s="193">
        <v>50</v>
      </c>
      <c r="B71" s="193">
        <v>4766</v>
      </c>
      <c r="C71" s="307" t="s">
        <v>35</v>
      </c>
      <c r="D71" s="307">
        <v>102.7</v>
      </c>
      <c r="E71" s="264">
        <v>10.766999999999999</v>
      </c>
      <c r="F71" s="264">
        <v>10.766999999999999</v>
      </c>
      <c r="G71" s="265">
        <v>0</v>
      </c>
      <c r="H71" s="265">
        <v>0</v>
      </c>
      <c r="I71" s="265">
        <v>2.640857142857143</v>
      </c>
      <c r="J71" s="265">
        <v>0</v>
      </c>
      <c r="K71" s="265">
        <v>2.640857142857143</v>
      </c>
    </row>
    <row r="72" spans="1:11" x14ac:dyDescent="0.25">
      <c r="A72" s="193">
        <v>51</v>
      </c>
      <c r="B72" s="193">
        <v>4747</v>
      </c>
      <c r="C72" s="307" t="s">
        <v>35</v>
      </c>
      <c r="D72" s="307">
        <v>112.6</v>
      </c>
      <c r="E72" s="264">
        <v>8.2059999999999995</v>
      </c>
      <c r="F72" s="264">
        <v>10.499000000000001</v>
      </c>
      <c r="G72" s="265">
        <v>2.293000000000001</v>
      </c>
      <c r="H72" s="265">
        <v>1.971521400000001</v>
      </c>
      <c r="I72" s="265">
        <v>0</v>
      </c>
      <c r="J72" s="265">
        <v>0.58460771770558029</v>
      </c>
      <c r="K72" s="265">
        <v>2.5561291177055812</v>
      </c>
    </row>
    <row r="73" spans="1:11" x14ac:dyDescent="0.25">
      <c r="A73" s="193">
        <v>52</v>
      </c>
      <c r="B73" s="193">
        <v>4745</v>
      </c>
      <c r="C73" s="307" t="s">
        <v>35</v>
      </c>
      <c r="D73" s="307">
        <v>50.3</v>
      </c>
      <c r="E73" s="264">
        <v>1.952</v>
      </c>
      <c r="F73" s="264">
        <v>1.952</v>
      </c>
      <c r="G73" s="265">
        <v>0</v>
      </c>
      <c r="H73" s="265">
        <v>0</v>
      </c>
      <c r="I73" s="265">
        <v>1.2934285714285711</v>
      </c>
      <c r="J73" s="265">
        <v>0</v>
      </c>
      <c r="K73" s="265">
        <v>1.2934285714285711</v>
      </c>
    </row>
    <row r="74" spans="1:11" x14ac:dyDescent="0.25">
      <c r="A74" s="193">
        <v>53</v>
      </c>
      <c r="B74" s="193">
        <v>4739</v>
      </c>
      <c r="C74" s="307" t="s">
        <v>35</v>
      </c>
      <c r="D74" s="307">
        <v>54.8</v>
      </c>
      <c r="E74" s="264">
        <v>2.3479999999999999</v>
      </c>
      <c r="F74" s="264">
        <v>2.3479999999999999</v>
      </c>
      <c r="G74" s="265">
        <v>0</v>
      </c>
      <c r="H74" s="265">
        <v>0</v>
      </c>
      <c r="I74" s="265">
        <v>1.409142857142857</v>
      </c>
      <c r="J74" s="265">
        <v>0</v>
      </c>
      <c r="K74" s="265">
        <v>1.409142857142857</v>
      </c>
    </row>
    <row r="75" spans="1:11" x14ac:dyDescent="0.25">
      <c r="A75" s="193">
        <v>54</v>
      </c>
      <c r="B75" s="193">
        <v>4765</v>
      </c>
      <c r="C75" s="307" t="s">
        <v>35</v>
      </c>
      <c r="D75" s="307">
        <v>50.3</v>
      </c>
      <c r="E75" s="264">
        <v>8.2319999999999993</v>
      </c>
      <c r="F75" s="264">
        <v>8.2319999999999993</v>
      </c>
      <c r="G75" s="265">
        <v>0</v>
      </c>
      <c r="H75" s="265">
        <v>0</v>
      </c>
      <c r="I75" s="265">
        <v>1.2934285714285711</v>
      </c>
      <c r="J75" s="265">
        <v>0</v>
      </c>
      <c r="K75" s="265">
        <v>1.2934285714285711</v>
      </c>
    </row>
    <row r="76" spans="1:11" x14ac:dyDescent="0.25">
      <c r="A76" s="193">
        <v>55</v>
      </c>
      <c r="B76" s="193">
        <v>4731</v>
      </c>
      <c r="C76" s="307" t="s">
        <v>35</v>
      </c>
      <c r="D76" s="307">
        <v>49.2</v>
      </c>
      <c r="E76" s="264">
        <v>1.49</v>
      </c>
      <c r="F76" s="264">
        <v>1.49</v>
      </c>
      <c r="G76" s="265">
        <v>0</v>
      </c>
      <c r="H76" s="265">
        <v>0</v>
      </c>
      <c r="I76" s="265">
        <v>1.2651428571428571</v>
      </c>
      <c r="J76" s="265">
        <v>0</v>
      </c>
      <c r="K76" s="265">
        <v>1.2651428571428571</v>
      </c>
    </row>
    <row r="77" spans="1:11" x14ac:dyDescent="0.25">
      <c r="A77" s="193">
        <v>56</v>
      </c>
      <c r="B77" s="193">
        <v>4771</v>
      </c>
      <c r="C77" s="307" t="s">
        <v>35</v>
      </c>
      <c r="D77" s="307">
        <v>63.4</v>
      </c>
      <c r="E77" s="264">
        <v>1.222</v>
      </c>
      <c r="F77" s="264">
        <v>1.222</v>
      </c>
      <c r="G77" s="265">
        <v>0</v>
      </c>
      <c r="H77" s="265">
        <v>0</v>
      </c>
      <c r="I77" s="265">
        <v>1.6302857142857141</v>
      </c>
      <c r="J77" s="265">
        <v>0</v>
      </c>
      <c r="K77" s="265">
        <v>1.6302857142857141</v>
      </c>
    </row>
    <row r="78" spans="1:11" x14ac:dyDescent="0.25">
      <c r="A78" s="193">
        <v>57</v>
      </c>
      <c r="B78" s="193">
        <v>4758</v>
      </c>
      <c r="C78" s="307" t="s">
        <v>35</v>
      </c>
      <c r="D78" s="307">
        <v>104.8</v>
      </c>
      <c r="E78" s="264">
        <v>13.853999999999999</v>
      </c>
      <c r="F78" s="264">
        <v>13.853999999999999</v>
      </c>
      <c r="G78" s="265">
        <v>0</v>
      </c>
      <c r="H78" s="265">
        <v>0</v>
      </c>
      <c r="I78" s="265">
        <v>2.6948571428571424</v>
      </c>
      <c r="J78" s="265">
        <v>0</v>
      </c>
      <c r="K78" s="265">
        <v>2.6948571428571424</v>
      </c>
    </row>
    <row r="79" spans="1:11" x14ac:dyDescent="0.25">
      <c r="A79" s="193">
        <v>58</v>
      </c>
      <c r="B79" s="193">
        <v>4746</v>
      </c>
      <c r="C79" s="307" t="s">
        <v>35</v>
      </c>
      <c r="D79" s="307">
        <v>115.3</v>
      </c>
      <c r="E79" s="264">
        <v>41.76</v>
      </c>
      <c r="F79" s="264">
        <v>43.460999999999999</v>
      </c>
      <c r="G79" s="265">
        <v>1.7010000000000005</v>
      </c>
      <c r="H79" s="265">
        <v>1.4625198000000004</v>
      </c>
      <c r="I79" s="265">
        <v>0</v>
      </c>
      <c r="J79" s="265">
        <v>0.59862584237525229</v>
      </c>
      <c r="K79" s="265">
        <v>2.0611456423752528</v>
      </c>
    </row>
    <row r="80" spans="1:11" x14ac:dyDescent="0.25">
      <c r="A80" s="193">
        <v>59</v>
      </c>
      <c r="B80" s="193">
        <v>4762</v>
      </c>
      <c r="C80" s="307" t="s">
        <v>35</v>
      </c>
      <c r="D80" s="307">
        <v>51.5</v>
      </c>
      <c r="E80" s="264">
        <v>1.1919999999999999</v>
      </c>
      <c r="F80" s="264">
        <v>1.1919999999999999</v>
      </c>
      <c r="G80" s="265">
        <v>0</v>
      </c>
      <c r="H80" s="265">
        <v>0</v>
      </c>
      <c r="I80" s="265">
        <v>1.3242857142857143</v>
      </c>
      <c r="J80" s="265">
        <v>0</v>
      </c>
      <c r="K80" s="265">
        <v>1.3242857142857143</v>
      </c>
    </row>
    <row r="81" spans="1:11" x14ac:dyDescent="0.25">
      <c r="A81" s="193">
        <v>60</v>
      </c>
      <c r="B81" s="193">
        <v>18010453</v>
      </c>
      <c r="C81" s="307" t="s">
        <v>36</v>
      </c>
      <c r="D81" s="307">
        <v>55.4</v>
      </c>
      <c r="E81" s="265">
        <v>0.86</v>
      </c>
      <c r="F81" s="264">
        <v>7.7409999999999997</v>
      </c>
      <c r="G81" s="265">
        <v>6.8809999999999993</v>
      </c>
      <c r="H81" s="265">
        <v>6.8809999999999993</v>
      </c>
      <c r="I81" s="265">
        <v>0</v>
      </c>
      <c r="J81" s="265">
        <v>0.28763115062956612</v>
      </c>
      <c r="K81" s="265">
        <v>7.1686311506295652</v>
      </c>
    </row>
    <row r="82" spans="1:11" x14ac:dyDescent="0.25">
      <c r="A82" s="193">
        <v>61</v>
      </c>
      <c r="B82" s="193">
        <v>4732</v>
      </c>
      <c r="C82" s="307" t="s">
        <v>35</v>
      </c>
      <c r="D82" s="307">
        <v>51.8</v>
      </c>
      <c r="E82" s="264">
        <v>30.835000000000001</v>
      </c>
      <c r="F82" s="264">
        <v>31.904</v>
      </c>
      <c r="G82" s="265">
        <v>1.0689999999999991</v>
      </c>
      <c r="H82" s="265">
        <v>0.91912619999999923</v>
      </c>
      <c r="I82" s="265">
        <v>0</v>
      </c>
      <c r="J82" s="265">
        <v>0.26894031773667015</v>
      </c>
      <c r="K82" s="265">
        <v>1.1880665177366694</v>
      </c>
    </row>
    <row r="83" spans="1:11" x14ac:dyDescent="0.25">
      <c r="A83" s="193">
        <v>62</v>
      </c>
      <c r="B83" s="193">
        <v>486515</v>
      </c>
      <c r="C83" s="307" t="s">
        <v>36</v>
      </c>
      <c r="D83" s="307">
        <v>48.9</v>
      </c>
      <c r="E83" s="264">
        <v>3.3536000000000001</v>
      </c>
      <c r="F83" s="264">
        <v>3.6793</v>
      </c>
      <c r="G83" s="265">
        <v>0.32569999999999988</v>
      </c>
      <c r="H83" s="265">
        <v>0.32569999999999988</v>
      </c>
      <c r="I83" s="265">
        <v>0</v>
      </c>
      <c r="J83" s="265">
        <v>0.25388381346183725</v>
      </c>
      <c r="K83" s="265">
        <v>0.57958381346183718</v>
      </c>
    </row>
    <row r="84" spans="1:11" x14ac:dyDescent="0.25">
      <c r="A84" s="193">
        <v>63</v>
      </c>
      <c r="B84" s="193">
        <v>18003179</v>
      </c>
      <c r="C84" s="307" t="s">
        <v>36</v>
      </c>
      <c r="D84" s="307">
        <v>63.2</v>
      </c>
      <c r="E84" s="264">
        <v>3.9809999999999999</v>
      </c>
      <c r="F84" s="264">
        <v>5.0309999999999997</v>
      </c>
      <c r="G84" s="265">
        <v>1.0499999999999998</v>
      </c>
      <c r="H84" s="265">
        <v>1.0499999999999998</v>
      </c>
      <c r="I84" s="265">
        <v>0</v>
      </c>
      <c r="J84" s="265">
        <v>0.32812795523084082</v>
      </c>
      <c r="K84" s="265">
        <v>1.3781279552308408</v>
      </c>
    </row>
    <row r="85" spans="1:11" x14ac:dyDescent="0.25">
      <c r="A85" s="193">
        <v>64</v>
      </c>
      <c r="B85" s="193">
        <v>3963</v>
      </c>
      <c r="C85" s="307" t="s">
        <v>35</v>
      </c>
      <c r="D85" s="307">
        <v>104.7</v>
      </c>
      <c r="E85" s="264">
        <v>0.38100000000000001</v>
      </c>
      <c r="F85" s="264">
        <v>0.38100000000000001</v>
      </c>
      <c r="G85" s="265">
        <v>0</v>
      </c>
      <c r="H85" s="265">
        <v>0</v>
      </c>
      <c r="I85" s="265">
        <v>2.6922857142857142</v>
      </c>
      <c r="J85" s="265">
        <v>0</v>
      </c>
      <c r="K85" s="265">
        <v>2.6922857142857142</v>
      </c>
    </row>
    <row r="86" spans="1:11" x14ac:dyDescent="0.25">
      <c r="A86" s="193">
        <v>65</v>
      </c>
      <c r="B86" s="193">
        <v>4761</v>
      </c>
      <c r="C86" s="307" t="s">
        <v>35</v>
      </c>
      <c r="D86" s="307">
        <v>114.6</v>
      </c>
      <c r="E86" s="264">
        <v>40.488</v>
      </c>
      <c r="F86" s="264">
        <v>41.726999999999997</v>
      </c>
      <c r="G86" s="265">
        <v>1.2389999999999972</v>
      </c>
      <c r="H86" s="265">
        <v>1.0652921999999976</v>
      </c>
      <c r="I86" s="265">
        <v>0</v>
      </c>
      <c r="J86" s="265">
        <v>0.59499151375718917</v>
      </c>
      <c r="K86" s="265">
        <v>1.6602837137571869</v>
      </c>
    </row>
    <row r="87" spans="1:11" x14ac:dyDescent="0.25">
      <c r="A87" s="193">
        <v>66</v>
      </c>
      <c r="B87" s="193">
        <v>4760</v>
      </c>
      <c r="C87" s="307" t="s">
        <v>35</v>
      </c>
      <c r="D87" s="307">
        <v>51.6</v>
      </c>
      <c r="E87" s="264">
        <v>3.9630000000000001</v>
      </c>
      <c r="F87" s="264">
        <v>3.9630000000000001</v>
      </c>
      <c r="G87" s="265">
        <v>0</v>
      </c>
      <c r="H87" s="265">
        <v>0</v>
      </c>
      <c r="I87" s="265">
        <v>1.326857142857143</v>
      </c>
      <c r="J87" s="265">
        <v>0</v>
      </c>
      <c r="K87" s="265">
        <v>1.326857142857143</v>
      </c>
    </row>
    <row r="88" spans="1:11" x14ac:dyDescent="0.25">
      <c r="A88" s="193">
        <v>67</v>
      </c>
      <c r="B88" s="193">
        <v>4763</v>
      </c>
      <c r="C88" s="307" t="s">
        <v>35</v>
      </c>
      <c r="D88" s="307">
        <v>55.5</v>
      </c>
      <c r="E88" s="264">
        <v>2.669</v>
      </c>
      <c r="F88" s="264">
        <v>2.669</v>
      </c>
      <c r="G88" s="265">
        <v>0</v>
      </c>
      <c r="H88" s="265">
        <v>0</v>
      </c>
      <c r="I88" s="265">
        <v>1.4271428571428573</v>
      </c>
      <c r="J88" s="265">
        <v>0</v>
      </c>
      <c r="K88" s="265">
        <v>1.4271428571428573</v>
      </c>
    </row>
    <row r="89" spans="1:11" x14ac:dyDescent="0.25">
      <c r="A89" s="193">
        <v>68</v>
      </c>
      <c r="B89" s="193">
        <v>4776</v>
      </c>
      <c r="C89" s="307" t="s">
        <v>35</v>
      </c>
      <c r="D89" s="307">
        <v>51.5</v>
      </c>
      <c r="E89" s="264">
        <v>2.5249999999999999</v>
      </c>
      <c r="F89" s="264">
        <v>2.5249999999999999</v>
      </c>
      <c r="G89" s="265">
        <v>0</v>
      </c>
      <c r="H89" s="265">
        <v>0</v>
      </c>
      <c r="I89" s="265">
        <v>1.3242857142857143</v>
      </c>
      <c r="J89" s="265">
        <v>0</v>
      </c>
      <c r="K89" s="265">
        <v>1.3242857142857143</v>
      </c>
    </row>
    <row r="90" spans="1:11" x14ac:dyDescent="0.25">
      <c r="A90" s="193">
        <v>69</v>
      </c>
      <c r="B90" s="193">
        <v>4759</v>
      </c>
      <c r="C90" s="307" t="s">
        <v>35</v>
      </c>
      <c r="D90" s="307">
        <v>48.8</v>
      </c>
      <c r="E90" s="264">
        <v>1.427</v>
      </c>
      <c r="F90" s="264">
        <v>1.427</v>
      </c>
      <c r="G90" s="265">
        <v>0</v>
      </c>
      <c r="H90" s="265">
        <v>0</v>
      </c>
      <c r="I90" s="265">
        <v>1.2548571428571427</v>
      </c>
      <c r="J90" s="265">
        <v>0</v>
      </c>
      <c r="K90" s="265">
        <v>1.2548571428571427</v>
      </c>
    </row>
    <row r="91" spans="1:11" x14ac:dyDescent="0.25">
      <c r="A91" s="193">
        <v>70</v>
      </c>
      <c r="B91" s="193">
        <v>4757</v>
      </c>
      <c r="C91" s="307" t="s">
        <v>35</v>
      </c>
      <c r="D91" s="307">
        <v>62.6</v>
      </c>
      <c r="E91" s="265">
        <v>0</v>
      </c>
      <c r="F91" s="265">
        <v>0</v>
      </c>
      <c r="G91" s="265">
        <v>0</v>
      </c>
      <c r="H91" s="265">
        <v>0</v>
      </c>
      <c r="I91" s="265">
        <v>1.6097142857142857</v>
      </c>
      <c r="J91" s="265">
        <v>0</v>
      </c>
      <c r="K91" s="265">
        <v>1.6097142857142857</v>
      </c>
    </row>
    <row r="92" spans="1:11" x14ac:dyDescent="0.25">
      <c r="A92" s="193">
        <v>71</v>
      </c>
      <c r="B92" s="193" t="s">
        <v>46</v>
      </c>
      <c r="C92" s="307" t="s">
        <v>47</v>
      </c>
      <c r="D92" s="307">
        <v>122.7</v>
      </c>
      <c r="E92" s="264">
        <v>33774</v>
      </c>
      <c r="F92" s="264">
        <v>35727</v>
      </c>
      <c r="G92" s="265">
        <v>1953</v>
      </c>
      <c r="H92" s="265">
        <v>1.6795799999999999</v>
      </c>
      <c r="I92" s="265">
        <v>0</v>
      </c>
      <c r="J92" s="265">
        <v>0.63704588776620519</v>
      </c>
      <c r="K92" s="265">
        <v>2.3166258877662051</v>
      </c>
    </row>
    <row r="93" spans="1:11" x14ac:dyDescent="0.25">
      <c r="A93" s="193">
        <v>72</v>
      </c>
      <c r="B93" s="193">
        <v>4768</v>
      </c>
      <c r="C93" s="307" t="s">
        <v>35</v>
      </c>
      <c r="D93" s="307">
        <v>112.8</v>
      </c>
      <c r="E93" s="264">
        <v>3282</v>
      </c>
      <c r="F93" s="264">
        <v>3282</v>
      </c>
      <c r="G93" s="265">
        <v>0</v>
      </c>
      <c r="H93" s="265">
        <v>0</v>
      </c>
      <c r="I93" s="265">
        <v>2.9005714285714284</v>
      </c>
      <c r="J93" s="265">
        <v>0</v>
      </c>
      <c r="K93" s="265">
        <v>2.9005714285714284</v>
      </c>
    </row>
    <row r="94" spans="1:11" x14ac:dyDescent="0.25">
      <c r="A94" s="193">
        <v>73</v>
      </c>
      <c r="B94" s="193">
        <v>18010390</v>
      </c>
      <c r="C94" s="307" t="s">
        <v>36</v>
      </c>
      <c r="D94" s="307">
        <v>51.2</v>
      </c>
      <c r="E94" s="264">
        <v>2.081</v>
      </c>
      <c r="F94" s="264">
        <v>2.5150000000000001</v>
      </c>
      <c r="G94" s="265">
        <v>0.43400000000000016</v>
      </c>
      <c r="H94" s="265">
        <v>0.43400000000000016</v>
      </c>
      <c r="I94" s="265">
        <v>0</v>
      </c>
      <c r="J94" s="265">
        <v>0.26582517892118751</v>
      </c>
      <c r="K94" s="265">
        <v>0.69982517892118767</v>
      </c>
    </row>
    <row r="95" spans="1:11" x14ac:dyDescent="0.25">
      <c r="A95" s="193">
        <v>74</v>
      </c>
      <c r="B95" s="193">
        <v>18010306</v>
      </c>
      <c r="C95" s="307" t="s">
        <v>36</v>
      </c>
      <c r="D95" s="307">
        <v>53.8</v>
      </c>
      <c r="E95" s="264">
        <v>0.39300000000000002</v>
      </c>
      <c r="F95" s="264">
        <v>4.9809999999999999</v>
      </c>
      <c r="G95" s="265">
        <v>4.5880000000000001</v>
      </c>
      <c r="H95" s="265">
        <v>4.5880000000000001</v>
      </c>
      <c r="I95" s="265">
        <v>0</v>
      </c>
      <c r="J95" s="265">
        <v>0.27932411378827904</v>
      </c>
      <c r="K95" s="265">
        <v>4.8673241137882792</v>
      </c>
    </row>
    <row r="96" spans="1:11" x14ac:dyDescent="0.25">
      <c r="A96" s="193">
        <v>75</v>
      </c>
      <c r="B96" s="193">
        <v>19001023</v>
      </c>
      <c r="C96" s="307" t="s">
        <v>36</v>
      </c>
      <c r="D96" s="307">
        <v>51.5</v>
      </c>
      <c r="E96" s="264">
        <v>3.726</v>
      </c>
      <c r="F96" s="264">
        <v>4.3879999999999999</v>
      </c>
      <c r="G96" s="265">
        <v>0.66199999999999992</v>
      </c>
      <c r="H96" s="265">
        <v>0.66199999999999992</v>
      </c>
      <c r="I96" s="265">
        <v>0</v>
      </c>
      <c r="J96" s="265">
        <v>0.26738274832892883</v>
      </c>
      <c r="K96" s="265">
        <v>0.92938274832892875</v>
      </c>
    </row>
    <row r="97" spans="1:11" x14ac:dyDescent="0.25">
      <c r="A97" s="193">
        <v>76</v>
      </c>
      <c r="B97" s="193">
        <v>4735</v>
      </c>
      <c r="C97" s="307" t="s">
        <v>35</v>
      </c>
      <c r="D97" s="307">
        <v>48.9</v>
      </c>
      <c r="E97" s="264">
        <v>1.95</v>
      </c>
      <c r="F97" s="264">
        <v>1.95</v>
      </c>
      <c r="G97" s="265">
        <v>0</v>
      </c>
      <c r="H97" s="265">
        <v>0</v>
      </c>
      <c r="I97" s="265">
        <v>1.2574285714285713</v>
      </c>
      <c r="J97" s="265">
        <v>0</v>
      </c>
      <c r="K97" s="265">
        <v>1.2574285714285713</v>
      </c>
    </row>
    <row r="98" spans="1:11" x14ac:dyDescent="0.25">
      <c r="A98" s="193">
        <v>77</v>
      </c>
      <c r="B98" s="193">
        <v>20209792</v>
      </c>
      <c r="C98" s="307" t="s">
        <v>36</v>
      </c>
      <c r="D98" s="307">
        <v>62.8</v>
      </c>
      <c r="E98" s="264">
        <v>0.47</v>
      </c>
      <c r="F98" s="264">
        <v>1.5820000000000001</v>
      </c>
      <c r="G98" s="265">
        <v>1.1120000000000001</v>
      </c>
      <c r="H98" s="265">
        <v>1.1120000000000001</v>
      </c>
      <c r="I98" s="265">
        <v>0</v>
      </c>
      <c r="J98" s="265">
        <v>0.32605119602051902</v>
      </c>
      <c r="K98" s="265">
        <v>1.4380511960205191</v>
      </c>
    </row>
    <row r="99" spans="1:11" x14ac:dyDescent="0.25">
      <c r="A99" s="193">
        <v>78</v>
      </c>
      <c r="B99" s="193">
        <v>9895</v>
      </c>
      <c r="C99" s="307" t="s">
        <v>35</v>
      </c>
      <c r="D99" s="307">
        <v>98</v>
      </c>
      <c r="E99" s="264">
        <v>11.811999999999999</v>
      </c>
      <c r="F99" s="264">
        <v>14.32</v>
      </c>
      <c r="G99" s="265">
        <v>2.5080000000000009</v>
      </c>
      <c r="H99" s="265">
        <v>2.1563784000000008</v>
      </c>
      <c r="I99" s="265">
        <v>0</v>
      </c>
      <c r="J99" s="265">
        <v>0.50880600652883545</v>
      </c>
      <c r="K99" s="265">
        <v>2.6651844065288364</v>
      </c>
    </row>
    <row r="100" spans="1:11" x14ac:dyDescent="0.25">
      <c r="A100" s="193">
        <v>79</v>
      </c>
      <c r="B100" s="193">
        <v>4337</v>
      </c>
      <c r="C100" s="307" t="s">
        <v>35</v>
      </c>
      <c r="D100" s="307">
        <v>107.7</v>
      </c>
      <c r="E100" s="264">
        <v>21.300999999999998</v>
      </c>
      <c r="F100" s="264">
        <v>22.904</v>
      </c>
      <c r="G100" s="265">
        <v>1.6030000000000015</v>
      </c>
      <c r="H100" s="265">
        <v>1.3782594000000012</v>
      </c>
      <c r="I100" s="265">
        <v>0</v>
      </c>
      <c r="J100" s="265">
        <v>0.55916741737913855</v>
      </c>
      <c r="K100" s="265">
        <v>1.9374268173791398</v>
      </c>
    </row>
    <row r="101" spans="1:11" x14ac:dyDescent="0.25">
      <c r="A101" s="193" t="s">
        <v>48</v>
      </c>
      <c r="B101" s="193">
        <v>81501772</v>
      </c>
      <c r="C101" s="307" t="s">
        <v>49</v>
      </c>
      <c r="D101" s="307">
        <v>188.3</v>
      </c>
      <c r="E101" s="264">
        <v>20.166</v>
      </c>
      <c r="F101" s="264">
        <v>22.366</v>
      </c>
      <c r="G101" s="265">
        <v>2.1999999999999993</v>
      </c>
      <c r="H101" s="265">
        <v>2.1999999999999993</v>
      </c>
      <c r="I101" s="265">
        <v>0</v>
      </c>
      <c r="J101" s="265">
        <v>0.97763439825897669</v>
      </c>
      <c r="K101" s="265">
        <v>3.1776343982589759</v>
      </c>
    </row>
    <row r="102" spans="1:11" x14ac:dyDescent="0.25">
      <c r="A102" s="266" t="s">
        <v>86</v>
      </c>
      <c r="B102" s="268"/>
      <c r="C102" s="270" t="s">
        <v>35</v>
      </c>
      <c r="D102" s="270">
        <v>2689.7000000000003</v>
      </c>
      <c r="E102" s="270">
        <v>37343.434599999993</v>
      </c>
      <c r="F102" s="270">
        <v>39328.291300000004</v>
      </c>
      <c r="G102" s="270">
        <v>1984.8567000000112</v>
      </c>
      <c r="H102" s="270">
        <v>30.967760400000003</v>
      </c>
      <c r="I102" s="270">
        <v>31.451142857142859</v>
      </c>
      <c r="J102" s="270">
        <v>7.6144376446447977</v>
      </c>
      <c r="K102" s="270">
        <v>70.033340901787639</v>
      </c>
    </row>
    <row r="103" spans="1:11" x14ac:dyDescent="0.25">
      <c r="A103" s="269" t="s">
        <v>38</v>
      </c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</row>
    <row r="104" spans="1:11" x14ac:dyDescent="0.25">
      <c r="A104" s="193">
        <v>5</v>
      </c>
      <c r="B104" s="193">
        <v>4770</v>
      </c>
      <c r="C104" s="264" t="s">
        <v>35</v>
      </c>
      <c r="D104" s="307">
        <v>90.5</v>
      </c>
      <c r="E104" s="312">
        <v>32.116999999999997</v>
      </c>
      <c r="F104" s="312">
        <v>33.161000000000001</v>
      </c>
      <c r="G104" s="265">
        <v>1.044000000000004</v>
      </c>
      <c r="H104" s="265">
        <v>0.89763120000000352</v>
      </c>
      <c r="I104" s="265">
        <v>0</v>
      </c>
      <c r="J104" s="265">
        <v>0.46986677133530208</v>
      </c>
      <c r="K104" s="265">
        <v>1.3674979713353057</v>
      </c>
    </row>
    <row r="105" spans="1:11" x14ac:dyDescent="0.25">
      <c r="A105" s="193">
        <v>4</v>
      </c>
      <c r="B105" s="193">
        <v>4778</v>
      </c>
      <c r="C105" s="264" t="s">
        <v>35</v>
      </c>
      <c r="D105" s="307">
        <v>63.2</v>
      </c>
      <c r="E105" s="312">
        <v>32.811</v>
      </c>
      <c r="F105" s="312">
        <v>33.936</v>
      </c>
      <c r="G105" s="265">
        <v>1.125</v>
      </c>
      <c r="H105" s="265">
        <v>0.967275</v>
      </c>
      <c r="I105" s="265">
        <v>0</v>
      </c>
      <c r="J105" s="265">
        <v>0.32812795523084082</v>
      </c>
      <c r="K105" s="265">
        <v>1.2954029552308408</v>
      </c>
    </row>
    <row r="106" spans="1:11" x14ac:dyDescent="0.25">
      <c r="A106" s="193">
        <v>7</v>
      </c>
      <c r="B106" s="193">
        <v>4769</v>
      </c>
      <c r="C106" s="264" t="s">
        <v>35</v>
      </c>
      <c r="D106" s="307">
        <v>204.9</v>
      </c>
      <c r="E106" s="312">
        <v>35.444000000000003</v>
      </c>
      <c r="F106" s="312">
        <v>36.868000000000002</v>
      </c>
      <c r="G106" s="265">
        <v>1.4239999999999995</v>
      </c>
      <c r="H106" s="265">
        <v>1.2243551999999995</v>
      </c>
      <c r="I106" s="265">
        <v>0</v>
      </c>
      <c r="J106" s="265">
        <v>1.0638199054873305</v>
      </c>
      <c r="K106" s="265">
        <v>2.2881751054873298</v>
      </c>
    </row>
    <row r="107" spans="1:11" x14ac:dyDescent="0.25">
      <c r="A107" s="193">
        <v>8</v>
      </c>
      <c r="B107" s="193">
        <v>4741</v>
      </c>
      <c r="C107" s="264" t="s">
        <v>35</v>
      </c>
      <c r="D107" s="307">
        <v>137.19999999999999</v>
      </c>
      <c r="E107" s="312">
        <v>27.567</v>
      </c>
      <c r="F107" s="312">
        <v>27.567</v>
      </c>
      <c r="G107" s="265">
        <v>0</v>
      </c>
      <c r="H107" s="265">
        <v>0</v>
      </c>
      <c r="I107" s="265">
        <v>3.5279999999999996</v>
      </c>
      <c r="J107" s="265">
        <v>0</v>
      </c>
      <c r="K107" s="265">
        <v>3.5279999999999996</v>
      </c>
    </row>
    <row r="108" spans="1:11" x14ac:dyDescent="0.25">
      <c r="A108" s="193">
        <v>9</v>
      </c>
      <c r="B108" s="193">
        <v>4751</v>
      </c>
      <c r="C108" s="264" t="s">
        <v>35</v>
      </c>
      <c r="D108" s="307">
        <v>61.8</v>
      </c>
      <c r="E108" s="312">
        <v>14.62</v>
      </c>
      <c r="F108" s="312">
        <v>14.62</v>
      </c>
      <c r="G108" s="265">
        <v>0</v>
      </c>
      <c r="H108" s="265">
        <v>0</v>
      </c>
      <c r="I108" s="265">
        <v>1.589142857142857</v>
      </c>
      <c r="J108" s="265">
        <v>0</v>
      </c>
      <c r="K108" s="265">
        <v>1.589142857142857</v>
      </c>
    </row>
    <row r="109" spans="1:11" x14ac:dyDescent="0.25">
      <c r="A109" s="193">
        <v>10</v>
      </c>
      <c r="B109" s="193">
        <v>4775</v>
      </c>
      <c r="C109" s="264" t="s">
        <v>35</v>
      </c>
      <c r="D109" s="307">
        <v>89.4</v>
      </c>
      <c r="E109" s="312">
        <v>19.475000000000001</v>
      </c>
      <c r="F109" s="312">
        <v>20.484999999999999</v>
      </c>
      <c r="G109" s="265">
        <v>1.009999999999998</v>
      </c>
      <c r="H109" s="265">
        <v>0.86839799999999834</v>
      </c>
      <c r="I109" s="265">
        <v>0</v>
      </c>
      <c r="J109" s="265">
        <v>0.46415568350691727</v>
      </c>
      <c r="K109" s="265">
        <v>1.3325536835069156</v>
      </c>
    </row>
    <row r="110" spans="1:11" x14ac:dyDescent="0.25">
      <c r="A110" s="193">
        <v>11.12</v>
      </c>
      <c r="B110" s="193">
        <v>4772</v>
      </c>
      <c r="C110" s="264" t="s">
        <v>35</v>
      </c>
      <c r="D110" s="313">
        <v>368.8</v>
      </c>
      <c r="E110" s="312">
        <v>11.365</v>
      </c>
      <c r="F110" s="312">
        <v>11.365</v>
      </c>
      <c r="G110" s="265">
        <v>0</v>
      </c>
      <c r="H110" s="265">
        <v>0</v>
      </c>
      <c r="I110" s="265">
        <v>9.483428571428572</v>
      </c>
      <c r="J110" s="265">
        <v>0</v>
      </c>
      <c r="K110" s="265">
        <v>9.483428571428572</v>
      </c>
    </row>
    <row r="111" spans="1:11" x14ac:dyDescent="0.25">
      <c r="A111" s="193"/>
      <c r="B111" s="193">
        <v>4755</v>
      </c>
      <c r="C111" s="264" t="s">
        <v>35</v>
      </c>
      <c r="D111" s="314"/>
      <c r="E111" s="312">
        <v>380</v>
      </c>
      <c r="F111" s="312">
        <v>380</v>
      </c>
      <c r="G111" s="265">
        <v>0</v>
      </c>
      <c r="H111" s="265">
        <v>0</v>
      </c>
      <c r="I111" s="265">
        <v>0</v>
      </c>
      <c r="J111" s="265">
        <v>0</v>
      </c>
      <c r="K111" s="265">
        <v>0</v>
      </c>
    </row>
    <row r="112" spans="1:11" s="197" customFormat="1" x14ac:dyDescent="0.25">
      <c r="A112" s="315" t="s">
        <v>87</v>
      </c>
      <c r="B112" s="316"/>
      <c r="C112" s="317"/>
      <c r="D112" s="310">
        <f>SUM(D104:D111)</f>
        <v>1015.8</v>
      </c>
      <c r="E112" s="311">
        <f>SUM(E104:E111)</f>
        <v>553.399</v>
      </c>
      <c r="F112" s="311">
        <f>SUM(F104:F111)</f>
        <v>558.00199999999995</v>
      </c>
      <c r="G112" s="318">
        <f>F112-E112</f>
        <v>4.6029999999999518</v>
      </c>
      <c r="H112" s="318">
        <f>SUM(H104:H111)</f>
        <v>3.9576594000000016</v>
      </c>
      <c r="I112" s="318">
        <f>SUM(I104:I111)</f>
        <v>14.600571428571428</v>
      </c>
      <c r="J112" s="319">
        <f>SUM(J104:J111)</f>
        <v>2.3259703155603906</v>
      </c>
      <c r="K112" s="319">
        <f>SUM(K104:K111)</f>
        <v>20.884201144131822</v>
      </c>
    </row>
    <row r="113" spans="1:11" x14ac:dyDescent="0.25">
      <c r="A113" s="315" t="s">
        <v>88</v>
      </c>
      <c r="B113" s="316"/>
      <c r="C113" s="317"/>
      <c r="D113" s="310">
        <v>3705.5</v>
      </c>
      <c r="E113" s="320">
        <v>37896.833599999991</v>
      </c>
      <c r="F113" s="320">
        <v>39886.293300000005</v>
      </c>
      <c r="G113" s="321">
        <v>1989.459700000014</v>
      </c>
      <c r="H113" s="318">
        <v>34.925419800000007</v>
      </c>
      <c r="I113" s="318">
        <v>46.051714285714283</v>
      </c>
      <c r="J113" s="319">
        <v>9.9404079602051887</v>
      </c>
      <c r="K113" s="319">
        <v>90.917542045919461</v>
      </c>
    </row>
    <row r="114" spans="1:11" x14ac:dyDescent="0.25">
      <c r="A114" s="322" t="s">
        <v>89</v>
      </c>
      <c r="B114" s="323"/>
      <c r="C114" s="324"/>
      <c r="D114" s="310">
        <v>6998.2999999999993</v>
      </c>
      <c r="E114" s="320">
        <v>38563.229599999991</v>
      </c>
      <c r="F114" s="320">
        <v>40585.096300000005</v>
      </c>
      <c r="G114" s="321">
        <v>2021.8667000000132</v>
      </c>
      <c r="H114" s="318">
        <v>63.578004000000007</v>
      </c>
      <c r="I114" s="318">
        <v>87.793714285714287</v>
      </c>
      <c r="J114" s="319">
        <v>18.608281714285702</v>
      </c>
      <c r="K114" s="319">
        <v>169.97999999999996</v>
      </c>
    </row>
  </sheetData>
  <mergeCells count="24">
    <mergeCell ref="A112:C112"/>
    <mergeCell ref="A113:C113"/>
    <mergeCell ref="A114:C114"/>
    <mergeCell ref="A59:K59"/>
    <mergeCell ref="A64:K64"/>
    <mergeCell ref="A102:B102"/>
    <mergeCell ref="A103:K103"/>
    <mergeCell ref="D110:D111"/>
    <mergeCell ref="A12:K12"/>
    <mergeCell ref="A13:K13"/>
    <mergeCell ref="A14:K14"/>
    <mergeCell ref="A15:K15"/>
    <mergeCell ref="A58:C58"/>
    <mergeCell ref="A8:K8"/>
    <mergeCell ref="A9:K9"/>
    <mergeCell ref="A10:K10"/>
    <mergeCell ref="A11:K11"/>
    <mergeCell ref="B1:N2"/>
    <mergeCell ref="A3:M3"/>
    <mergeCell ref="A4:N4"/>
    <mergeCell ref="A5:H5"/>
    <mergeCell ref="A6:K6"/>
    <mergeCell ref="A7:G7"/>
    <mergeCell ref="H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 2020</vt:lpstr>
      <vt:lpstr>Февраль 2020</vt:lpstr>
      <vt:lpstr>Март 2020</vt:lpstr>
      <vt:lpstr>Апрель 2020</vt:lpstr>
      <vt:lpstr>Октябрь  2020</vt:lpstr>
      <vt:lpstr>Ноябрь 2020</vt:lpstr>
      <vt:lpstr>Декабрь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2021-01-21T08:07:16Z</dcterms:modified>
</cp:coreProperties>
</file>