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 tabRatio="599"/>
  </bookViews>
  <sheets>
    <sheet name="декабрь 2020" sheetId="57" r:id="rId1"/>
    <sheet name="ноябрь 2020" sheetId="56" r:id="rId2"/>
    <sheet name="Октябрь 2020" sheetId="55" r:id="rId3"/>
  </sheets>
  <calcPr calcId="162913"/>
</workbook>
</file>

<file path=xl/calcChain.xml><?xml version="1.0" encoding="utf-8"?>
<calcChain xmlns="http://schemas.openxmlformats.org/spreadsheetml/2006/main">
  <c r="G13" i="57" l="1"/>
  <c r="L9" i="57"/>
  <c r="G11" i="57"/>
  <c r="F152" i="57"/>
  <c r="J151" i="57"/>
  <c r="J150" i="57"/>
  <c r="J149" i="57"/>
  <c r="J148" i="57"/>
  <c r="J147" i="57"/>
  <c r="J146" i="57"/>
  <c r="J145" i="57"/>
  <c r="J144" i="57"/>
  <c r="J143" i="57"/>
  <c r="J142" i="57"/>
  <c r="J141" i="57"/>
  <c r="J140" i="57"/>
  <c r="J139" i="57"/>
  <c r="J138" i="57"/>
  <c r="J137" i="57"/>
  <c r="J136" i="57"/>
  <c r="J135" i="57"/>
  <c r="J134" i="57"/>
  <c r="J133" i="57"/>
  <c r="J132" i="57"/>
  <c r="J131" i="57"/>
  <c r="J130" i="57"/>
  <c r="J129" i="57"/>
  <c r="J128" i="57"/>
  <c r="J127" i="57"/>
  <c r="J126" i="57"/>
  <c r="J125" i="57"/>
  <c r="J124" i="57"/>
  <c r="J123" i="57"/>
  <c r="J122" i="57"/>
  <c r="J121" i="57"/>
  <c r="J120" i="57"/>
  <c r="J119" i="57"/>
  <c r="J118" i="57"/>
  <c r="J117" i="57"/>
  <c r="J116" i="57"/>
  <c r="J115" i="57"/>
  <c r="J114" i="57"/>
  <c r="J113" i="57"/>
  <c r="J112" i="57"/>
  <c r="J111" i="57"/>
  <c r="J110" i="57"/>
  <c r="J109" i="57"/>
  <c r="J108" i="57"/>
  <c r="J107" i="57"/>
  <c r="J106" i="57"/>
  <c r="J105" i="57"/>
  <c r="J104" i="57"/>
  <c r="J103" i="57"/>
  <c r="J102" i="57"/>
  <c r="J101" i="57"/>
  <c r="J100" i="57"/>
  <c r="J99" i="57"/>
  <c r="J98" i="57"/>
  <c r="J97" i="57"/>
  <c r="J96" i="57"/>
  <c r="J95" i="57"/>
  <c r="J94" i="57"/>
  <c r="J93" i="57"/>
  <c r="J92" i="57"/>
  <c r="J91" i="57"/>
  <c r="J90" i="57"/>
  <c r="J89" i="57"/>
  <c r="J88" i="57"/>
  <c r="J87" i="57"/>
  <c r="J86" i="57"/>
  <c r="J85" i="57"/>
  <c r="J84" i="57"/>
  <c r="J83" i="57"/>
  <c r="J82" i="57"/>
  <c r="J81" i="57"/>
  <c r="J80" i="57"/>
  <c r="J79" i="57"/>
  <c r="J78" i="57"/>
  <c r="J77" i="57"/>
  <c r="J76" i="57"/>
  <c r="J75" i="57"/>
  <c r="J74" i="57"/>
  <c r="J73" i="57"/>
  <c r="J72" i="57"/>
  <c r="J71" i="57"/>
  <c r="J70" i="57"/>
  <c r="I69" i="57"/>
  <c r="J69" i="57" s="1"/>
  <c r="I68" i="57"/>
  <c r="J68" i="57" s="1"/>
  <c r="J67" i="57"/>
  <c r="J66" i="57"/>
  <c r="J65" i="57"/>
  <c r="J64" i="57"/>
  <c r="J63" i="57"/>
  <c r="J62" i="57"/>
  <c r="J61" i="57"/>
  <c r="J60" i="57"/>
  <c r="J59" i="57"/>
  <c r="J58" i="57"/>
  <c r="J57" i="57"/>
  <c r="J56" i="57"/>
  <c r="J55" i="57"/>
  <c r="J54" i="57"/>
  <c r="J53" i="57"/>
  <c r="I52" i="57"/>
  <c r="J52" i="57" s="1"/>
  <c r="J51" i="57"/>
  <c r="J50" i="57"/>
  <c r="J49" i="57"/>
  <c r="J48" i="57"/>
  <c r="J47" i="57"/>
  <c r="J46" i="57"/>
  <c r="J45" i="57"/>
  <c r="J44" i="57"/>
  <c r="J43" i="57"/>
  <c r="J42" i="57"/>
  <c r="J41" i="57"/>
  <c r="J40" i="57"/>
  <c r="J39" i="57"/>
  <c r="J38" i="57"/>
  <c r="J37" i="57"/>
  <c r="J36" i="57"/>
  <c r="J35" i="57"/>
  <c r="J34" i="57"/>
  <c r="J33" i="57"/>
  <c r="J32" i="57"/>
  <c r="J31" i="57"/>
  <c r="J30" i="57"/>
  <c r="J29" i="57"/>
  <c r="J28" i="57"/>
  <c r="J27" i="57"/>
  <c r="J26" i="57"/>
  <c r="J25" i="57"/>
  <c r="J24" i="57"/>
  <c r="J23" i="57"/>
  <c r="J22" i="57"/>
  <c r="J21" i="57"/>
  <c r="J20" i="57"/>
  <c r="J19" i="57"/>
  <c r="J18" i="57"/>
  <c r="J17" i="57"/>
  <c r="J16" i="57"/>
  <c r="G75" i="57"/>
  <c r="G47" i="57" l="1"/>
  <c r="G73" i="57"/>
  <c r="G55" i="57"/>
  <c r="G78" i="57"/>
  <c r="G30" i="57"/>
  <c r="G38" i="57"/>
  <c r="G49" i="57"/>
  <c r="G149" i="57"/>
  <c r="G144" i="57"/>
  <c r="G143" i="57"/>
  <c r="G138" i="57"/>
  <c r="G132" i="57"/>
  <c r="G125" i="57"/>
  <c r="G123" i="57"/>
  <c r="G121" i="57"/>
  <c r="G119" i="57"/>
  <c r="G108" i="57"/>
  <c r="G150" i="57"/>
  <c r="G147" i="57"/>
  <c r="G145" i="57"/>
  <c r="G141" i="57"/>
  <c r="G136" i="57"/>
  <c r="G134" i="57"/>
  <c r="G130" i="57"/>
  <c r="G128" i="57"/>
  <c r="G117" i="57"/>
  <c r="G115" i="57"/>
  <c r="G113" i="57"/>
  <c r="G111" i="57"/>
  <c r="G106" i="57"/>
  <c r="G105" i="57"/>
  <c r="G104" i="57"/>
  <c r="G101" i="57"/>
  <c r="G92" i="57"/>
  <c r="G142" i="57"/>
  <c r="G139" i="57"/>
  <c r="G137" i="57"/>
  <c r="G133" i="57"/>
  <c r="G126" i="57"/>
  <c r="G124" i="57"/>
  <c r="G122" i="57"/>
  <c r="G120" i="57"/>
  <c r="G118" i="57"/>
  <c r="G109" i="57"/>
  <c r="G99" i="57"/>
  <c r="G97" i="57"/>
  <c r="G95" i="57"/>
  <c r="G93" i="57"/>
  <c r="G151" i="57"/>
  <c r="G146" i="57"/>
  <c r="G129" i="57"/>
  <c r="G140" i="57"/>
  <c r="G127" i="57"/>
  <c r="G116" i="57"/>
  <c r="G94" i="57"/>
  <c r="G90" i="57"/>
  <c r="G88" i="57"/>
  <c r="G83" i="57"/>
  <c r="G76" i="57"/>
  <c r="G74" i="57"/>
  <c r="G71" i="57"/>
  <c r="G65" i="57"/>
  <c r="G56" i="57"/>
  <c r="G54" i="57"/>
  <c r="G135" i="57"/>
  <c r="G114" i="57"/>
  <c r="G96" i="57"/>
  <c r="G86" i="57"/>
  <c r="G84" i="57"/>
  <c r="G81" i="57"/>
  <c r="G79" i="57"/>
  <c r="G77" i="57"/>
  <c r="G68" i="57"/>
  <c r="G66" i="57"/>
  <c r="G63" i="57"/>
  <c r="G61" i="57"/>
  <c r="G59" i="57"/>
  <c r="G52" i="57"/>
  <c r="G50" i="57"/>
  <c r="G112" i="57"/>
  <c r="G110" i="57"/>
  <c r="G85" i="57"/>
  <c r="G82" i="57"/>
  <c r="G80" i="57"/>
  <c r="G62" i="57"/>
  <c r="G41" i="57"/>
  <c r="G39" i="57"/>
  <c r="G37" i="57"/>
  <c r="G35" i="57"/>
  <c r="G33" i="57"/>
  <c r="G31" i="57"/>
  <c r="G29" i="57"/>
  <c r="G27" i="57"/>
  <c r="G23" i="57"/>
  <c r="G20" i="57"/>
  <c r="G19" i="57"/>
  <c r="G107" i="57"/>
  <c r="G102" i="57"/>
  <c r="G100" i="57"/>
  <c r="G87" i="57"/>
  <c r="G70" i="57"/>
  <c r="G64" i="57"/>
  <c r="G48" i="57"/>
  <c r="G46" i="57"/>
  <c r="G44" i="57"/>
  <c r="G42" i="57"/>
  <c r="G24" i="57"/>
  <c r="G21" i="57"/>
  <c r="G148" i="57"/>
  <c r="G17" i="57"/>
  <c r="G72" i="57"/>
  <c r="G89" i="57"/>
  <c r="G98" i="57"/>
  <c r="G103" i="57"/>
  <c r="G22" i="57"/>
  <c r="G25" i="57"/>
  <c r="G26" i="57"/>
  <c r="G34" i="57"/>
  <c r="G43" i="57"/>
  <c r="G58" i="57"/>
  <c r="G28" i="57"/>
  <c r="G36" i="57"/>
  <c r="G45" i="57"/>
  <c r="G53" i="57"/>
  <c r="G67" i="57"/>
  <c r="G16" i="57"/>
  <c r="G18" i="57"/>
  <c r="G32" i="57"/>
  <c r="G40" i="57"/>
  <c r="G51" i="57"/>
  <c r="G57" i="57"/>
  <c r="G60" i="57"/>
  <c r="G69" i="57"/>
  <c r="G91" i="57"/>
  <c r="G131" i="57"/>
  <c r="G152" i="57" l="1"/>
  <c r="L152" i="57" l="1"/>
  <c r="L8" i="57" s="1"/>
  <c r="L10" i="57" s="1"/>
  <c r="K152" i="57" l="1"/>
  <c r="L7" i="57" s="1"/>
  <c r="M152" i="57" l="1"/>
  <c r="F13" i="56" l="1"/>
  <c r="K95" i="56"/>
  <c r="F155" i="56"/>
  <c r="J154" i="56"/>
  <c r="J153" i="56"/>
  <c r="K153" i="56" s="1"/>
  <c r="J152" i="56"/>
  <c r="J151" i="56"/>
  <c r="J150" i="56"/>
  <c r="K150" i="56" s="1"/>
  <c r="J149" i="56"/>
  <c r="K149" i="56" s="1"/>
  <c r="J148" i="56"/>
  <c r="K148" i="56" s="1"/>
  <c r="J147" i="56"/>
  <c r="K147" i="56" s="1"/>
  <c r="J146" i="56"/>
  <c r="K146" i="56" s="1"/>
  <c r="J145" i="56"/>
  <c r="K145" i="56" s="1"/>
  <c r="J144" i="56"/>
  <c r="J143" i="56"/>
  <c r="K143" i="56" s="1"/>
  <c r="J142" i="56"/>
  <c r="J141" i="56"/>
  <c r="K141" i="56" s="1"/>
  <c r="J140" i="56"/>
  <c r="K140" i="56" s="1"/>
  <c r="J139" i="56"/>
  <c r="J138" i="56"/>
  <c r="K138" i="56" s="1"/>
  <c r="J137" i="56"/>
  <c r="K137" i="56" s="1"/>
  <c r="J136" i="56"/>
  <c r="K136" i="56" s="1"/>
  <c r="J135" i="56"/>
  <c r="K135" i="56" s="1"/>
  <c r="J134" i="56"/>
  <c r="J133" i="56"/>
  <c r="K133" i="56" s="1"/>
  <c r="J132" i="56"/>
  <c r="K132" i="56" s="1"/>
  <c r="J131" i="56"/>
  <c r="K131" i="56" s="1"/>
  <c r="J130" i="56"/>
  <c r="K130" i="56" s="1"/>
  <c r="J129" i="56"/>
  <c r="J128" i="56"/>
  <c r="K128" i="56" s="1"/>
  <c r="J127" i="56"/>
  <c r="K127" i="56" s="1"/>
  <c r="J126" i="56"/>
  <c r="K126" i="56" s="1"/>
  <c r="J125" i="56"/>
  <c r="K125" i="56" s="1"/>
  <c r="J124" i="56"/>
  <c r="K124" i="56" s="1"/>
  <c r="J123" i="56"/>
  <c r="K123" i="56" s="1"/>
  <c r="J122" i="56"/>
  <c r="K122" i="56" s="1"/>
  <c r="J121" i="56"/>
  <c r="K121" i="56" s="1"/>
  <c r="J120" i="56"/>
  <c r="J119" i="56"/>
  <c r="K119" i="56" s="1"/>
  <c r="J118" i="56"/>
  <c r="K118" i="56" s="1"/>
  <c r="J117" i="56"/>
  <c r="K117" i="56" s="1"/>
  <c r="J116" i="56"/>
  <c r="K116" i="56" s="1"/>
  <c r="J115" i="56"/>
  <c r="K115" i="56" s="1"/>
  <c r="J114" i="56"/>
  <c r="K114" i="56" s="1"/>
  <c r="J113" i="56"/>
  <c r="K113" i="56" s="1"/>
  <c r="J112" i="56"/>
  <c r="J111" i="56"/>
  <c r="K111" i="56" s="1"/>
  <c r="J110" i="56"/>
  <c r="J109" i="56"/>
  <c r="K109" i="56" s="1"/>
  <c r="J108" i="56"/>
  <c r="K108" i="56" s="1"/>
  <c r="J107" i="56"/>
  <c r="K107" i="56" s="1"/>
  <c r="J106" i="56"/>
  <c r="J105" i="56"/>
  <c r="J104" i="56"/>
  <c r="K104" i="56" s="1"/>
  <c r="J103" i="56"/>
  <c r="K103" i="56" s="1"/>
  <c r="J102" i="56"/>
  <c r="J101" i="56"/>
  <c r="K101" i="56" s="1"/>
  <c r="J100" i="56"/>
  <c r="K100" i="56" s="1"/>
  <c r="J99" i="56"/>
  <c r="K99" i="56" s="1"/>
  <c r="J98" i="56"/>
  <c r="K98" i="56" s="1"/>
  <c r="J97" i="56"/>
  <c r="K97" i="56" s="1"/>
  <c r="J96" i="56"/>
  <c r="K96" i="56" s="1"/>
  <c r="J95" i="56"/>
  <c r="J94" i="56"/>
  <c r="J93" i="56"/>
  <c r="J92" i="56"/>
  <c r="K92" i="56" s="1"/>
  <c r="J91" i="56"/>
  <c r="K91" i="56" s="1"/>
  <c r="J90" i="56"/>
  <c r="J89" i="56"/>
  <c r="K89" i="56" s="1"/>
  <c r="J88" i="56"/>
  <c r="K88" i="56" s="1"/>
  <c r="J87" i="56"/>
  <c r="K87" i="56" s="1"/>
  <c r="J86" i="56"/>
  <c r="J85" i="56"/>
  <c r="K85" i="56" s="1"/>
  <c r="J84" i="56"/>
  <c r="J83" i="56"/>
  <c r="K83" i="56" s="1"/>
  <c r="J82" i="56"/>
  <c r="K82" i="56" s="1"/>
  <c r="J81" i="56"/>
  <c r="K81" i="56" s="1"/>
  <c r="J80" i="56"/>
  <c r="K80" i="56" s="1"/>
  <c r="J79" i="56"/>
  <c r="J78" i="56"/>
  <c r="K78" i="56" s="1"/>
  <c r="J77" i="56"/>
  <c r="K77" i="56" s="1"/>
  <c r="J76" i="56"/>
  <c r="J75" i="56"/>
  <c r="J74" i="56"/>
  <c r="K74" i="56" s="1"/>
  <c r="J73" i="56"/>
  <c r="J72" i="56"/>
  <c r="K72" i="56" s="1"/>
  <c r="J71" i="56"/>
  <c r="K71" i="56" s="1"/>
  <c r="J70" i="56"/>
  <c r="K70" i="56" s="1"/>
  <c r="J69" i="56"/>
  <c r="K69" i="56" s="1"/>
  <c r="J68" i="56"/>
  <c r="J67" i="56"/>
  <c r="J66" i="56"/>
  <c r="K66" i="56" s="1"/>
  <c r="J65" i="56"/>
  <c r="K65" i="56" s="1"/>
  <c r="J64" i="56"/>
  <c r="K64" i="56" s="1"/>
  <c r="J63" i="56"/>
  <c r="K63" i="56" s="1"/>
  <c r="J62" i="56"/>
  <c r="K62" i="56" s="1"/>
  <c r="J61" i="56"/>
  <c r="K61" i="56" s="1"/>
  <c r="J60" i="56"/>
  <c r="J59" i="56"/>
  <c r="K59" i="56" s="1"/>
  <c r="J58" i="56"/>
  <c r="K58" i="56" s="1"/>
  <c r="J57" i="56"/>
  <c r="K57" i="56" s="1"/>
  <c r="J56" i="56"/>
  <c r="K56" i="56" s="1"/>
  <c r="J55" i="56"/>
  <c r="K55" i="56" s="1"/>
  <c r="J54" i="56"/>
  <c r="K54" i="56" s="1"/>
  <c r="J53" i="56"/>
  <c r="K53" i="56" s="1"/>
  <c r="J52" i="56"/>
  <c r="J51" i="56"/>
  <c r="J50" i="56"/>
  <c r="K50" i="56" s="1"/>
  <c r="J49" i="56"/>
  <c r="K49" i="56" s="1"/>
  <c r="J48" i="56"/>
  <c r="K48" i="56" s="1"/>
  <c r="J47" i="56"/>
  <c r="K47" i="56" s="1"/>
  <c r="J46" i="56"/>
  <c r="K46" i="56" s="1"/>
  <c r="J45" i="56"/>
  <c r="K45" i="56" s="1"/>
  <c r="J44" i="56"/>
  <c r="J43" i="56"/>
  <c r="K43" i="56" s="1"/>
  <c r="J42" i="56"/>
  <c r="K42" i="56" s="1"/>
  <c r="J41" i="56"/>
  <c r="K41" i="56" s="1"/>
  <c r="K40" i="56"/>
  <c r="J40" i="56"/>
  <c r="J39" i="56"/>
  <c r="K39" i="56" s="1"/>
  <c r="J38" i="56"/>
  <c r="K38" i="56" s="1"/>
  <c r="J37" i="56"/>
  <c r="K37" i="56" s="1"/>
  <c r="J36" i="56"/>
  <c r="K36" i="56" s="1"/>
  <c r="J35" i="56"/>
  <c r="K35" i="56" s="1"/>
  <c r="J34" i="56"/>
  <c r="K34" i="56" s="1"/>
  <c r="J33" i="56"/>
  <c r="K33" i="56" s="1"/>
  <c r="J32" i="56"/>
  <c r="K32" i="56" s="1"/>
  <c r="J31" i="56"/>
  <c r="K31" i="56" s="1"/>
  <c r="J30" i="56"/>
  <c r="K30" i="56" s="1"/>
  <c r="J29" i="56"/>
  <c r="K29" i="56" s="1"/>
  <c r="J28" i="56"/>
  <c r="J27" i="56"/>
  <c r="K27" i="56" s="1"/>
  <c r="J26" i="56"/>
  <c r="K26" i="56" s="1"/>
  <c r="J25" i="56"/>
  <c r="K25" i="56" s="1"/>
  <c r="J24" i="56"/>
  <c r="K24" i="56" s="1"/>
  <c r="J23" i="56"/>
  <c r="J22" i="56"/>
  <c r="J21" i="56"/>
  <c r="K21" i="56" s="1"/>
  <c r="J20" i="56"/>
  <c r="J19" i="56"/>
  <c r="K19" i="56" s="1"/>
  <c r="L9" i="56" s="1"/>
  <c r="F11" i="56"/>
  <c r="G29" i="56" s="1"/>
  <c r="L29" i="56" s="1"/>
  <c r="G25" i="56" l="1"/>
  <c r="L25" i="56" s="1"/>
  <c r="G21" i="56"/>
  <c r="L21" i="56" s="1"/>
  <c r="G24" i="56"/>
  <c r="L24" i="56" s="1"/>
  <c r="M24" i="56" s="1"/>
  <c r="G26" i="56"/>
  <c r="L26" i="56" s="1"/>
  <c r="M26" i="56" s="1"/>
  <c r="M29" i="56"/>
  <c r="M21" i="56"/>
  <c r="M25" i="56"/>
  <c r="G152" i="56"/>
  <c r="L152" i="56" s="1"/>
  <c r="G147" i="56"/>
  <c r="L147" i="56" s="1"/>
  <c r="G146" i="56"/>
  <c r="L146" i="56" s="1"/>
  <c r="G154" i="56"/>
  <c r="L154" i="56" s="1"/>
  <c r="G153" i="56"/>
  <c r="L153" i="56" s="1"/>
  <c r="G151" i="56"/>
  <c r="L151" i="56" s="1"/>
  <c r="G150" i="56"/>
  <c r="L150" i="56" s="1"/>
  <c r="M150" i="56" s="1"/>
  <c r="G149" i="56"/>
  <c r="L149" i="56" s="1"/>
  <c r="G148" i="56"/>
  <c r="L148" i="56" s="1"/>
  <c r="G144" i="56"/>
  <c r="L144" i="56" s="1"/>
  <c r="G143" i="56"/>
  <c r="L143" i="56" s="1"/>
  <c r="M143" i="56" s="1"/>
  <c r="G139" i="56"/>
  <c r="L139" i="56" s="1"/>
  <c r="G138" i="56"/>
  <c r="L138" i="56" s="1"/>
  <c r="G137" i="56"/>
  <c r="L137" i="56" s="1"/>
  <c r="G134" i="56"/>
  <c r="L134" i="56" s="1"/>
  <c r="G133" i="56"/>
  <c r="L133" i="56" s="1"/>
  <c r="G132" i="56"/>
  <c r="L132" i="56" s="1"/>
  <c r="G131" i="56"/>
  <c r="L131" i="56" s="1"/>
  <c r="G130" i="56"/>
  <c r="L130" i="56" s="1"/>
  <c r="M130" i="56" s="1"/>
  <c r="G142" i="56"/>
  <c r="L142" i="56" s="1"/>
  <c r="G141" i="56"/>
  <c r="L141" i="56" s="1"/>
  <c r="G140" i="56"/>
  <c r="L140" i="56" s="1"/>
  <c r="G120" i="56"/>
  <c r="L120" i="56" s="1"/>
  <c r="G119" i="56"/>
  <c r="L119" i="56" s="1"/>
  <c r="G118" i="56"/>
  <c r="L118" i="56" s="1"/>
  <c r="G117" i="56"/>
  <c r="L117" i="56" s="1"/>
  <c r="G116" i="56"/>
  <c r="L116" i="56" s="1"/>
  <c r="M116" i="56" s="1"/>
  <c r="G115" i="56"/>
  <c r="L115" i="56" s="1"/>
  <c r="G114" i="56"/>
  <c r="L114" i="56" s="1"/>
  <c r="G113" i="56"/>
  <c r="L113" i="56" s="1"/>
  <c r="G110" i="56"/>
  <c r="L110" i="56" s="1"/>
  <c r="G109" i="56"/>
  <c r="L109" i="56" s="1"/>
  <c r="G108" i="56"/>
  <c r="L108" i="56" s="1"/>
  <c r="G107" i="56"/>
  <c r="L107" i="56" s="1"/>
  <c r="G105" i="56"/>
  <c r="L105" i="56" s="1"/>
  <c r="G104" i="56"/>
  <c r="L104" i="56" s="1"/>
  <c r="G103" i="56"/>
  <c r="L103" i="56" s="1"/>
  <c r="G145" i="56"/>
  <c r="L145" i="56" s="1"/>
  <c r="G136" i="56"/>
  <c r="L136" i="56" s="1"/>
  <c r="M136" i="56" s="1"/>
  <c r="G135" i="56"/>
  <c r="L135" i="56" s="1"/>
  <c r="M135" i="56" s="1"/>
  <c r="G129" i="56"/>
  <c r="L129" i="56" s="1"/>
  <c r="G128" i="56"/>
  <c r="L128" i="56" s="1"/>
  <c r="M128" i="56" s="1"/>
  <c r="G127" i="56"/>
  <c r="L127" i="56" s="1"/>
  <c r="M127" i="56" s="1"/>
  <c r="G126" i="56"/>
  <c r="L126" i="56" s="1"/>
  <c r="M126" i="56" s="1"/>
  <c r="G125" i="56"/>
  <c r="L125" i="56" s="1"/>
  <c r="G124" i="56"/>
  <c r="L124" i="56" s="1"/>
  <c r="G123" i="56"/>
  <c r="L123" i="56" s="1"/>
  <c r="M123" i="56" s="1"/>
  <c r="G122" i="56"/>
  <c r="L122" i="56" s="1"/>
  <c r="G121" i="56"/>
  <c r="L121" i="56" s="1"/>
  <c r="M121" i="56" s="1"/>
  <c r="G112" i="56"/>
  <c r="L112" i="56" s="1"/>
  <c r="G111" i="56"/>
  <c r="L111" i="56" s="1"/>
  <c r="M111" i="56" s="1"/>
  <c r="G106" i="56"/>
  <c r="L106" i="56" s="1"/>
  <c r="G102" i="56"/>
  <c r="L102" i="56" s="1"/>
  <c r="G101" i="56"/>
  <c r="L101" i="56" s="1"/>
  <c r="G100" i="56"/>
  <c r="L100" i="56" s="1"/>
  <c r="M100" i="56" s="1"/>
  <c r="G99" i="56"/>
  <c r="L99" i="56" s="1"/>
  <c r="G98" i="56"/>
  <c r="L98" i="56" s="1"/>
  <c r="G97" i="56"/>
  <c r="L97" i="56" s="1"/>
  <c r="G96" i="56"/>
  <c r="L96" i="56" s="1"/>
  <c r="M96" i="56" s="1"/>
  <c r="G94" i="56"/>
  <c r="L94" i="56" s="1"/>
  <c r="G90" i="56"/>
  <c r="L90" i="56" s="1"/>
  <c r="G89" i="56"/>
  <c r="L89" i="56" s="1"/>
  <c r="G88" i="56"/>
  <c r="L88" i="56" s="1"/>
  <c r="G87" i="56"/>
  <c r="L87" i="56" s="1"/>
  <c r="G84" i="56"/>
  <c r="L84" i="56" s="1"/>
  <c r="G83" i="56"/>
  <c r="L83" i="56" s="1"/>
  <c r="G82" i="56"/>
  <c r="L82" i="56" s="1"/>
  <c r="M82" i="56" s="1"/>
  <c r="G81" i="56"/>
  <c r="L81" i="56" s="1"/>
  <c r="G80" i="56"/>
  <c r="L80" i="56" s="1"/>
  <c r="M80" i="56" s="1"/>
  <c r="G76" i="56"/>
  <c r="L76" i="56" s="1"/>
  <c r="G86" i="56"/>
  <c r="L86" i="56" s="1"/>
  <c r="G85" i="56"/>
  <c r="L85" i="56" s="1"/>
  <c r="G79" i="56"/>
  <c r="L79" i="56" s="1"/>
  <c r="G78" i="56"/>
  <c r="L78" i="56" s="1"/>
  <c r="G77" i="56"/>
  <c r="L77" i="56" s="1"/>
  <c r="M77" i="56" s="1"/>
  <c r="G73" i="56"/>
  <c r="L73" i="56" s="1"/>
  <c r="G72" i="56"/>
  <c r="L72" i="56" s="1"/>
  <c r="G71" i="56"/>
  <c r="L71" i="56" s="1"/>
  <c r="G70" i="56"/>
  <c r="L70" i="56" s="1"/>
  <c r="M70" i="56" s="1"/>
  <c r="G69" i="56"/>
  <c r="L69" i="56" s="1"/>
  <c r="G67" i="56"/>
  <c r="L67" i="56" s="1"/>
  <c r="G66" i="56"/>
  <c r="L66" i="56" s="1"/>
  <c r="M66" i="56" s="1"/>
  <c r="G65" i="56"/>
  <c r="L65" i="56" s="1"/>
  <c r="M65" i="56" s="1"/>
  <c r="G64" i="56"/>
  <c r="L64" i="56" s="1"/>
  <c r="G63" i="56"/>
  <c r="L63" i="56" s="1"/>
  <c r="M63" i="56" s="1"/>
  <c r="G62" i="56"/>
  <c r="L62" i="56" s="1"/>
  <c r="M62" i="56" s="1"/>
  <c r="G61" i="56"/>
  <c r="L61" i="56" s="1"/>
  <c r="M61" i="56" s="1"/>
  <c r="G52" i="56"/>
  <c r="L52" i="56" s="1"/>
  <c r="G44" i="56"/>
  <c r="L44" i="56" s="1"/>
  <c r="G43" i="56"/>
  <c r="L43" i="56" s="1"/>
  <c r="M43" i="56" s="1"/>
  <c r="G42" i="56"/>
  <c r="L42" i="56" s="1"/>
  <c r="M42" i="56" s="1"/>
  <c r="G41" i="56"/>
  <c r="L41" i="56" s="1"/>
  <c r="M41" i="56" s="1"/>
  <c r="G40" i="56"/>
  <c r="L40" i="56" s="1"/>
  <c r="M40" i="56" s="1"/>
  <c r="G39" i="56"/>
  <c r="L39" i="56" s="1"/>
  <c r="M39" i="56" s="1"/>
  <c r="G38" i="56"/>
  <c r="L38" i="56" s="1"/>
  <c r="M38" i="56" s="1"/>
  <c r="G37" i="56"/>
  <c r="L37" i="56" s="1"/>
  <c r="M37" i="56" s="1"/>
  <c r="G36" i="56"/>
  <c r="L36" i="56" s="1"/>
  <c r="M36" i="56" s="1"/>
  <c r="G35" i="56"/>
  <c r="L35" i="56" s="1"/>
  <c r="M35" i="56" s="1"/>
  <c r="G34" i="56"/>
  <c r="L34" i="56" s="1"/>
  <c r="M34" i="56" s="1"/>
  <c r="G33" i="56"/>
  <c r="L33" i="56" s="1"/>
  <c r="M33" i="56" s="1"/>
  <c r="G95" i="56"/>
  <c r="L95" i="56" s="1"/>
  <c r="M95" i="56" s="1"/>
  <c r="G93" i="56"/>
  <c r="L93" i="56" s="1"/>
  <c r="G92" i="56"/>
  <c r="L92" i="56" s="1"/>
  <c r="M92" i="56" s="1"/>
  <c r="G91" i="56"/>
  <c r="L91" i="56" s="1"/>
  <c r="M91" i="56" s="1"/>
  <c r="G75" i="56"/>
  <c r="L75" i="56" s="1"/>
  <c r="G74" i="56"/>
  <c r="L74" i="56" s="1"/>
  <c r="G68" i="56"/>
  <c r="L68" i="56" s="1"/>
  <c r="G60" i="56"/>
  <c r="L60" i="56" s="1"/>
  <c r="G59" i="56"/>
  <c r="L59" i="56" s="1"/>
  <c r="M59" i="56" s="1"/>
  <c r="G58" i="56"/>
  <c r="L58" i="56" s="1"/>
  <c r="G57" i="56"/>
  <c r="L57" i="56" s="1"/>
  <c r="M57" i="56" s="1"/>
  <c r="G56" i="56"/>
  <c r="L56" i="56" s="1"/>
  <c r="M56" i="56" s="1"/>
  <c r="G55" i="56"/>
  <c r="L55" i="56" s="1"/>
  <c r="M55" i="56" s="1"/>
  <c r="G54" i="56"/>
  <c r="L54" i="56" s="1"/>
  <c r="M54" i="56" s="1"/>
  <c r="G53" i="56"/>
  <c r="L53" i="56" s="1"/>
  <c r="M53" i="56" s="1"/>
  <c r="G51" i="56"/>
  <c r="L51" i="56" s="1"/>
  <c r="G50" i="56"/>
  <c r="L50" i="56" s="1"/>
  <c r="M50" i="56" s="1"/>
  <c r="G49" i="56"/>
  <c r="L49" i="56" s="1"/>
  <c r="M49" i="56" s="1"/>
  <c r="G48" i="56"/>
  <c r="L48" i="56" s="1"/>
  <c r="M48" i="56" s="1"/>
  <c r="G47" i="56"/>
  <c r="L47" i="56" s="1"/>
  <c r="M47" i="56" s="1"/>
  <c r="G46" i="56"/>
  <c r="L46" i="56" s="1"/>
  <c r="M46" i="56" s="1"/>
  <c r="G45" i="56"/>
  <c r="L45" i="56" s="1"/>
  <c r="M45" i="56" s="1"/>
  <c r="G32" i="56"/>
  <c r="L32" i="56" s="1"/>
  <c r="M32" i="56" s="1"/>
  <c r="G31" i="56"/>
  <c r="L31" i="56" s="1"/>
  <c r="M31" i="56" s="1"/>
  <c r="G30" i="56"/>
  <c r="L30" i="56" s="1"/>
  <c r="M30" i="56" s="1"/>
  <c r="G28" i="56"/>
  <c r="L28" i="56" s="1"/>
  <c r="G19" i="56"/>
  <c r="G20" i="56"/>
  <c r="L20" i="56" s="1"/>
  <c r="G22" i="56"/>
  <c r="L22" i="56" s="1"/>
  <c r="G23" i="56"/>
  <c r="L23" i="56" s="1"/>
  <c r="G27" i="56"/>
  <c r="L27" i="56" s="1"/>
  <c r="M27" i="56" s="1"/>
  <c r="M58" i="56"/>
  <c r="M64" i="56"/>
  <c r="M69" i="56"/>
  <c r="M71" i="56"/>
  <c r="M72" i="56"/>
  <c r="M74" i="56"/>
  <c r="M78" i="56"/>
  <c r="M85" i="56"/>
  <c r="M87" i="56"/>
  <c r="M89" i="56"/>
  <c r="M97" i="56"/>
  <c r="M99" i="56"/>
  <c r="M101" i="56"/>
  <c r="M108" i="56"/>
  <c r="M113" i="56"/>
  <c r="M114" i="56"/>
  <c r="M115" i="56"/>
  <c r="M117" i="56"/>
  <c r="M118" i="56"/>
  <c r="M119" i="56"/>
  <c r="M125" i="56"/>
  <c r="M81" i="56"/>
  <c r="M83" i="56"/>
  <c r="M88" i="56"/>
  <c r="M98" i="56"/>
  <c r="M103" i="56"/>
  <c r="M104" i="56"/>
  <c r="M107" i="56"/>
  <c r="M109" i="56"/>
  <c r="M122" i="56"/>
  <c r="M124" i="56"/>
  <c r="M140" i="56"/>
  <c r="M141" i="56"/>
  <c r="M131" i="56"/>
  <c r="M133" i="56"/>
  <c r="M137" i="56"/>
  <c r="M145" i="56"/>
  <c r="M146" i="56"/>
  <c r="M148" i="56"/>
  <c r="M132" i="56"/>
  <c r="M138" i="56"/>
  <c r="M147" i="56"/>
  <c r="M149" i="56"/>
  <c r="M153" i="56"/>
  <c r="G155" i="56" l="1"/>
  <c r="L19" i="56"/>
  <c r="F13" i="55"/>
  <c r="F155" i="55"/>
  <c r="F11" i="55" s="1"/>
  <c r="G45" i="55" s="1"/>
  <c r="L45" i="55" s="1"/>
  <c r="J154" i="55"/>
  <c r="J153" i="55"/>
  <c r="K153" i="55" s="1"/>
  <c r="J152" i="55"/>
  <c r="J151" i="55"/>
  <c r="J150" i="55"/>
  <c r="K150" i="55" s="1"/>
  <c r="J149" i="55"/>
  <c r="K149" i="55" s="1"/>
  <c r="J148" i="55"/>
  <c r="K148" i="55" s="1"/>
  <c r="J147" i="55"/>
  <c r="K147" i="55" s="1"/>
  <c r="J146" i="55"/>
  <c r="K146" i="55" s="1"/>
  <c r="J145" i="55"/>
  <c r="K145" i="55" s="1"/>
  <c r="J144" i="55"/>
  <c r="J143" i="55"/>
  <c r="K143" i="55" s="1"/>
  <c r="J142" i="55"/>
  <c r="J141" i="55"/>
  <c r="K141" i="55" s="1"/>
  <c r="J140" i="55"/>
  <c r="K140" i="55" s="1"/>
  <c r="J139" i="55"/>
  <c r="J138" i="55"/>
  <c r="K138" i="55" s="1"/>
  <c r="J137" i="55"/>
  <c r="K137" i="55" s="1"/>
  <c r="J136" i="55"/>
  <c r="K136" i="55" s="1"/>
  <c r="J135" i="55"/>
  <c r="K135" i="55" s="1"/>
  <c r="J134" i="55"/>
  <c r="J133" i="55"/>
  <c r="K133" i="55" s="1"/>
  <c r="J132" i="55"/>
  <c r="K132" i="55" s="1"/>
  <c r="J131" i="55"/>
  <c r="K131" i="55" s="1"/>
  <c r="J130" i="55"/>
  <c r="K130" i="55" s="1"/>
  <c r="J129" i="55"/>
  <c r="J128" i="55"/>
  <c r="K128" i="55" s="1"/>
  <c r="J127" i="55"/>
  <c r="K127" i="55" s="1"/>
  <c r="J126" i="55"/>
  <c r="K126" i="55" s="1"/>
  <c r="J125" i="55"/>
  <c r="K125" i="55" s="1"/>
  <c r="J124" i="55"/>
  <c r="K124" i="55" s="1"/>
  <c r="J123" i="55"/>
  <c r="K123" i="55" s="1"/>
  <c r="J122" i="55"/>
  <c r="K122" i="55" s="1"/>
  <c r="J121" i="55"/>
  <c r="K121" i="55" s="1"/>
  <c r="J120" i="55"/>
  <c r="J119" i="55"/>
  <c r="K119" i="55" s="1"/>
  <c r="J118" i="55"/>
  <c r="K118" i="55" s="1"/>
  <c r="J117" i="55"/>
  <c r="K117" i="55" s="1"/>
  <c r="J116" i="55"/>
  <c r="K116" i="55" s="1"/>
  <c r="J115" i="55"/>
  <c r="K115" i="55" s="1"/>
  <c r="J114" i="55"/>
  <c r="K114" i="55" s="1"/>
  <c r="J113" i="55"/>
  <c r="K113" i="55" s="1"/>
  <c r="J112" i="55"/>
  <c r="J111" i="55"/>
  <c r="K111" i="55" s="1"/>
  <c r="J110" i="55"/>
  <c r="J109" i="55"/>
  <c r="K109" i="55" s="1"/>
  <c r="J108" i="55"/>
  <c r="K108" i="55" s="1"/>
  <c r="J107" i="55"/>
  <c r="K107" i="55" s="1"/>
  <c r="J106" i="55"/>
  <c r="J105" i="55"/>
  <c r="J104" i="55"/>
  <c r="K104" i="55" s="1"/>
  <c r="J103" i="55"/>
  <c r="K103" i="55" s="1"/>
  <c r="J102" i="55"/>
  <c r="J101" i="55"/>
  <c r="K101" i="55" s="1"/>
  <c r="J100" i="55"/>
  <c r="K100" i="55" s="1"/>
  <c r="J99" i="55"/>
  <c r="K99" i="55" s="1"/>
  <c r="J98" i="55"/>
  <c r="K98" i="55" s="1"/>
  <c r="J97" i="55"/>
  <c r="K97" i="55" s="1"/>
  <c r="J96" i="55"/>
  <c r="K96" i="55" s="1"/>
  <c r="J95" i="55"/>
  <c r="J94" i="55"/>
  <c r="J93" i="55"/>
  <c r="J92" i="55"/>
  <c r="K92" i="55" s="1"/>
  <c r="J91" i="55"/>
  <c r="K91" i="55" s="1"/>
  <c r="J90" i="55"/>
  <c r="J89" i="55"/>
  <c r="K89" i="55" s="1"/>
  <c r="J88" i="55"/>
  <c r="K88" i="55" s="1"/>
  <c r="J87" i="55"/>
  <c r="K87" i="55" s="1"/>
  <c r="J86" i="55"/>
  <c r="J85" i="55"/>
  <c r="K85" i="55" s="1"/>
  <c r="J84" i="55"/>
  <c r="K83" i="55"/>
  <c r="J83" i="55"/>
  <c r="J82" i="55"/>
  <c r="K82" i="55" s="1"/>
  <c r="J81" i="55"/>
  <c r="K81" i="55" s="1"/>
  <c r="J80" i="55"/>
  <c r="K80" i="55" s="1"/>
  <c r="J79" i="55"/>
  <c r="J78" i="55"/>
  <c r="K78" i="55" s="1"/>
  <c r="J77" i="55"/>
  <c r="K77" i="55" s="1"/>
  <c r="J76" i="55"/>
  <c r="J75" i="55"/>
  <c r="J74" i="55"/>
  <c r="K74" i="55" s="1"/>
  <c r="J73" i="55"/>
  <c r="J72" i="55"/>
  <c r="K72" i="55" s="1"/>
  <c r="J71" i="55"/>
  <c r="K71" i="55" s="1"/>
  <c r="J70" i="55"/>
  <c r="K70" i="55" s="1"/>
  <c r="J69" i="55"/>
  <c r="K69" i="55" s="1"/>
  <c r="J68" i="55"/>
  <c r="J67" i="55"/>
  <c r="J66" i="55"/>
  <c r="K66" i="55" s="1"/>
  <c r="J65" i="55"/>
  <c r="K65" i="55" s="1"/>
  <c r="J64" i="55"/>
  <c r="K64" i="55" s="1"/>
  <c r="J63" i="55"/>
  <c r="K63" i="55" s="1"/>
  <c r="J62" i="55"/>
  <c r="K62" i="55" s="1"/>
  <c r="J61" i="55"/>
  <c r="K61" i="55" s="1"/>
  <c r="J60" i="55"/>
  <c r="J59" i="55"/>
  <c r="K59" i="55" s="1"/>
  <c r="J58" i="55"/>
  <c r="K58" i="55" s="1"/>
  <c r="J57" i="55"/>
  <c r="K57" i="55" s="1"/>
  <c r="J56" i="55"/>
  <c r="K56" i="55" s="1"/>
  <c r="J55" i="55"/>
  <c r="K55" i="55" s="1"/>
  <c r="J54" i="55"/>
  <c r="K54" i="55" s="1"/>
  <c r="J53" i="55"/>
  <c r="K53" i="55" s="1"/>
  <c r="J52" i="55"/>
  <c r="J51" i="55"/>
  <c r="J50" i="55"/>
  <c r="K50" i="55" s="1"/>
  <c r="J49" i="55"/>
  <c r="K49" i="55" s="1"/>
  <c r="J48" i="55"/>
  <c r="K48" i="55" s="1"/>
  <c r="J47" i="55"/>
  <c r="K47" i="55" s="1"/>
  <c r="J46" i="55"/>
  <c r="K46" i="55" s="1"/>
  <c r="J45" i="55"/>
  <c r="K45" i="55" s="1"/>
  <c r="J44" i="55"/>
  <c r="J43" i="55"/>
  <c r="K43" i="55" s="1"/>
  <c r="J42" i="55"/>
  <c r="K42" i="55" s="1"/>
  <c r="J41" i="55"/>
  <c r="K41" i="55" s="1"/>
  <c r="J40" i="55"/>
  <c r="K40" i="55" s="1"/>
  <c r="J39" i="55"/>
  <c r="K39" i="55" s="1"/>
  <c r="J38" i="55"/>
  <c r="K38" i="55" s="1"/>
  <c r="J37" i="55"/>
  <c r="K37" i="55" s="1"/>
  <c r="J36" i="55"/>
  <c r="K36" i="55" s="1"/>
  <c r="J35" i="55"/>
  <c r="K35" i="55" s="1"/>
  <c r="J34" i="55"/>
  <c r="K34" i="55" s="1"/>
  <c r="J33" i="55"/>
  <c r="K33" i="55" s="1"/>
  <c r="J32" i="55"/>
  <c r="K32" i="55" s="1"/>
  <c r="J31" i="55"/>
  <c r="K31" i="55" s="1"/>
  <c r="J30" i="55"/>
  <c r="K30" i="55" s="1"/>
  <c r="J29" i="55"/>
  <c r="K29" i="55" s="1"/>
  <c r="J28" i="55"/>
  <c r="J27" i="55"/>
  <c r="K27" i="55" s="1"/>
  <c r="J26" i="55"/>
  <c r="K26" i="55" s="1"/>
  <c r="J25" i="55"/>
  <c r="K25" i="55" s="1"/>
  <c r="J24" i="55"/>
  <c r="K24" i="55" s="1"/>
  <c r="J23" i="55"/>
  <c r="J22" i="55"/>
  <c r="J21" i="55"/>
  <c r="K21" i="55" s="1"/>
  <c r="J20" i="55"/>
  <c r="J19" i="55"/>
  <c r="K19" i="55" s="1"/>
  <c r="L155" i="56" l="1"/>
  <c r="L8" i="56" s="1"/>
  <c r="M19" i="56"/>
  <c r="L9" i="55"/>
  <c r="G20" i="55"/>
  <c r="L20" i="55" s="1"/>
  <c r="G27" i="55"/>
  <c r="L27" i="55" s="1"/>
  <c r="M27" i="55" s="1"/>
  <c r="G29" i="55"/>
  <c r="L29" i="55" s="1"/>
  <c r="M29" i="55" s="1"/>
  <c r="G32" i="55"/>
  <c r="L32" i="55" s="1"/>
  <c r="M32" i="55" s="1"/>
  <c r="G21" i="55"/>
  <c r="L21" i="55" s="1"/>
  <c r="M21" i="55" s="1"/>
  <c r="G24" i="55"/>
  <c r="L24" i="55" s="1"/>
  <c r="G25" i="55"/>
  <c r="L25" i="55" s="1"/>
  <c r="M25" i="55" s="1"/>
  <c r="G26" i="55"/>
  <c r="L26" i="55" s="1"/>
  <c r="M26" i="55" s="1"/>
  <c r="G28" i="55"/>
  <c r="L28" i="55" s="1"/>
  <c r="G30" i="55"/>
  <c r="L30" i="55" s="1"/>
  <c r="M30" i="55" s="1"/>
  <c r="G31" i="55"/>
  <c r="L31" i="55" s="1"/>
  <c r="M31" i="55" s="1"/>
  <c r="M45" i="55"/>
  <c r="G152" i="55"/>
  <c r="L152" i="55" s="1"/>
  <c r="G147" i="55"/>
  <c r="L147" i="55" s="1"/>
  <c r="G146" i="55"/>
  <c r="L146" i="55" s="1"/>
  <c r="M146" i="55" s="1"/>
  <c r="G145" i="55"/>
  <c r="L145" i="55" s="1"/>
  <c r="G154" i="55"/>
  <c r="L154" i="55" s="1"/>
  <c r="G153" i="55"/>
  <c r="L153" i="55" s="1"/>
  <c r="G151" i="55"/>
  <c r="L151" i="55" s="1"/>
  <c r="G150" i="55"/>
  <c r="L150" i="55" s="1"/>
  <c r="G149" i="55"/>
  <c r="L149" i="55" s="1"/>
  <c r="G148" i="55"/>
  <c r="L148" i="55" s="1"/>
  <c r="G144" i="55"/>
  <c r="L144" i="55" s="1"/>
  <c r="G143" i="55"/>
  <c r="L143" i="55" s="1"/>
  <c r="G139" i="55"/>
  <c r="L139" i="55" s="1"/>
  <c r="G138" i="55"/>
  <c r="L138" i="55" s="1"/>
  <c r="G137" i="55"/>
  <c r="L137" i="55" s="1"/>
  <c r="G134" i="55"/>
  <c r="L134" i="55" s="1"/>
  <c r="G133" i="55"/>
  <c r="L133" i="55" s="1"/>
  <c r="M133" i="55" s="1"/>
  <c r="G132" i="55"/>
  <c r="L132" i="55" s="1"/>
  <c r="M132" i="55" s="1"/>
  <c r="G131" i="55"/>
  <c r="L131" i="55" s="1"/>
  <c r="G130" i="55"/>
  <c r="L130" i="55" s="1"/>
  <c r="G136" i="55"/>
  <c r="L136" i="55" s="1"/>
  <c r="M136" i="55" s="1"/>
  <c r="G135" i="55"/>
  <c r="L135" i="55" s="1"/>
  <c r="M135" i="55" s="1"/>
  <c r="G129" i="55"/>
  <c r="L129" i="55" s="1"/>
  <c r="G128" i="55"/>
  <c r="L128" i="55" s="1"/>
  <c r="G127" i="55"/>
  <c r="L127" i="55" s="1"/>
  <c r="M127" i="55" s="1"/>
  <c r="G126" i="55"/>
  <c r="L126" i="55" s="1"/>
  <c r="M126" i="55" s="1"/>
  <c r="G125" i="55"/>
  <c r="L125" i="55" s="1"/>
  <c r="G124" i="55"/>
  <c r="L124" i="55" s="1"/>
  <c r="G123" i="55"/>
  <c r="L123" i="55" s="1"/>
  <c r="M123" i="55" s="1"/>
  <c r="G122" i="55"/>
  <c r="L122" i="55" s="1"/>
  <c r="M122" i="55" s="1"/>
  <c r="G121" i="55"/>
  <c r="L121" i="55" s="1"/>
  <c r="G112" i="55"/>
  <c r="L112" i="55" s="1"/>
  <c r="G111" i="55"/>
  <c r="L111" i="55" s="1"/>
  <c r="M111" i="55" s="1"/>
  <c r="G106" i="55"/>
  <c r="L106" i="55" s="1"/>
  <c r="G102" i="55"/>
  <c r="L102" i="55" s="1"/>
  <c r="G101" i="55"/>
  <c r="L101" i="55" s="1"/>
  <c r="G100" i="55"/>
  <c r="L100" i="55" s="1"/>
  <c r="M100" i="55" s="1"/>
  <c r="G142" i="55"/>
  <c r="L142" i="55" s="1"/>
  <c r="G141" i="55"/>
  <c r="L141" i="55" s="1"/>
  <c r="M141" i="55" s="1"/>
  <c r="G140" i="55"/>
  <c r="L140" i="55" s="1"/>
  <c r="M140" i="55" s="1"/>
  <c r="G120" i="55"/>
  <c r="L120" i="55" s="1"/>
  <c r="G119" i="55"/>
  <c r="L119" i="55" s="1"/>
  <c r="M119" i="55" s="1"/>
  <c r="G118" i="55"/>
  <c r="L118" i="55" s="1"/>
  <c r="M118" i="55" s="1"/>
  <c r="G117" i="55"/>
  <c r="L117" i="55" s="1"/>
  <c r="G116" i="55"/>
  <c r="L116" i="55" s="1"/>
  <c r="G115" i="55"/>
  <c r="L115" i="55" s="1"/>
  <c r="M115" i="55" s="1"/>
  <c r="G114" i="55"/>
  <c r="L114" i="55" s="1"/>
  <c r="M114" i="55" s="1"/>
  <c r="G113" i="55"/>
  <c r="L113" i="55" s="1"/>
  <c r="G110" i="55"/>
  <c r="L110" i="55" s="1"/>
  <c r="G109" i="55"/>
  <c r="L109" i="55" s="1"/>
  <c r="M109" i="55" s="1"/>
  <c r="G108" i="55"/>
  <c r="L108" i="55" s="1"/>
  <c r="G107" i="55"/>
  <c r="L107" i="55" s="1"/>
  <c r="G105" i="55"/>
  <c r="L105" i="55" s="1"/>
  <c r="G104" i="55"/>
  <c r="L104" i="55" s="1"/>
  <c r="M104" i="55" s="1"/>
  <c r="G103" i="55"/>
  <c r="L103" i="55" s="1"/>
  <c r="M103" i="55" s="1"/>
  <c r="G95" i="55"/>
  <c r="L95" i="55" s="1"/>
  <c r="G93" i="55"/>
  <c r="L93" i="55" s="1"/>
  <c r="G92" i="55"/>
  <c r="L92" i="55" s="1"/>
  <c r="M92" i="55" s="1"/>
  <c r="G91" i="55"/>
  <c r="L91" i="55" s="1"/>
  <c r="M91" i="55" s="1"/>
  <c r="G86" i="55"/>
  <c r="L86" i="55" s="1"/>
  <c r="G85" i="55"/>
  <c r="L85" i="55" s="1"/>
  <c r="M85" i="55" s="1"/>
  <c r="G79" i="55"/>
  <c r="L79" i="55" s="1"/>
  <c r="G78" i="55"/>
  <c r="L78" i="55" s="1"/>
  <c r="G77" i="55"/>
  <c r="L77" i="55" s="1"/>
  <c r="M77" i="55" s="1"/>
  <c r="G84" i="55"/>
  <c r="L84" i="55" s="1"/>
  <c r="G83" i="55"/>
  <c r="L83" i="55" s="1"/>
  <c r="M83" i="55" s="1"/>
  <c r="G82" i="55"/>
  <c r="L82" i="55" s="1"/>
  <c r="M82" i="55" s="1"/>
  <c r="G81" i="55"/>
  <c r="L81" i="55" s="1"/>
  <c r="M81" i="55" s="1"/>
  <c r="G80" i="55"/>
  <c r="L80" i="55" s="1"/>
  <c r="M80" i="55" s="1"/>
  <c r="G75" i="55"/>
  <c r="L75" i="55" s="1"/>
  <c r="G74" i="55"/>
  <c r="L74" i="55" s="1"/>
  <c r="M74" i="55" s="1"/>
  <c r="G68" i="55"/>
  <c r="L68" i="55" s="1"/>
  <c r="G60" i="55"/>
  <c r="L60" i="55" s="1"/>
  <c r="G59" i="55"/>
  <c r="L59" i="55" s="1"/>
  <c r="M59" i="55" s="1"/>
  <c r="G58" i="55"/>
  <c r="L58" i="55" s="1"/>
  <c r="M58" i="55" s="1"/>
  <c r="G57" i="55"/>
  <c r="L57" i="55" s="1"/>
  <c r="M57" i="55" s="1"/>
  <c r="G56" i="55"/>
  <c r="L56" i="55" s="1"/>
  <c r="M56" i="55" s="1"/>
  <c r="G55" i="55"/>
  <c r="L55" i="55" s="1"/>
  <c r="M55" i="55" s="1"/>
  <c r="G54" i="55"/>
  <c r="L54" i="55" s="1"/>
  <c r="M54" i="55" s="1"/>
  <c r="G53" i="55"/>
  <c r="L53" i="55" s="1"/>
  <c r="M53" i="55" s="1"/>
  <c r="G51" i="55"/>
  <c r="L51" i="55" s="1"/>
  <c r="G50" i="55"/>
  <c r="L50" i="55" s="1"/>
  <c r="M50" i="55" s="1"/>
  <c r="G49" i="55"/>
  <c r="L49" i="55" s="1"/>
  <c r="M49" i="55" s="1"/>
  <c r="G48" i="55"/>
  <c r="L48" i="55" s="1"/>
  <c r="M48" i="55" s="1"/>
  <c r="G47" i="55"/>
  <c r="L47" i="55" s="1"/>
  <c r="M47" i="55" s="1"/>
  <c r="G46" i="55"/>
  <c r="L46" i="55" s="1"/>
  <c r="M46" i="55" s="1"/>
  <c r="G99" i="55"/>
  <c r="L99" i="55" s="1"/>
  <c r="G98" i="55"/>
  <c r="L98" i="55" s="1"/>
  <c r="M98" i="55" s="1"/>
  <c r="G97" i="55"/>
  <c r="L97" i="55" s="1"/>
  <c r="M97" i="55" s="1"/>
  <c r="G96" i="55"/>
  <c r="L96" i="55" s="1"/>
  <c r="M96" i="55" s="1"/>
  <c r="G94" i="55"/>
  <c r="L94" i="55" s="1"/>
  <c r="G90" i="55"/>
  <c r="L90" i="55" s="1"/>
  <c r="G89" i="55"/>
  <c r="L89" i="55" s="1"/>
  <c r="M89" i="55" s="1"/>
  <c r="G88" i="55"/>
  <c r="L88" i="55" s="1"/>
  <c r="M88" i="55" s="1"/>
  <c r="G87" i="55"/>
  <c r="L87" i="55" s="1"/>
  <c r="M87" i="55" s="1"/>
  <c r="G76" i="55"/>
  <c r="L76" i="55" s="1"/>
  <c r="G73" i="55"/>
  <c r="L73" i="55" s="1"/>
  <c r="G72" i="55"/>
  <c r="L72" i="55" s="1"/>
  <c r="M72" i="55" s="1"/>
  <c r="G71" i="55"/>
  <c r="L71" i="55" s="1"/>
  <c r="M71" i="55" s="1"/>
  <c r="G70" i="55"/>
  <c r="L70" i="55" s="1"/>
  <c r="M70" i="55" s="1"/>
  <c r="G69" i="55"/>
  <c r="L69" i="55" s="1"/>
  <c r="M69" i="55" s="1"/>
  <c r="G67" i="55"/>
  <c r="L67" i="55" s="1"/>
  <c r="G66" i="55"/>
  <c r="L66" i="55" s="1"/>
  <c r="G65" i="55"/>
  <c r="L65" i="55" s="1"/>
  <c r="M65" i="55" s="1"/>
  <c r="G64" i="55"/>
  <c r="L64" i="55" s="1"/>
  <c r="M64" i="55" s="1"/>
  <c r="G63" i="55"/>
  <c r="L63" i="55" s="1"/>
  <c r="M63" i="55" s="1"/>
  <c r="G62" i="55"/>
  <c r="L62" i="55" s="1"/>
  <c r="M62" i="55" s="1"/>
  <c r="G61" i="55"/>
  <c r="L61" i="55" s="1"/>
  <c r="M61" i="55" s="1"/>
  <c r="G52" i="55"/>
  <c r="L52" i="55" s="1"/>
  <c r="G44" i="55"/>
  <c r="L44" i="55" s="1"/>
  <c r="G43" i="55"/>
  <c r="L43" i="55" s="1"/>
  <c r="M43" i="55" s="1"/>
  <c r="G42" i="55"/>
  <c r="L42" i="55" s="1"/>
  <c r="M42" i="55" s="1"/>
  <c r="G41" i="55"/>
  <c r="L41" i="55" s="1"/>
  <c r="M41" i="55" s="1"/>
  <c r="G40" i="55"/>
  <c r="L40" i="55" s="1"/>
  <c r="M40" i="55" s="1"/>
  <c r="G39" i="55"/>
  <c r="L39" i="55" s="1"/>
  <c r="M39" i="55" s="1"/>
  <c r="G38" i="55"/>
  <c r="L38" i="55" s="1"/>
  <c r="M38" i="55" s="1"/>
  <c r="G37" i="55"/>
  <c r="L37" i="55" s="1"/>
  <c r="M37" i="55" s="1"/>
  <c r="G36" i="55"/>
  <c r="L36" i="55" s="1"/>
  <c r="M36" i="55" s="1"/>
  <c r="G35" i="55"/>
  <c r="L35" i="55" s="1"/>
  <c r="M35" i="55" s="1"/>
  <c r="G34" i="55"/>
  <c r="L34" i="55" s="1"/>
  <c r="M34" i="55" s="1"/>
  <c r="G33" i="55"/>
  <c r="L33" i="55" s="1"/>
  <c r="M33" i="55" s="1"/>
  <c r="G19" i="55"/>
  <c r="G22" i="55"/>
  <c r="L22" i="55" s="1"/>
  <c r="G23" i="55"/>
  <c r="L23" i="55" s="1"/>
  <c r="M66" i="55"/>
  <c r="M99" i="55"/>
  <c r="M101" i="55"/>
  <c r="M107" i="55"/>
  <c r="M116" i="55"/>
  <c r="M121" i="55"/>
  <c r="M124" i="55"/>
  <c r="M125" i="55"/>
  <c r="M128" i="55"/>
  <c r="M78" i="55"/>
  <c r="M108" i="55"/>
  <c r="M113" i="55"/>
  <c r="M117" i="55"/>
  <c r="M130" i="55"/>
  <c r="M138" i="55"/>
  <c r="M145" i="55"/>
  <c r="M148" i="55"/>
  <c r="M150" i="55"/>
  <c r="M131" i="55"/>
  <c r="M137" i="55"/>
  <c r="M143" i="55"/>
  <c r="M147" i="55"/>
  <c r="M149" i="55"/>
  <c r="M153" i="55"/>
  <c r="L10" i="56" l="1"/>
  <c r="G155" i="55"/>
  <c r="L19" i="55"/>
  <c r="K152" i="56" l="1"/>
  <c r="M152" i="56" s="1"/>
  <c r="K154" i="56"/>
  <c r="M154" i="56" s="1"/>
  <c r="K151" i="56"/>
  <c r="M151" i="56" s="1"/>
  <c r="K144" i="56"/>
  <c r="M144" i="56" s="1"/>
  <c r="K139" i="56"/>
  <c r="M139" i="56" s="1"/>
  <c r="K134" i="56"/>
  <c r="M134" i="56" s="1"/>
  <c r="K142" i="56"/>
  <c r="M142" i="56" s="1"/>
  <c r="K120" i="56"/>
  <c r="M120" i="56" s="1"/>
  <c r="K110" i="56"/>
  <c r="M110" i="56" s="1"/>
  <c r="K105" i="56"/>
  <c r="M105" i="56" s="1"/>
  <c r="K129" i="56"/>
  <c r="M129" i="56" s="1"/>
  <c r="K112" i="56"/>
  <c r="M112" i="56" s="1"/>
  <c r="K106" i="56"/>
  <c r="M106" i="56" s="1"/>
  <c r="K102" i="56"/>
  <c r="M102" i="56" s="1"/>
  <c r="K94" i="56"/>
  <c r="M94" i="56" s="1"/>
  <c r="K90" i="56"/>
  <c r="M90" i="56" s="1"/>
  <c r="K84" i="56"/>
  <c r="M84" i="56" s="1"/>
  <c r="K76" i="56"/>
  <c r="M76" i="56" s="1"/>
  <c r="K86" i="56"/>
  <c r="M86" i="56" s="1"/>
  <c r="K79" i="56"/>
  <c r="M79" i="56" s="1"/>
  <c r="K73" i="56"/>
  <c r="M73" i="56" s="1"/>
  <c r="K67" i="56"/>
  <c r="M67" i="56" s="1"/>
  <c r="K52" i="56"/>
  <c r="M52" i="56" s="1"/>
  <c r="K44" i="56"/>
  <c r="M44" i="56" s="1"/>
  <c r="K93" i="56"/>
  <c r="M93" i="56" s="1"/>
  <c r="K75" i="56"/>
  <c r="M75" i="56" s="1"/>
  <c r="K68" i="56"/>
  <c r="M68" i="56" s="1"/>
  <c r="K60" i="56"/>
  <c r="M60" i="56" s="1"/>
  <c r="K51" i="56"/>
  <c r="M51" i="56" s="1"/>
  <c r="K28" i="56"/>
  <c r="M28" i="56" s="1"/>
  <c r="K23" i="56"/>
  <c r="M23" i="56" s="1"/>
  <c r="K22" i="56"/>
  <c r="M22" i="56" s="1"/>
  <c r="K20" i="56"/>
  <c r="L155" i="55"/>
  <c r="L8" i="55" s="1"/>
  <c r="M19" i="55"/>
  <c r="M20" i="56" l="1"/>
  <c r="K155" i="56"/>
  <c r="L7" i="56" s="1"/>
  <c r="L10" i="55"/>
  <c r="M155" i="56" l="1"/>
  <c r="K152" i="55"/>
  <c r="M152" i="55" s="1"/>
  <c r="K154" i="55"/>
  <c r="M154" i="55" s="1"/>
  <c r="K151" i="55"/>
  <c r="M151" i="55" s="1"/>
  <c r="K144" i="55"/>
  <c r="M144" i="55" s="1"/>
  <c r="K139" i="55"/>
  <c r="M139" i="55" s="1"/>
  <c r="K134" i="55"/>
  <c r="M134" i="55" s="1"/>
  <c r="K129" i="55"/>
  <c r="M129" i="55" s="1"/>
  <c r="K112" i="55"/>
  <c r="M112" i="55" s="1"/>
  <c r="K106" i="55"/>
  <c r="M106" i="55" s="1"/>
  <c r="K102" i="55"/>
  <c r="M102" i="55" s="1"/>
  <c r="K142" i="55"/>
  <c r="M142" i="55" s="1"/>
  <c r="K120" i="55"/>
  <c r="M120" i="55" s="1"/>
  <c r="K110" i="55"/>
  <c r="M110" i="55" s="1"/>
  <c r="K105" i="55"/>
  <c r="M105" i="55" s="1"/>
  <c r="K95" i="55"/>
  <c r="M95" i="55" s="1"/>
  <c r="K93" i="55"/>
  <c r="M93" i="55" s="1"/>
  <c r="K86" i="55"/>
  <c r="M86" i="55" s="1"/>
  <c r="K79" i="55"/>
  <c r="M79" i="55" s="1"/>
  <c r="K84" i="55"/>
  <c r="M84" i="55" s="1"/>
  <c r="K75" i="55"/>
  <c r="M75" i="55" s="1"/>
  <c r="K68" i="55"/>
  <c r="M68" i="55" s="1"/>
  <c r="K60" i="55"/>
  <c r="M60" i="55" s="1"/>
  <c r="K51" i="55"/>
  <c r="M51" i="55" s="1"/>
  <c r="K94" i="55"/>
  <c r="M94" i="55" s="1"/>
  <c r="K90" i="55"/>
  <c r="M90" i="55" s="1"/>
  <c r="K76" i="55"/>
  <c r="M76" i="55" s="1"/>
  <c r="K73" i="55"/>
  <c r="M73" i="55" s="1"/>
  <c r="K67" i="55"/>
  <c r="M67" i="55" s="1"/>
  <c r="K52" i="55"/>
  <c r="M52" i="55" s="1"/>
  <c r="K44" i="55"/>
  <c r="M44" i="55" s="1"/>
  <c r="K20" i="55"/>
  <c r="K28" i="55"/>
  <c r="M28" i="55" s="1"/>
  <c r="M24" i="55"/>
  <c r="K23" i="55"/>
  <c r="M23" i="55" s="1"/>
  <c r="K22" i="55"/>
  <c r="M22" i="55" s="1"/>
  <c r="M20" i="55" l="1"/>
  <c r="K155" i="55"/>
  <c r="L7" i="55" s="1"/>
  <c r="M155" i="55" l="1"/>
</calcChain>
</file>

<file path=xl/comments1.xml><?xml version="1.0" encoding="utf-8"?>
<comments xmlns="http://schemas.openxmlformats.org/spreadsheetml/2006/main">
  <authors>
    <author>Автор</author>
  </authors>
  <commentList>
    <comment ref="Y66" authorId="0" shapeId="0">
      <text>
        <r>
          <rPr>
            <b/>
            <sz val="9"/>
            <color rgb="FF000000"/>
            <rFont val="Tahoma"/>
            <family val="2"/>
            <charset val="204"/>
          </rPr>
          <t>Автор:</t>
        </r>
        <r>
          <rPr>
            <sz val="9"/>
            <color rgb="FF000000"/>
            <rFont val="Tahoma"/>
            <family val="2"/>
            <charset val="204"/>
          </rPr>
          <t xml:space="preserve">
установлен 06.11.2019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установлен 06.11.2019</t>
        </r>
      </text>
    </comment>
    <comment ref="Y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установлен 06.11.2019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установлен 06.11.2019</t>
        </r>
      </text>
    </comment>
    <comment ref="Y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установлен 06.11.2019</t>
        </r>
      </text>
    </comment>
  </commentList>
</comments>
</file>

<file path=xl/sharedStrings.xml><?xml version="1.0" encoding="utf-8"?>
<sst xmlns="http://schemas.openxmlformats.org/spreadsheetml/2006/main" count="519" uniqueCount="178">
  <si>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</si>
  <si>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</si>
  <si>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</si>
  <si>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</si>
  <si>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</si>
  <si>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</si>
  <si>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</si>
  <si>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</si>
  <si>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</si>
  <si>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</si>
  <si>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</si>
  <si>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МОП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</si>
  <si>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</si>
  <si>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Справочно: 1 кВт = 0,00086Гкал</t>
  </si>
  <si>
    <t>Всего, Гкал</t>
  </si>
  <si>
    <t>ВКТ-7 сет.№ 073. Зав.№00252873</t>
  </si>
  <si>
    <t>Квартиры+МОП</t>
  </si>
  <si>
    <t xml:space="preserve"> Расчет показателей отопления в жилом доме по адресу: г. Белгород, ул. Кирпичная д. 65б                                   </t>
  </si>
  <si>
    <t xml:space="preserve">Акиева </t>
  </si>
  <si>
    <t>Лазарева</t>
  </si>
  <si>
    <t>Алехина</t>
  </si>
  <si>
    <t>Симонова</t>
  </si>
  <si>
    <t>Проценко</t>
  </si>
  <si>
    <t xml:space="preserve">Медведева </t>
  </si>
  <si>
    <t>Литвинова</t>
  </si>
  <si>
    <t xml:space="preserve">Киреев </t>
  </si>
  <si>
    <t xml:space="preserve">Низамова </t>
  </si>
  <si>
    <t>Майборода</t>
  </si>
  <si>
    <t xml:space="preserve">Бессмертная </t>
  </si>
  <si>
    <t>Логвинова</t>
  </si>
  <si>
    <t xml:space="preserve">Ирбаиева </t>
  </si>
  <si>
    <t xml:space="preserve">Орехова </t>
  </si>
  <si>
    <t>Выблова</t>
  </si>
  <si>
    <t xml:space="preserve">Любимова </t>
  </si>
  <si>
    <t>Геращенко</t>
  </si>
  <si>
    <t>Толстолуцкая</t>
  </si>
  <si>
    <t xml:space="preserve">Тюрина </t>
  </si>
  <si>
    <t xml:space="preserve">Ломакин </t>
  </si>
  <si>
    <t xml:space="preserve">Прокопюк </t>
  </si>
  <si>
    <t xml:space="preserve">Гриненко </t>
  </si>
  <si>
    <t>Ситникова</t>
  </si>
  <si>
    <t xml:space="preserve">Чумак-Жунь </t>
  </si>
  <si>
    <t xml:space="preserve">Комардина </t>
  </si>
  <si>
    <t>Бобрышов</t>
  </si>
  <si>
    <t xml:space="preserve">Клюева </t>
  </si>
  <si>
    <t>Фидель</t>
  </si>
  <si>
    <t>Голубчиков</t>
  </si>
  <si>
    <t>Макеров</t>
  </si>
  <si>
    <t xml:space="preserve">Башкатов </t>
  </si>
  <si>
    <t xml:space="preserve">Новикова </t>
  </si>
  <si>
    <t xml:space="preserve">Шведова </t>
  </si>
  <si>
    <t xml:space="preserve">Тюрин </t>
  </si>
  <si>
    <t>Манец</t>
  </si>
  <si>
    <t xml:space="preserve">Великих </t>
  </si>
  <si>
    <t xml:space="preserve">Лазарев </t>
  </si>
  <si>
    <t xml:space="preserve">Никифорова </t>
  </si>
  <si>
    <t xml:space="preserve">Бухун </t>
  </si>
  <si>
    <t xml:space="preserve">Бондаренко </t>
  </si>
  <si>
    <t>Судник</t>
  </si>
  <si>
    <t xml:space="preserve">Силенко </t>
  </si>
  <si>
    <t xml:space="preserve">Баер </t>
  </si>
  <si>
    <t>Коломыченко</t>
  </si>
  <si>
    <t xml:space="preserve">Рубцов </t>
  </si>
  <si>
    <t xml:space="preserve">Буторина </t>
  </si>
  <si>
    <t xml:space="preserve">Лучин </t>
  </si>
  <si>
    <t xml:space="preserve">Владимиров </t>
  </si>
  <si>
    <t xml:space="preserve">Бутова </t>
  </si>
  <si>
    <t xml:space="preserve">Гаврикова </t>
  </si>
  <si>
    <t xml:space="preserve">Борачук </t>
  </si>
  <si>
    <t xml:space="preserve">Кривошеев </t>
  </si>
  <si>
    <t>ООО " Управляющая компания ЖБК-1"</t>
  </si>
  <si>
    <t xml:space="preserve">Мирошников </t>
  </si>
  <si>
    <t xml:space="preserve">Берая </t>
  </si>
  <si>
    <t xml:space="preserve">Курилех </t>
  </si>
  <si>
    <t>Никулина</t>
  </si>
  <si>
    <t>Черкесова</t>
  </si>
  <si>
    <t>Каширина</t>
  </si>
  <si>
    <t>Часовских</t>
  </si>
  <si>
    <t xml:space="preserve">Старикова </t>
  </si>
  <si>
    <t xml:space="preserve">Стромилов </t>
  </si>
  <si>
    <t xml:space="preserve">Лужков </t>
  </si>
  <si>
    <t xml:space="preserve">Деркач </t>
  </si>
  <si>
    <t xml:space="preserve">Кохановский </t>
  </si>
  <si>
    <t>Выровский</t>
  </si>
  <si>
    <t xml:space="preserve">Чернобаева </t>
  </si>
  <si>
    <t xml:space="preserve">Ерёмина </t>
  </si>
  <si>
    <t>Подчасова</t>
  </si>
  <si>
    <t>Валяева</t>
  </si>
  <si>
    <t>Цепков</t>
  </si>
  <si>
    <t xml:space="preserve">Кабыченко </t>
  </si>
  <si>
    <t>Биднюк</t>
  </si>
  <si>
    <t xml:space="preserve">Пискунов </t>
  </si>
  <si>
    <t>Василенко</t>
  </si>
  <si>
    <t xml:space="preserve">Басова </t>
  </si>
  <si>
    <t xml:space="preserve">Хорошун </t>
  </si>
  <si>
    <t xml:space="preserve">Рычанова </t>
  </si>
  <si>
    <t>Захарова</t>
  </si>
  <si>
    <t>Сафонова</t>
  </si>
  <si>
    <t xml:space="preserve">Головко </t>
  </si>
  <si>
    <t>Спиридонова</t>
  </si>
  <si>
    <t xml:space="preserve">Макаренко </t>
  </si>
  <si>
    <t xml:space="preserve">Недорубко </t>
  </si>
  <si>
    <t>Проскурина</t>
  </si>
  <si>
    <t>Козлова</t>
  </si>
  <si>
    <t>Кравченко</t>
  </si>
  <si>
    <t>Лоенко</t>
  </si>
  <si>
    <t>Дымов</t>
  </si>
  <si>
    <t xml:space="preserve">Левченко </t>
  </si>
  <si>
    <t xml:space="preserve">Дыбля </t>
  </si>
  <si>
    <t xml:space="preserve">Брыкина </t>
  </si>
  <si>
    <t xml:space="preserve">Коршунова </t>
  </si>
  <si>
    <t>Щегликов</t>
  </si>
  <si>
    <t>Пономарева</t>
  </si>
  <si>
    <t xml:space="preserve">Трощилов </t>
  </si>
  <si>
    <t>Стативка</t>
  </si>
  <si>
    <t>Потапова</t>
  </si>
  <si>
    <t xml:space="preserve">Старцев </t>
  </si>
  <si>
    <t xml:space="preserve">Травкина </t>
  </si>
  <si>
    <t xml:space="preserve">Сериков </t>
  </si>
  <si>
    <t>Идашкина</t>
  </si>
  <si>
    <t>Стрельников</t>
  </si>
  <si>
    <t xml:space="preserve">Кременева </t>
  </si>
  <si>
    <t>Житарюк</t>
  </si>
  <si>
    <t xml:space="preserve">Блаута </t>
  </si>
  <si>
    <t>Шрамкова</t>
  </si>
  <si>
    <t xml:space="preserve">Леонова </t>
  </si>
  <si>
    <t>Почкалова</t>
  </si>
  <si>
    <t>Ильницкий</t>
  </si>
  <si>
    <t>Шишканова</t>
  </si>
  <si>
    <t xml:space="preserve">Усков </t>
  </si>
  <si>
    <t>Чернин</t>
  </si>
  <si>
    <t>Свешников</t>
  </si>
  <si>
    <t xml:space="preserve">Мизгарова </t>
  </si>
  <si>
    <t>Воинов</t>
  </si>
  <si>
    <t xml:space="preserve">Наволокина </t>
  </si>
  <si>
    <t>Городов</t>
  </si>
  <si>
    <t>Щербина</t>
  </si>
  <si>
    <t>Скурыдин</t>
  </si>
  <si>
    <t>Силантьева</t>
  </si>
  <si>
    <t>Овсянникова</t>
  </si>
  <si>
    <t>Огурцов</t>
  </si>
  <si>
    <t>Курзанов</t>
  </si>
  <si>
    <t>Разница *0,00086, Гкал</t>
  </si>
  <si>
    <t>Бормотов</t>
  </si>
  <si>
    <t>Корнев</t>
  </si>
  <si>
    <t>ГЖФ</t>
  </si>
  <si>
    <t>Хафизова</t>
  </si>
  <si>
    <t>Истомина А.В.</t>
  </si>
  <si>
    <t>Мелкова ( Новый)</t>
  </si>
  <si>
    <t>Выполнил расчет:</t>
  </si>
  <si>
    <t>Директор ООО УК "СИРИУС"</t>
  </si>
  <si>
    <t>Орлов Г.А</t>
  </si>
  <si>
    <t>Инженер ООО УК " СИРИУС"</t>
  </si>
  <si>
    <t>Коптелов М.Г.</t>
  </si>
  <si>
    <t xml:space="preserve">Дата поверки счетчика </t>
  </si>
  <si>
    <t>Дата следующей поверки</t>
  </si>
  <si>
    <t>Разница, кВт/Гкал</t>
  </si>
  <si>
    <t>Справочно:</t>
  </si>
  <si>
    <t>Площадь Квартир (общая)</t>
  </si>
  <si>
    <t>Площадь МОП (общая)</t>
  </si>
  <si>
    <t>Площадь пом. не поверенные</t>
  </si>
  <si>
    <t xml:space="preserve">квартиры со счетчиками </t>
  </si>
  <si>
    <t>Площадь МОП, м2</t>
  </si>
  <si>
    <t>квартиры не поверенные</t>
  </si>
  <si>
    <t>Барабаш</t>
  </si>
  <si>
    <t>Тафий</t>
  </si>
  <si>
    <t>Показания кВт на 28.04.20</t>
  </si>
  <si>
    <t>Показания кВт на 25.10.2020</t>
  </si>
  <si>
    <r>
      <t>за период с  28.04.2020</t>
    </r>
    <r>
      <rPr>
        <sz val="14"/>
        <color rgb="FFFF0000"/>
        <rFont val="Times New Roman"/>
        <family val="1"/>
        <charset val="204"/>
      </rPr>
      <t xml:space="preserve"> по 25.10.2020</t>
    </r>
    <r>
      <rPr>
        <sz val="14"/>
        <rFont val="Times New Roman"/>
        <family val="1"/>
        <charset val="204"/>
      </rPr>
      <t xml:space="preserve">  гг. </t>
    </r>
  </si>
  <si>
    <t>Разница, Гкал                   с 28.04.2020 по  25.10.2020 гг.</t>
  </si>
  <si>
    <r>
      <t>за период с  25.10.2020</t>
    </r>
    <r>
      <rPr>
        <sz val="14"/>
        <color rgb="FFFF0000"/>
        <rFont val="Times New Roman"/>
        <family val="1"/>
        <charset val="204"/>
      </rPr>
      <t xml:space="preserve"> по 25.11.2020</t>
    </r>
    <r>
      <rPr>
        <sz val="14"/>
        <rFont val="Times New Roman"/>
        <family val="1"/>
        <charset val="204"/>
      </rPr>
      <t xml:space="preserve">  гг. </t>
    </r>
  </si>
  <si>
    <t>Показания кВт на 25.11.2020</t>
  </si>
  <si>
    <t>Разница, Гкал                   с 25.10.2020 по  25.11.2020 гг.</t>
  </si>
  <si>
    <t>Разница, Гкал                   с 25.11.20 по  23.12.20 гг.</t>
  </si>
  <si>
    <t>Показания кВт на 23.12.2020</t>
  </si>
  <si>
    <t xml:space="preserve">за период с  25.11.20 по 23.12.20гг. </t>
  </si>
  <si>
    <t>квартиры неповеренные</t>
  </si>
  <si>
    <t>Площадь пом. неповеренные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</si>
</sst>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#,##0.000_р_."/>
    <numFmt numFmtId="168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7.5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9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7.5"/>
      <name val="Calibri"/>
      <family val="2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ABF8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3" borderId="0" applyNumberFormat="0" applyBorder="0" applyAlignment="0" applyProtection="0"/>
  </cellStyleXfs>
  <cellXfs count="432">
    <xf numFmtId="0" fontId="0" fillId="0" borderId="0" xfId="0"/>
    <xf numFmtId="0" fontId="0" fillId="0" borderId="0" xfId="0" applyFill="1"/>
    <xf numFmtId="4" fontId="0" fillId="0" borderId="0" xfId="0" applyNumberFormat="1" applyFill="1" applyBorder="1"/>
    <xf numFmtId="4" fontId="5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0" borderId="0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3" fillId="2" borderId="0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164" fontId="21" fillId="2" borderId="0" xfId="0" applyNumberFormat="1" applyFont="1" applyFill="1"/>
    <xf numFmtId="0" fontId="13" fillId="2" borderId="0" xfId="0" applyFont="1" applyFill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1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right"/>
    </xf>
    <xf numFmtId="166" fontId="0" fillId="2" borderId="0" xfId="0" applyNumberFormat="1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2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4" fontId="0" fillId="0" borderId="0" xfId="0" applyNumberFormat="1" applyFont="1" applyFill="1" applyBorder="1"/>
    <xf numFmtId="0" fontId="2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/>
    <xf numFmtId="0" fontId="0" fillId="0" borderId="0" xfId="0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2" fontId="11" fillId="0" borderId="0" xfId="0" applyNumberFormat="1" applyFont="1" applyFill="1" applyBorder="1"/>
    <xf numFmtId="164" fontId="26" fillId="2" borderId="0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0" fillId="2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 vertical="center"/>
    </xf>
    <xf numFmtId="166" fontId="3" fillId="2" borderId="0" xfId="0" applyNumberFormat="1" applyFont="1" applyFill="1" applyBorder="1"/>
    <xf numFmtId="1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8" fillId="2" borderId="0" xfId="0" applyNumberFormat="1" applyFont="1" applyFill="1" applyBorder="1" applyAlignment="1">
      <alignment vertical="top" wrapText="1"/>
    </xf>
    <xf numFmtId="164" fontId="9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164" fontId="16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/>
    <xf numFmtId="1" fontId="5" fillId="0" borderId="0" xfId="0" applyNumberFormat="1" applyFont="1" applyFill="1" applyBorder="1"/>
    <xf numFmtId="1" fontId="0" fillId="0" borderId="0" xfId="0" applyNumberFormat="1"/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0" fontId="0" fillId="2" borderId="0" xfId="0" applyFill="1" applyBorder="1"/>
    <xf numFmtId="1" fontId="5" fillId="2" borderId="0" xfId="0" applyNumberFormat="1" applyFont="1" applyFill="1" applyBorder="1"/>
    <xf numFmtId="1" fontId="0" fillId="2" borderId="0" xfId="0" applyNumberForma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/>
    <xf numFmtId="164" fontId="5" fillId="0" borderId="0" xfId="0" applyNumberFormat="1" applyFont="1" applyFill="1" applyBorder="1"/>
    <xf numFmtId="0" fontId="5" fillId="2" borderId="0" xfId="0" applyFont="1" applyFill="1" applyBorder="1"/>
    <xf numFmtId="164" fontId="32" fillId="0" borderId="0" xfId="0" applyNumberFormat="1" applyFont="1" applyFill="1" applyBorder="1"/>
    <xf numFmtId="1" fontId="33" fillId="0" borderId="0" xfId="0" applyNumberFormat="1" applyFont="1" applyFill="1" applyBorder="1"/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2" fontId="3" fillId="0" borderId="0" xfId="0" applyNumberFormat="1" applyFont="1" applyFill="1" applyBorder="1"/>
    <xf numFmtId="0" fontId="3" fillId="2" borderId="5" xfId="0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/>
    <xf numFmtId="0" fontId="0" fillId="2" borderId="0" xfId="0" applyFill="1" applyAlignment="1"/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0" fillId="0" borderId="0" xfId="0" applyAlignment="1"/>
    <xf numFmtId="0" fontId="24" fillId="0" borderId="16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35" fillId="0" borderId="0" xfId="0" applyNumberFormat="1" applyFont="1" applyFill="1" applyBorder="1"/>
    <xf numFmtId="0" fontId="35" fillId="0" borderId="0" xfId="0" applyFont="1" applyFill="1" applyBorder="1"/>
    <xf numFmtId="0" fontId="1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35" fillId="4" borderId="1" xfId="0" applyNumberFormat="1" applyFont="1" applyFill="1" applyBorder="1" applyAlignment="1">
      <alignment horizontal="center" vertical="center"/>
    </xf>
    <xf numFmtId="14" fontId="3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164" fontId="35" fillId="4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67" fontId="35" fillId="4" borderId="1" xfId="0" applyNumberFormat="1" applyFont="1" applyFill="1" applyBorder="1" applyAlignment="1">
      <alignment horizontal="center" vertical="center"/>
    </xf>
    <xf numFmtId="167" fontId="35" fillId="5" borderId="2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/>
    <xf numFmtId="166" fontId="35" fillId="0" borderId="0" xfId="0" applyNumberFormat="1" applyFont="1" applyFill="1" applyBorder="1"/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164" fontId="35" fillId="6" borderId="0" xfId="0" applyNumberFormat="1" applyFont="1" applyFill="1" applyBorder="1" applyAlignment="1">
      <alignment horizontal="center" vertical="center"/>
    </xf>
    <xf numFmtId="167" fontId="35" fillId="6" borderId="0" xfId="0" applyNumberFormat="1" applyFont="1" applyFill="1" applyBorder="1" applyAlignment="1">
      <alignment horizontal="center" vertical="center"/>
    </xf>
    <xf numFmtId="2" fontId="35" fillId="6" borderId="0" xfId="0" applyNumberFormat="1" applyFont="1" applyFill="1" applyBorder="1"/>
    <xf numFmtId="166" fontId="35" fillId="6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Fill="1" applyBorder="1" applyAlignment="1">
      <alignment horizontal="center" vertical="center"/>
    </xf>
    <xf numFmtId="167" fontId="35" fillId="0" borderId="2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67" fontId="35" fillId="0" borderId="0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" fontId="35" fillId="6" borderId="0" xfId="0" applyNumberFormat="1" applyFont="1" applyFill="1" applyBorder="1" applyAlignment="1">
      <alignment horizontal="center" vertical="center"/>
    </xf>
    <xf numFmtId="1" fontId="35" fillId="4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35" fillId="4" borderId="6" xfId="0" applyNumberFormat="1" applyFont="1" applyFill="1" applyBorder="1" applyAlignment="1">
      <alignment horizontal="center" vertical="center"/>
    </xf>
    <xf numFmtId="0" fontId="37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3" fontId="35" fillId="6" borderId="1" xfId="0" applyNumberFormat="1" applyFont="1" applyFill="1" applyBorder="1" applyAlignment="1">
      <alignment horizontal="center" vertical="center"/>
    </xf>
    <xf numFmtId="14" fontId="35" fillId="6" borderId="1" xfId="0" applyNumberFormat="1" applyFont="1" applyFill="1" applyBorder="1" applyAlignment="1">
      <alignment horizontal="center" vertical="center"/>
    </xf>
    <xf numFmtId="3" fontId="35" fillId="4" borderId="7" xfId="0" applyNumberFormat="1" applyFont="1" applyFill="1" applyBorder="1" applyAlignment="1">
      <alignment horizontal="center" vertical="center"/>
    </xf>
    <xf numFmtId="14" fontId="35" fillId="4" borderId="7" xfId="0" applyNumberFormat="1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3" fontId="35" fillId="4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35" fillId="5" borderId="2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/>
    <xf numFmtId="3" fontId="35" fillId="0" borderId="2" xfId="0" applyNumberFormat="1" applyFont="1" applyFill="1" applyBorder="1" applyAlignment="1">
      <alignment horizontal="center" vertical="center"/>
    </xf>
    <xf numFmtId="167" fontId="35" fillId="4" borderId="2" xfId="0" applyNumberFormat="1" applyFont="1" applyFill="1" applyBorder="1" applyAlignment="1">
      <alignment horizontal="center" vertical="center"/>
    </xf>
    <xf numFmtId="3" fontId="35" fillId="0" borderId="6" xfId="0" applyNumberFormat="1" applyFont="1" applyFill="1" applyBorder="1" applyAlignment="1">
      <alignment horizontal="center" vertical="center"/>
    </xf>
    <xf numFmtId="3" fontId="35" fillId="4" borderId="2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 vertical="center"/>
    </xf>
    <xf numFmtId="3" fontId="35" fillId="0" borderId="4" xfId="0" applyNumberFormat="1" applyFont="1" applyFill="1" applyBorder="1" applyAlignment="1">
      <alignment horizontal="center" vertical="center"/>
    </xf>
    <xf numFmtId="0" fontId="37" fillId="4" borderId="1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3" fontId="35" fillId="6" borderId="2" xfId="0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center" vertical="center"/>
    </xf>
    <xf numFmtId="1" fontId="35" fillId="6" borderId="1" xfId="0" applyNumberFormat="1" applyFont="1" applyFill="1" applyBorder="1" applyAlignment="1">
      <alignment horizontal="center" vertical="center"/>
    </xf>
    <xf numFmtId="167" fontId="35" fillId="6" borderId="1" xfId="0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165" fontId="37" fillId="6" borderId="1" xfId="0" applyNumberFormat="1" applyFont="1" applyFill="1" applyBorder="1" applyAlignment="1">
      <alignment horizontal="center" vertical="center"/>
    </xf>
    <xf numFmtId="2" fontId="37" fillId="6" borderId="1" xfId="0" applyNumberFormat="1" applyFont="1" applyFill="1" applyBorder="1" applyAlignment="1">
      <alignment horizontal="center" vertical="center"/>
    </xf>
    <xf numFmtId="164" fontId="37" fillId="6" borderId="1" xfId="0" applyNumberFormat="1" applyFont="1" applyFill="1" applyBorder="1" applyAlignment="1">
      <alignment horizontal="center" vertical="center"/>
    </xf>
    <xf numFmtId="164" fontId="37" fillId="6" borderId="2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/>
    <xf numFmtId="0" fontId="39" fillId="0" borderId="0" xfId="0" applyFont="1" applyFill="1" applyBorder="1" applyAlignment="1">
      <alignment horizontal="center" vertical="center"/>
    </xf>
    <xf numFmtId="165" fontId="37" fillId="6" borderId="0" xfId="0" applyNumberFormat="1" applyFont="1" applyFill="1" applyBorder="1" applyAlignment="1">
      <alignment horizontal="center" vertical="center"/>
    </xf>
    <xf numFmtId="164" fontId="37" fillId="6" borderId="0" xfId="0" applyNumberFormat="1" applyFont="1" applyFill="1" applyBorder="1" applyAlignment="1">
      <alignment horizontal="center" vertical="center"/>
    </xf>
    <xf numFmtId="164" fontId="35" fillId="6" borderId="0" xfId="0" applyNumberFormat="1" applyFont="1" applyFill="1" applyBorder="1"/>
    <xf numFmtId="164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/>
    <xf numFmtId="164" fontId="35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65" fontId="37" fillId="0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35" fillId="6" borderId="0" xfId="0" applyNumberFormat="1" applyFont="1" applyFill="1" applyBorder="1"/>
    <xf numFmtId="0" fontId="35" fillId="6" borderId="0" xfId="0" applyFont="1" applyFill="1" applyBorder="1"/>
    <xf numFmtId="2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/>
    <xf numFmtId="168" fontId="35" fillId="0" borderId="0" xfId="0" applyNumberFormat="1" applyFont="1" applyFill="1" applyBorder="1"/>
    <xf numFmtId="0" fontId="35" fillId="0" borderId="0" xfId="0" applyFont="1" applyFill="1" applyBorder="1" applyAlignment="1"/>
    <xf numFmtId="1" fontId="45" fillId="0" borderId="0" xfId="0" applyNumberFormat="1" applyFont="1" applyFill="1" applyBorder="1"/>
    <xf numFmtId="1" fontId="35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70"/>
  <sheetViews>
    <sheetView tabSelected="1" topLeftCell="A88" workbookViewId="0">
      <selection activeCell="O10" sqref="O10"/>
    </sheetView>
  </sheetViews>
  <sheetFormatPr defaultRowHeight="15" x14ac:dyDescent="0.25"/>
  <cols>
    <col min="1" max="1" width="4.85546875" style="358" customWidth="1"/>
    <col min="2" max="2" width="12.28515625" style="283" hidden="1" customWidth="1"/>
    <col min="3" max="3" width="12.140625" style="283" customWidth="1"/>
    <col min="4" max="5" width="11.7109375" style="283" customWidth="1"/>
    <col min="6" max="6" width="10.85546875" style="358" customWidth="1"/>
    <col min="7" max="7" width="8.5703125" style="358" customWidth="1"/>
    <col min="8" max="8" width="9.5703125" style="283" customWidth="1"/>
    <col min="9" max="9" width="9.7109375" style="283" customWidth="1"/>
    <col min="10" max="10" width="9.140625" style="283" customWidth="1"/>
    <col min="11" max="11" width="10" style="358" customWidth="1"/>
    <col min="12" max="12" width="11.85546875" style="405" customWidth="1"/>
    <col min="13" max="13" width="16.28515625" style="405" customWidth="1"/>
    <col min="14" max="14" width="9.140625" style="399" customWidth="1"/>
    <col min="15" max="15" width="16.140625" style="283" customWidth="1"/>
    <col min="16" max="16" width="14.85546875" style="282" customWidth="1"/>
    <col min="17" max="17" width="9.140625" style="283"/>
    <col min="18" max="18" width="9.28515625" style="283" customWidth="1"/>
    <col min="19" max="19" width="13.140625" style="283" customWidth="1"/>
    <col min="20" max="20" width="9.140625" style="283"/>
    <col min="21" max="21" width="10.7109375" style="283" customWidth="1"/>
    <col min="22" max="22" width="10.140625" style="283" customWidth="1"/>
    <col min="23" max="23" width="10.28515625" style="283" customWidth="1"/>
    <col min="24" max="24" width="12.42578125" style="283" customWidth="1"/>
    <col min="25" max="25" width="25.42578125" style="283" customWidth="1"/>
    <col min="26" max="26" width="15.85546875" style="283" customWidth="1"/>
    <col min="27" max="33" width="9.140625" style="283"/>
    <col min="34" max="34" width="15.42578125" style="283" customWidth="1"/>
    <col min="35" max="36" width="9.140625" style="283"/>
    <col min="37" max="37" width="9.140625" style="376"/>
    <col min="38" max="16384" width="9.140625" style="283"/>
  </cols>
  <sheetData>
    <row r="1" spans="1:41" ht="20.25" x14ac:dyDescent="0.3">
      <c r="A1" s="279" t="s">
        <v>8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280"/>
      <c r="O1" s="281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0"/>
      <c r="AJ1" s="281"/>
    </row>
    <row r="2" spans="1:41" ht="18.75" customHeight="1" x14ac:dyDescent="0.3">
      <c r="A2" s="285" t="s">
        <v>17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286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7"/>
      <c r="AJ2" s="287"/>
    </row>
    <row r="3" spans="1:41" ht="24" customHeight="1" x14ac:dyDescent="0.3">
      <c r="A3" s="288" t="s">
        <v>175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6"/>
      <c r="O3" s="286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409"/>
      <c r="AJ3" s="409"/>
    </row>
    <row r="4" spans="1:41" ht="15" customHeight="1" x14ac:dyDescent="0.3">
      <c r="A4" s="289" t="s">
        <v>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1"/>
      <c r="M4" s="292" t="s">
        <v>12</v>
      </c>
      <c r="N4" s="293"/>
      <c r="O4" s="29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93"/>
      <c r="AJ4" s="294"/>
    </row>
    <row r="5" spans="1:41" ht="39.75" customHeight="1" x14ac:dyDescent="0.3">
      <c r="A5" s="295" t="s">
        <v>4</v>
      </c>
      <c r="B5" s="295"/>
      <c r="C5" s="295"/>
      <c r="D5" s="295"/>
      <c r="E5" s="295"/>
      <c r="F5" s="295"/>
      <c r="G5" s="295"/>
      <c r="H5" s="295"/>
      <c r="I5" s="295" t="s">
        <v>5</v>
      </c>
      <c r="J5" s="295"/>
      <c r="K5" s="295"/>
      <c r="L5" s="410" t="s">
        <v>173</v>
      </c>
      <c r="M5" s="417"/>
      <c r="N5" s="293"/>
      <c r="O5" s="29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93"/>
      <c r="AJ5" s="294"/>
    </row>
    <row r="6" spans="1:41" ht="15" customHeight="1" x14ac:dyDescent="0.3">
      <c r="A6" s="296" t="s">
        <v>15</v>
      </c>
      <c r="B6" s="296"/>
      <c r="C6" s="296"/>
      <c r="D6" s="296"/>
      <c r="E6" s="296"/>
      <c r="F6" s="296"/>
      <c r="G6" s="296"/>
      <c r="H6" s="296"/>
      <c r="I6" s="295" t="s">
        <v>16</v>
      </c>
      <c r="J6" s="295"/>
      <c r="K6" s="295"/>
      <c r="L6" s="297">
        <v>111.791</v>
      </c>
      <c r="M6" s="417"/>
      <c r="N6" s="293"/>
      <c r="O6" s="29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93"/>
      <c r="AJ6" s="294"/>
    </row>
    <row r="7" spans="1:41" ht="15" customHeight="1" x14ac:dyDescent="0.3">
      <c r="A7" s="298" t="s">
        <v>6</v>
      </c>
      <c r="B7" s="298"/>
      <c r="C7" s="298"/>
      <c r="D7" s="298"/>
      <c r="E7" s="298"/>
      <c r="F7" s="298"/>
      <c r="G7" s="298"/>
      <c r="H7" s="298"/>
      <c r="I7" s="295" t="s">
        <v>10</v>
      </c>
      <c r="J7" s="295"/>
      <c r="K7" s="295"/>
      <c r="L7" s="297">
        <f>K152</f>
        <v>86.054491799543513</v>
      </c>
      <c r="M7" s="417"/>
      <c r="N7" s="293"/>
      <c r="O7" s="29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93"/>
      <c r="AJ7" s="294"/>
    </row>
    <row r="8" spans="1:41" ht="15" customHeight="1" x14ac:dyDescent="0.3">
      <c r="A8" s="298"/>
      <c r="B8" s="298"/>
      <c r="C8" s="298"/>
      <c r="D8" s="298"/>
      <c r="E8" s="298"/>
      <c r="F8" s="298"/>
      <c r="G8" s="298"/>
      <c r="H8" s="298"/>
      <c r="I8" s="295" t="s">
        <v>11</v>
      </c>
      <c r="J8" s="295"/>
      <c r="K8" s="295"/>
      <c r="L8" s="297">
        <f>L152</f>
        <v>25.736508200456527</v>
      </c>
      <c r="M8" s="417"/>
      <c r="N8" s="293"/>
      <c r="O8" s="29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93"/>
      <c r="AJ8" s="294"/>
    </row>
    <row r="9" spans="1:41" ht="16.5" customHeight="1" x14ac:dyDescent="0.3">
      <c r="A9" s="299"/>
      <c r="B9" s="300"/>
      <c r="C9" s="300"/>
      <c r="D9" s="300"/>
      <c r="E9" s="300"/>
      <c r="F9" s="300"/>
      <c r="G9" s="300"/>
      <c r="H9" s="301"/>
      <c r="I9" s="295" t="s">
        <v>161</v>
      </c>
      <c r="J9" s="411"/>
      <c r="K9" s="411"/>
      <c r="L9" s="297">
        <f>K16+K18+K22+K23+K24+K26+K27+K28+K29+K30+K31+K32+K33+K34+K35+K36+K37+K38+K39+K40+K42+K43+K44+K45+K46+K47+K50+K51+K52+K53+K54+K55+K56+K58+K59+K60+K61+K63+K66+K67+K68+K69+K71+K74+K75+K77+K78+K79+K80+K82+K84+K85+K86+K88+K89+K93+K94+K95+K96+K97+K98+K100+K101+K104+K105+K106+K108+K110+K111+K112+K113+K114+K115+K116+K118+K119+K120+K121+K122+K123+K124+K125+K127+K128+K129+K130+K132+K133+K134+K135+K137+K138+K140+K142+K143+K144+K145+K146+K147+K150+K21+K92</f>
        <v>66.705377195999986</v>
      </c>
      <c r="M9" s="417"/>
      <c r="N9" s="293"/>
      <c r="O9" s="294"/>
      <c r="Q9" s="399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93"/>
      <c r="AJ9" s="294"/>
    </row>
    <row r="10" spans="1:41" ht="16.5" customHeight="1" x14ac:dyDescent="0.3">
      <c r="A10" s="302"/>
      <c r="B10" s="303"/>
      <c r="C10" s="303"/>
      <c r="D10" s="304" t="s">
        <v>13</v>
      </c>
      <c r="E10" s="304"/>
      <c r="F10" s="304"/>
      <c r="G10" s="304"/>
      <c r="H10" s="305"/>
      <c r="I10" s="306" t="s">
        <v>176</v>
      </c>
      <c r="J10" s="418"/>
      <c r="K10" s="418"/>
      <c r="L10" s="307">
        <f>L6-L9-L8</f>
        <v>19.349114603543484</v>
      </c>
      <c r="M10" s="419"/>
      <c r="N10" s="293"/>
      <c r="O10" s="308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93"/>
      <c r="AJ10" s="294"/>
    </row>
    <row r="11" spans="1:41" ht="16.5" customHeight="1" x14ac:dyDescent="0.3">
      <c r="A11" s="295" t="s">
        <v>157</v>
      </c>
      <c r="B11" s="295"/>
      <c r="C11" s="295"/>
      <c r="D11" s="296" t="s">
        <v>158</v>
      </c>
      <c r="E11" s="296"/>
      <c r="F11" s="296"/>
      <c r="G11" s="309">
        <f>F152</f>
        <v>7235.2999999999984</v>
      </c>
      <c r="H11" s="302"/>
      <c r="I11" s="310"/>
      <c r="J11" s="310"/>
      <c r="K11" s="310"/>
      <c r="L11" s="311"/>
      <c r="M11" s="310"/>
      <c r="N11" s="293"/>
      <c r="O11" s="308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93"/>
      <c r="AJ11" s="294"/>
    </row>
    <row r="12" spans="1:41" ht="16.5" customHeight="1" x14ac:dyDescent="0.3">
      <c r="A12" s="295"/>
      <c r="B12" s="295"/>
      <c r="C12" s="295"/>
      <c r="D12" s="296" t="s">
        <v>159</v>
      </c>
      <c r="E12" s="296"/>
      <c r="F12" s="296"/>
      <c r="G12" s="312">
        <v>2158.9</v>
      </c>
      <c r="H12" s="313"/>
      <c r="I12" s="313"/>
      <c r="J12" s="313"/>
      <c r="K12" s="313"/>
      <c r="L12" s="313"/>
      <c r="M12" s="313"/>
      <c r="N12" s="293"/>
      <c r="O12" s="308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93"/>
      <c r="AJ12" s="294"/>
    </row>
    <row r="13" spans="1:41" ht="16.5" customHeight="1" x14ac:dyDescent="0.3">
      <c r="A13" s="295"/>
      <c r="B13" s="295"/>
      <c r="C13" s="295"/>
      <c r="D13" s="296" t="s">
        <v>177</v>
      </c>
      <c r="E13" s="296"/>
      <c r="F13" s="296"/>
      <c r="G13" s="312">
        <f>F17+F19+F20+F25+F41+F48+F49+F57+F64+F65+F70+F72+F73+F76+F81+F83+F87+F90+F91+F99+F102+F103+F107+F109+F117+F126+F131+F136+F139+F141+F148+F149+F151+F62</f>
        <v>1757.6000000000001</v>
      </c>
      <c r="H13" s="314"/>
      <c r="I13" s="313"/>
      <c r="J13" s="313"/>
      <c r="K13" s="313"/>
      <c r="L13" s="313"/>
      <c r="M13" s="313"/>
      <c r="N13" s="293"/>
      <c r="O13" s="29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93"/>
      <c r="AJ13" s="294"/>
    </row>
    <row r="14" spans="1:41" ht="15" customHeight="1" x14ac:dyDescent="0.3">
      <c r="A14" s="303"/>
      <c r="B14" s="303"/>
      <c r="C14" s="303"/>
      <c r="D14" s="303"/>
      <c r="E14" s="303"/>
      <c r="F14" s="303"/>
      <c r="G14" s="303"/>
      <c r="H14" s="303"/>
      <c r="I14" s="315"/>
      <c r="J14" s="315"/>
      <c r="K14" s="315"/>
      <c r="L14" s="316"/>
      <c r="M14" s="409"/>
      <c r="N14" s="293"/>
      <c r="O14" s="29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93"/>
      <c r="AJ14" s="294"/>
    </row>
    <row r="15" spans="1:41" ht="36" x14ac:dyDescent="0.3">
      <c r="A15" s="317" t="s">
        <v>0</v>
      </c>
      <c r="B15" s="317"/>
      <c r="C15" s="318" t="s">
        <v>1</v>
      </c>
      <c r="D15" s="319" t="s">
        <v>154</v>
      </c>
      <c r="E15" s="319" t="s">
        <v>155</v>
      </c>
      <c r="F15" s="317" t="s">
        <v>2</v>
      </c>
      <c r="G15" s="317" t="s">
        <v>162</v>
      </c>
      <c r="H15" s="320" t="s">
        <v>171</v>
      </c>
      <c r="I15" s="320" t="s">
        <v>174</v>
      </c>
      <c r="J15" s="320" t="s">
        <v>156</v>
      </c>
      <c r="K15" s="320" t="s">
        <v>142</v>
      </c>
      <c r="L15" s="321" t="s">
        <v>7</v>
      </c>
      <c r="M15" s="322" t="s">
        <v>14</v>
      </c>
      <c r="N15" s="323"/>
      <c r="O15" s="420"/>
      <c r="P15" s="420"/>
      <c r="Q15" s="420"/>
      <c r="R15" s="420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323"/>
      <c r="AJ15" s="420"/>
    </row>
    <row r="16" spans="1:41" x14ac:dyDescent="0.25">
      <c r="A16" s="324">
        <v>1</v>
      </c>
      <c r="B16" s="325" t="s">
        <v>18</v>
      </c>
      <c r="C16" s="326">
        <v>91504425</v>
      </c>
      <c r="D16" s="327">
        <v>43731</v>
      </c>
      <c r="E16" s="327">
        <v>45191</v>
      </c>
      <c r="F16" s="328">
        <v>45.2</v>
      </c>
      <c r="G16" s="329">
        <f>F16*G12/G11</f>
        <v>13.486970823600961</v>
      </c>
      <c r="H16" s="330">
        <v>3.66</v>
      </c>
      <c r="I16" s="331">
        <v>3.9685000000000001</v>
      </c>
      <c r="J16" s="330">
        <f t="shared" ref="J16:J79" si="0">I16-H16</f>
        <v>0.3085</v>
      </c>
      <c r="K16" s="332">
        <v>0.3085</v>
      </c>
      <c r="L16" s="333">
        <v>0.16072573061896012</v>
      </c>
      <c r="M16" s="332">
        <v>0.46922573061896011</v>
      </c>
      <c r="N16" s="334"/>
      <c r="O16" s="335"/>
      <c r="P16" s="376"/>
      <c r="Q16" s="334"/>
      <c r="V16" s="336"/>
      <c r="W16" s="337"/>
      <c r="X16" s="338"/>
      <c r="Y16" s="351"/>
      <c r="Z16" s="351"/>
      <c r="AA16" s="352"/>
      <c r="AB16" s="353"/>
      <c r="AC16" s="406"/>
      <c r="AD16" s="339"/>
      <c r="AE16" s="339"/>
      <c r="AF16" s="340"/>
      <c r="AG16" s="340"/>
      <c r="AH16" s="340"/>
      <c r="AI16" s="341"/>
      <c r="AJ16" s="342"/>
      <c r="AK16" s="421"/>
      <c r="AL16" s="422"/>
      <c r="AM16" s="422"/>
      <c r="AN16" s="422"/>
      <c r="AO16" s="422"/>
    </row>
    <row r="17" spans="1:41" x14ac:dyDescent="0.25">
      <c r="A17" s="356">
        <v>2</v>
      </c>
      <c r="B17" s="343" t="s">
        <v>19</v>
      </c>
      <c r="C17" s="344">
        <v>15705811</v>
      </c>
      <c r="D17" s="345"/>
      <c r="E17" s="345"/>
      <c r="F17" s="346">
        <v>62</v>
      </c>
      <c r="G17" s="347">
        <f>F17*G12/G11</f>
        <v>18.499827235912822</v>
      </c>
      <c r="H17" s="348"/>
      <c r="I17" s="331"/>
      <c r="J17" s="348">
        <f>I17-H17</f>
        <v>0</v>
      </c>
      <c r="K17" s="349">
        <v>0.68254728346591709</v>
      </c>
      <c r="L17" s="350">
        <v>0.22058237234779465</v>
      </c>
      <c r="M17" s="349">
        <v>0.90312965581371174</v>
      </c>
      <c r="N17" s="334"/>
      <c r="O17" s="335"/>
      <c r="P17" s="376"/>
      <c r="Q17" s="334"/>
      <c r="R17" s="399"/>
      <c r="V17" s="336"/>
      <c r="W17" s="337"/>
      <c r="X17" s="338"/>
      <c r="Y17" s="351"/>
      <c r="Z17" s="351"/>
      <c r="AA17" s="352"/>
      <c r="AB17" s="353"/>
      <c r="AC17" s="354"/>
      <c r="AD17" s="354"/>
      <c r="AE17" s="354"/>
      <c r="AF17" s="355"/>
      <c r="AG17" s="355"/>
      <c r="AH17" s="355"/>
      <c r="AI17" s="334"/>
      <c r="AJ17" s="376"/>
      <c r="AL17" s="376"/>
    </row>
    <row r="18" spans="1:41" x14ac:dyDescent="0.25">
      <c r="A18" s="324">
        <v>3</v>
      </c>
      <c r="B18" s="325" t="s">
        <v>20</v>
      </c>
      <c r="C18" s="326">
        <v>1564015</v>
      </c>
      <c r="D18" s="327">
        <v>43621</v>
      </c>
      <c r="E18" s="327">
        <v>45081</v>
      </c>
      <c r="F18" s="328">
        <v>72.7</v>
      </c>
      <c r="G18" s="329">
        <f>F18*G12/G11</f>
        <v>21.692539355659065</v>
      </c>
      <c r="H18" s="330">
        <v>5.3559999999999999</v>
      </c>
      <c r="I18" s="331">
        <v>6.0890000000000004</v>
      </c>
      <c r="J18" s="330">
        <f t="shared" si="0"/>
        <v>0.73300000000000054</v>
      </c>
      <c r="K18" s="332">
        <v>0.73300000000000054</v>
      </c>
      <c r="L18" s="333">
        <v>0.25873872891446781</v>
      </c>
      <c r="M18" s="332">
        <v>0.99173872891446835</v>
      </c>
      <c r="N18" s="334"/>
      <c r="O18" s="335"/>
      <c r="P18" s="376"/>
      <c r="Q18" s="334"/>
      <c r="R18" s="423"/>
      <c r="S18" s="424"/>
      <c r="T18" s="424"/>
      <c r="V18" s="336"/>
      <c r="W18" s="337"/>
      <c r="X18" s="338"/>
      <c r="Y18" s="351"/>
      <c r="Z18" s="351"/>
      <c r="AA18" s="352"/>
      <c r="AB18" s="353"/>
      <c r="AC18" s="406"/>
      <c r="AD18" s="339"/>
      <c r="AE18" s="339"/>
      <c r="AF18" s="340"/>
      <c r="AG18" s="340"/>
      <c r="AH18" s="340"/>
      <c r="AI18" s="341"/>
      <c r="AJ18" s="421"/>
      <c r="AK18" s="421"/>
      <c r="AL18" s="421"/>
      <c r="AM18" s="422"/>
      <c r="AN18" s="422"/>
      <c r="AO18" s="422"/>
    </row>
    <row r="19" spans="1:41" x14ac:dyDescent="0.25">
      <c r="A19" s="356">
        <v>4</v>
      </c>
      <c r="B19" s="343" t="s">
        <v>145</v>
      </c>
      <c r="C19" s="344">
        <v>15705532</v>
      </c>
      <c r="D19" s="345"/>
      <c r="E19" s="345"/>
      <c r="F19" s="357">
        <v>46.9</v>
      </c>
      <c r="G19" s="347">
        <f>F19*G12/G11</f>
        <v>13.99422415103728</v>
      </c>
      <c r="H19" s="348"/>
      <c r="I19" s="331"/>
      <c r="J19" s="348">
        <f t="shared" si="0"/>
        <v>0</v>
      </c>
      <c r="K19" s="349">
        <v>0.51631399346050821</v>
      </c>
      <c r="L19" s="350">
        <v>0.16677974337157001</v>
      </c>
      <c r="M19" s="349">
        <v>0.68309373683207819</v>
      </c>
      <c r="N19" s="334"/>
      <c r="O19" s="335"/>
      <c r="P19" s="376"/>
      <c r="Q19" s="334"/>
      <c r="R19" s="425"/>
      <c r="S19" s="424"/>
      <c r="T19" s="424"/>
      <c r="V19" s="336"/>
      <c r="W19" s="337"/>
      <c r="X19" s="338"/>
      <c r="Y19" s="351"/>
      <c r="Z19" s="351"/>
      <c r="AA19" s="358"/>
      <c r="AB19" s="353"/>
      <c r="AC19" s="354"/>
      <c r="AD19" s="354"/>
      <c r="AE19" s="354"/>
      <c r="AF19" s="355"/>
      <c r="AG19" s="355"/>
      <c r="AH19" s="355"/>
      <c r="AI19" s="334"/>
      <c r="AJ19" s="376"/>
      <c r="AL19" s="376"/>
    </row>
    <row r="20" spans="1:41" x14ac:dyDescent="0.25">
      <c r="A20" s="359">
        <v>5</v>
      </c>
      <c r="B20" s="343" t="s">
        <v>21</v>
      </c>
      <c r="C20" s="344">
        <v>15705673</v>
      </c>
      <c r="D20" s="345"/>
      <c r="E20" s="345"/>
      <c r="F20" s="357">
        <v>70.599999999999994</v>
      </c>
      <c r="G20" s="347">
        <f>F20*G12/G11</f>
        <v>21.065932304120082</v>
      </c>
      <c r="H20" s="348"/>
      <c r="I20" s="331"/>
      <c r="J20" s="348">
        <f t="shared" si="0"/>
        <v>0</v>
      </c>
      <c r="K20" s="349">
        <v>0.77722319697893139</v>
      </c>
      <c r="L20" s="350">
        <v>0.25124804800629447</v>
      </c>
      <c r="M20" s="349">
        <v>1.0284712449852258</v>
      </c>
      <c r="N20" s="334"/>
      <c r="O20" s="335"/>
      <c r="P20" s="376"/>
      <c r="Q20" s="334"/>
      <c r="R20" s="426"/>
      <c r="S20" s="424"/>
      <c r="T20" s="424"/>
      <c r="V20" s="336"/>
      <c r="W20" s="337"/>
      <c r="X20" s="338"/>
      <c r="Y20" s="351"/>
      <c r="Z20" s="351"/>
      <c r="AA20" s="358"/>
      <c r="AB20" s="353"/>
      <c r="AC20" s="354"/>
      <c r="AD20" s="354"/>
      <c r="AE20" s="354"/>
      <c r="AF20" s="355"/>
      <c r="AG20" s="355"/>
      <c r="AH20" s="355"/>
      <c r="AI20" s="334"/>
      <c r="AJ20" s="376"/>
      <c r="AL20" s="376"/>
    </row>
    <row r="21" spans="1:41" x14ac:dyDescent="0.25">
      <c r="A21" s="324">
        <v>6</v>
      </c>
      <c r="B21" s="325" t="s">
        <v>22</v>
      </c>
      <c r="C21" s="326">
        <v>15705735</v>
      </c>
      <c r="D21" s="327">
        <v>43822</v>
      </c>
      <c r="E21" s="327">
        <v>46013</v>
      </c>
      <c r="F21" s="360">
        <v>47.4</v>
      </c>
      <c r="G21" s="329">
        <f>F21*G12/G11</f>
        <v>14.143416306165609</v>
      </c>
      <c r="H21" s="330">
        <v>0.39079999999999998</v>
      </c>
      <c r="I21" s="331">
        <v>0.98440000000000005</v>
      </c>
      <c r="J21" s="330">
        <f t="shared" si="0"/>
        <v>0.59360000000000013</v>
      </c>
      <c r="K21" s="332">
        <v>0.59360000000000013</v>
      </c>
      <c r="L21" s="333">
        <v>0.16856045996898722</v>
      </c>
      <c r="M21" s="332">
        <v>0.76216045996898729</v>
      </c>
      <c r="N21" s="334"/>
      <c r="O21" s="335"/>
      <c r="P21" s="376"/>
      <c r="Q21" s="334"/>
      <c r="R21" s="426"/>
      <c r="S21" s="424"/>
      <c r="T21" s="424"/>
      <c r="V21" s="336"/>
      <c r="W21" s="337"/>
      <c r="X21" s="338"/>
      <c r="Y21" s="351"/>
      <c r="Z21" s="351"/>
      <c r="AA21" s="358"/>
      <c r="AB21" s="353"/>
      <c r="AC21" s="354"/>
      <c r="AD21" s="361"/>
      <c r="AE21" s="361"/>
      <c r="AF21" s="340"/>
      <c r="AG21" s="340"/>
      <c r="AH21" s="340"/>
      <c r="AI21" s="341"/>
      <c r="AJ21" s="421"/>
      <c r="AK21" s="421"/>
      <c r="AL21" s="421"/>
      <c r="AM21" s="422"/>
      <c r="AN21" s="422"/>
      <c r="AO21" s="422"/>
    </row>
    <row r="22" spans="1:41" x14ac:dyDescent="0.25">
      <c r="A22" s="324">
        <v>7</v>
      </c>
      <c r="B22" s="325" t="s">
        <v>23</v>
      </c>
      <c r="C22" s="326">
        <v>18008983</v>
      </c>
      <c r="D22" s="327">
        <v>43714</v>
      </c>
      <c r="E22" s="327">
        <v>45721</v>
      </c>
      <c r="F22" s="360">
        <v>42.2</v>
      </c>
      <c r="G22" s="329">
        <f>F22*G12/G11</f>
        <v>12.591817892830987</v>
      </c>
      <c r="H22" s="330">
        <v>5.085</v>
      </c>
      <c r="I22" s="331">
        <v>5.7249999999999996</v>
      </c>
      <c r="J22" s="330">
        <f t="shared" si="0"/>
        <v>0.63999999999999968</v>
      </c>
      <c r="K22" s="332">
        <v>0.63999999999999968</v>
      </c>
      <c r="L22" s="333">
        <v>0.15004377572942951</v>
      </c>
      <c r="M22" s="332">
        <v>0.79004377572942919</v>
      </c>
      <c r="N22" s="334"/>
      <c r="O22" s="335"/>
      <c r="P22" s="376"/>
      <c r="Q22" s="334"/>
      <c r="R22" s="399"/>
      <c r="V22" s="336"/>
      <c r="W22" s="337"/>
      <c r="X22" s="338"/>
      <c r="Y22" s="351"/>
      <c r="Z22" s="351"/>
      <c r="AA22" s="358"/>
      <c r="AB22" s="353"/>
      <c r="AC22" s="406"/>
      <c r="AD22" s="339"/>
      <c r="AE22" s="339"/>
      <c r="AF22" s="340"/>
      <c r="AG22" s="340"/>
      <c r="AH22" s="340"/>
      <c r="AI22" s="341"/>
      <c r="AJ22" s="421"/>
      <c r="AK22" s="421"/>
      <c r="AL22" s="421"/>
      <c r="AM22" s="422"/>
      <c r="AN22" s="422"/>
      <c r="AO22" s="422"/>
    </row>
    <row r="23" spans="1:41" x14ac:dyDescent="0.25">
      <c r="A23" s="324">
        <v>8</v>
      </c>
      <c r="B23" s="325" t="s">
        <v>24</v>
      </c>
      <c r="C23" s="326">
        <v>15705529</v>
      </c>
      <c r="D23" s="327">
        <v>43689</v>
      </c>
      <c r="E23" s="327">
        <v>45149</v>
      </c>
      <c r="F23" s="360">
        <v>41.9</v>
      </c>
      <c r="G23" s="329">
        <f>F23*G12/G11</f>
        <v>12.502302599753987</v>
      </c>
      <c r="H23" s="362">
        <v>32870</v>
      </c>
      <c r="I23" s="331">
        <v>33933</v>
      </c>
      <c r="J23" s="362">
        <f t="shared" si="0"/>
        <v>1063</v>
      </c>
      <c r="K23" s="332">
        <v>0.91417999999999999</v>
      </c>
      <c r="L23" s="333">
        <v>0.14897569235431646</v>
      </c>
      <c r="M23" s="332">
        <v>1.0631556923543164</v>
      </c>
      <c r="N23" s="334"/>
      <c r="O23" s="335"/>
      <c r="P23" s="376"/>
      <c r="Q23" s="334"/>
      <c r="R23" s="427"/>
      <c r="V23" s="336"/>
      <c r="W23" s="337"/>
      <c r="X23" s="338"/>
      <c r="Y23" s="351"/>
      <c r="Z23" s="351"/>
      <c r="AA23" s="358"/>
      <c r="AB23" s="353"/>
      <c r="AC23" s="354"/>
      <c r="AD23" s="361"/>
      <c r="AE23" s="361"/>
      <c r="AF23" s="340"/>
      <c r="AG23" s="340"/>
      <c r="AH23" s="340"/>
      <c r="AI23" s="341"/>
      <c r="AJ23" s="421"/>
      <c r="AK23" s="421"/>
      <c r="AL23" s="421"/>
      <c r="AM23" s="422"/>
      <c r="AN23" s="422"/>
      <c r="AO23" s="422"/>
    </row>
    <row r="24" spans="1:41" x14ac:dyDescent="0.25">
      <c r="A24" s="324">
        <v>9</v>
      </c>
      <c r="B24" s="325" t="s">
        <v>25</v>
      </c>
      <c r="C24" s="326">
        <v>18009297</v>
      </c>
      <c r="D24" s="327">
        <v>43530</v>
      </c>
      <c r="E24" s="327">
        <v>45721</v>
      </c>
      <c r="F24" s="360">
        <v>44.8</v>
      </c>
      <c r="G24" s="329">
        <f>F24*G12/G11</f>
        <v>13.367617099498297</v>
      </c>
      <c r="H24" s="330">
        <v>5.9690000000000003</v>
      </c>
      <c r="I24" s="331">
        <v>6.7690000000000001</v>
      </c>
      <c r="J24" s="330">
        <f t="shared" si="0"/>
        <v>0.79999999999999982</v>
      </c>
      <c r="K24" s="332">
        <v>0.79999999999999982</v>
      </c>
      <c r="L24" s="333">
        <v>0.15930135218000349</v>
      </c>
      <c r="M24" s="332">
        <v>0.95930135218000334</v>
      </c>
      <c r="N24" s="334"/>
      <c r="O24" s="335"/>
      <c r="P24" s="376"/>
      <c r="Q24" s="334"/>
      <c r="R24" s="399"/>
      <c r="V24" s="336"/>
      <c r="W24" s="337"/>
      <c r="X24" s="338"/>
      <c r="Y24" s="351"/>
      <c r="Z24" s="351"/>
      <c r="AA24" s="358"/>
      <c r="AB24" s="353"/>
      <c r="AC24" s="406"/>
      <c r="AD24" s="339"/>
      <c r="AE24" s="339"/>
      <c r="AF24" s="340"/>
      <c r="AG24" s="340"/>
      <c r="AH24" s="340"/>
      <c r="AI24" s="341"/>
      <c r="AJ24" s="421"/>
      <c r="AK24" s="421"/>
      <c r="AL24" s="421"/>
      <c r="AM24" s="422"/>
      <c r="AN24" s="422"/>
      <c r="AO24" s="422"/>
    </row>
    <row r="25" spans="1:41" x14ac:dyDescent="0.25">
      <c r="A25" s="356">
        <v>10</v>
      </c>
      <c r="B25" s="343" t="s">
        <v>26</v>
      </c>
      <c r="C25" s="344">
        <v>15705614</v>
      </c>
      <c r="D25" s="345"/>
      <c r="E25" s="345"/>
      <c r="F25" s="357">
        <v>62.1</v>
      </c>
      <c r="G25" s="347">
        <f>F25*G12/G11</f>
        <v>18.529665666938488</v>
      </c>
      <c r="H25" s="348"/>
      <c r="I25" s="331"/>
      <c r="J25" s="348">
        <f t="shared" si="0"/>
        <v>0</v>
      </c>
      <c r="K25" s="349">
        <v>0.68364816618118474</v>
      </c>
      <c r="L25" s="350">
        <v>0.22093885351186182</v>
      </c>
      <c r="M25" s="349">
        <v>0.90458701969304656</v>
      </c>
      <c r="N25" s="334"/>
      <c r="O25" s="335"/>
      <c r="P25" s="376"/>
      <c r="Q25" s="334"/>
      <c r="V25" s="336"/>
      <c r="W25" s="337"/>
      <c r="X25" s="338"/>
      <c r="Y25" s="351"/>
      <c r="Z25" s="351"/>
      <c r="AA25" s="358"/>
      <c r="AB25" s="353"/>
      <c r="AC25" s="354"/>
      <c r="AD25" s="354"/>
      <c r="AE25" s="354"/>
      <c r="AF25" s="355"/>
      <c r="AG25" s="355"/>
      <c r="AH25" s="355"/>
      <c r="AI25" s="334"/>
      <c r="AJ25" s="376"/>
      <c r="AL25" s="376"/>
    </row>
    <row r="26" spans="1:41" x14ac:dyDescent="0.25">
      <c r="A26" s="324">
        <v>11</v>
      </c>
      <c r="B26" s="325" t="s">
        <v>27</v>
      </c>
      <c r="C26" s="326">
        <v>18009390</v>
      </c>
      <c r="D26" s="327">
        <v>43530</v>
      </c>
      <c r="E26" s="327">
        <v>45721</v>
      </c>
      <c r="F26" s="360">
        <v>72.8</v>
      </c>
      <c r="G26" s="329">
        <f>F26*G12/G11</f>
        <v>21.722377786684731</v>
      </c>
      <c r="H26" s="330">
        <v>5.6920000000000002</v>
      </c>
      <c r="I26" s="331">
        <v>6.5519999999999996</v>
      </c>
      <c r="J26" s="330">
        <f>I26-H26</f>
        <v>0.85999999999999943</v>
      </c>
      <c r="K26" s="332">
        <v>0.85999999999999943</v>
      </c>
      <c r="L26" s="333">
        <v>0.25909545298842906</v>
      </c>
      <c r="M26" s="332">
        <v>1.1190954529884285</v>
      </c>
      <c r="N26" s="334"/>
      <c r="O26" s="335"/>
      <c r="P26" s="376"/>
      <c r="Q26" s="334"/>
      <c r="R26" s="399"/>
      <c r="V26" s="336"/>
      <c r="W26" s="337"/>
      <c r="X26" s="338"/>
      <c r="Y26" s="351"/>
      <c r="Z26" s="351"/>
      <c r="AA26" s="358"/>
      <c r="AB26" s="353"/>
      <c r="AC26" s="406"/>
      <c r="AD26" s="339"/>
      <c r="AE26" s="339"/>
      <c r="AF26" s="340"/>
      <c r="AG26" s="340"/>
      <c r="AH26" s="340"/>
      <c r="AI26" s="341"/>
      <c r="AJ26" s="421"/>
      <c r="AK26" s="421"/>
      <c r="AL26" s="421"/>
      <c r="AM26" s="422"/>
      <c r="AN26" s="422"/>
      <c r="AO26" s="422"/>
    </row>
    <row r="27" spans="1:41" x14ac:dyDescent="0.25">
      <c r="A27" s="324">
        <v>12</v>
      </c>
      <c r="B27" s="325" t="s">
        <v>28</v>
      </c>
      <c r="C27" s="326">
        <v>15705671</v>
      </c>
      <c r="D27" s="327">
        <v>43693</v>
      </c>
      <c r="E27" s="327">
        <v>45153</v>
      </c>
      <c r="F27" s="360">
        <v>47</v>
      </c>
      <c r="G27" s="329">
        <f>F27*G12/G11</f>
        <v>14.024062582062944</v>
      </c>
      <c r="H27" s="362">
        <v>38107</v>
      </c>
      <c r="I27" s="331">
        <v>39295</v>
      </c>
      <c r="J27" s="362">
        <f t="shared" si="0"/>
        <v>1188</v>
      </c>
      <c r="K27" s="332">
        <v>1.0216799999999999</v>
      </c>
      <c r="L27" s="333">
        <v>0.16713588215947198</v>
      </c>
      <c r="M27" s="332">
        <v>1.1888158821594719</v>
      </c>
      <c r="N27" s="334"/>
      <c r="O27" s="335"/>
      <c r="P27" s="376"/>
      <c r="Q27" s="334"/>
      <c r="R27" s="399"/>
      <c r="V27" s="336"/>
      <c r="W27" s="337"/>
      <c r="X27" s="338"/>
      <c r="Y27" s="351"/>
      <c r="Z27" s="351"/>
      <c r="AA27" s="358"/>
      <c r="AB27" s="353"/>
      <c r="AC27" s="354"/>
      <c r="AD27" s="361"/>
      <c r="AE27" s="361"/>
      <c r="AF27" s="340"/>
      <c r="AG27" s="340"/>
      <c r="AH27" s="340"/>
      <c r="AI27" s="341"/>
      <c r="AJ27" s="421"/>
      <c r="AK27" s="421"/>
      <c r="AL27" s="421"/>
      <c r="AM27" s="422"/>
      <c r="AN27" s="422"/>
      <c r="AO27" s="422"/>
    </row>
    <row r="28" spans="1:41" x14ac:dyDescent="0.25">
      <c r="A28" s="324">
        <v>13</v>
      </c>
      <c r="B28" s="363" t="s">
        <v>29</v>
      </c>
      <c r="C28" s="326">
        <v>41262618</v>
      </c>
      <c r="D28" s="327">
        <v>43719</v>
      </c>
      <c r="E28" s="327">
        <v>45910</v>
      </c>
      <c r="F28" s="360">
        <v>70.599999999999994</v>
      </c>
      <c r="G28" s="329">
        <f>F28*G12/G11</f>
        <v>21.065932304120082</v>
      </c>
      <c r="H28" s="330">
        <v>5.4349999999999996</v>
      </c>
      <c r="I28" s="331">
        <v>6.7748999999999997</v>
      </c>
      <c r="J28" s="330">
        <f t="shared" si="0"/>
        <v>1.3399000000000001</v>
      </c>
      <c r="K28" s="332">
        <v>1.3399000000000001</v>
      </c>
      <c r="L28" s="333">
        <v>0.25124804800629447</v>
      </c>
      <c r="M28" s="332">
        <v>1.5911480480062945</v>
      </c>
      <c r="N28" s="334"/>
      <c r="O28" s="335"/>
      <c r="P28" s="376"/>
      <c r="Q28" s="334"/>
      <c r="V28" s="336"/>
      <c r="W28" s="337"/>
      <c r="X28" s="338"/>
      <c r="Y28" s="351"/>
      <c r="Z28" s="351"/>
      <c r="AA28" s="358"/>
      <c r="AB28" s="353"/>
      <c r="AC28" s="406"/>
      <c r="AD28" s="339"/>
      <c r="AE28" s="339"/>
      <c r="AF28" s="340"/>
      <c r="AG28" s="340"/>
      <c r="AH28" s="340"/>
      <c r="AI28" s="341"/>
      <c r="AJ28" s="421"/>
      <c r="AK28" s="421"/>
      <c r="AL28" s="421"/>
      <c r="AM28" s="422"/>
      <c r="AN28" s="422"/>
      <c r="AO28" s="422"/>
    </row>
    <row r="29" spans="1:41" x14ac:dyDescent="0.25">
      <c r="A29" s="324">
        <v>14</v>
      </c>
      <c r="B29" s="325" t="s">
        <v>30</v>
      </c>
      <c r="C29" s="326">
        <v>1732319</v>
      </c>
      <c r="D29" s="327">
        <v>43887</v>
      </c>
      <c r="E29" s="327">
        <v>46078</v>
      </c>
      <c r="F29" s="360">
        <v>47</v>
      </c>
      <c r="G29" s="329">
        <f>F29*G12/G11</f>
        <v>14.024062582062944</v>
      </c>
      <c r="H29" s="330">
        <v>0.59109999999999996</v>
      </c>
      <c r="I29" s="331">
        <v>1.1541999999999999</v>
      </c>
      <c r="J29" s="330">
        <f t="shared" si="0"/>
        <v>0.56309999999999993</v>
      </c>
      <c r="K29" s="330">
        <v>0.56309999999999993</v>
      </c>
      <c r="L29" s="333">
        <v>0.16713588215947198</v>
      </c>
      <c r="M29" s="332">
        <v>0.73023588215947188</v>
      </c>
      <c r="N29" s="334"/>
      <c r="O29" s="335"/>
      <c r="P29" s="376"/>
      <c r="Q29" s="334"/>
      <c r="V29" s="336"/>
      <c r="W29" s="337"/>
      <c r="X29" s="338"/>
      <c r="Y29" s="351"/>
      <c r="Z29" s="351"/>
      <c r="AA29" s="358"/>
      <c r="AB29" s="353"/>
      <c r="AC29" s="354"/>
      <c r="AD29" s="361"/>
      <c r="AE29" s="361"/>
      <c r="AF29" s="340"/>
      <c r="AG29" s="340"/>
      <c r="AH29" s="340"/>
      <c r="AI29" s="341"/>
      <c r="AJ29" s="421"/>
      <c r="AK29" s="421"/>
      <c r="AL29" s="421"/>
      <c r="AM29" s="422"/>
      <c r="AN29" s="422"/>
      <c r="AO29" s="422"/>
    </row>
    <row r="30" spans="1:41" x14ac:dyDescent="0.25">
      <c r="A30" s="324">
        <v>15</v>
      </c>
      <c r="B30" s="325" t="s">
        <v>31</v>
      </c>
      <c r="C30" s="326">
        <v>18004025</v>
      </c>
      <c r="D30" s="327">
        <v>43488</v>
      </c>
      <c r="E30" s="327">
        <v>45679</v>
      </c>
      <c r="F30" s="360">
        <v>42.2</v>
      </c>
      <c r="G30" s="329">
        <f>F30*G12/G11</f>
        <v>12.591817892830987</v>
      </c>
      <c r="H30" s="330">
        <v>0.49</v>
      </c>
      <c r="I30" s="331">
        <v>0.71199999999999997</v>
      </c>
      <c r="J30" s="330">
        <f t="shared" si="0"/>
        <v>0.22199999999999998</v>
      </c>
      <c r="K30" s="332">
        <v>0.22199999999999998</v>
      </c>
      <c r="L30" s="333">
        <v>0.15004377572942951</v>
      </c>
      <c r="M30" s="332">
        <v>0.37204377572942948</v>
      </c>
      <c r="N30" s="334"/>
      <c r="O30" s="335"/>
      <c r="P30" s="376"/>
      <c r="Q30" s="334"/>
      <c r="V30" s="336"/>
      <c r="W30" s="337"/>
      <c r="X30" s="338"/>
      <c r="Y30" s="351"/>
      <c r="Z30" s="351"/>
      <c r="AA30" s="358"/>
      <c r="AB30" s="353"/>
      <c r="AC30" s="406"/>
      <c r="AD30" s="339"/>
      <c r="AE30" s="339"/>
      <c r="AF30" s="340"/>
      <c r="AG30" s="340"/>
      <c r="AH30" s="340"/>
      <c r="AI30" s="341"/>
      <c r="AJ30" s="421"/>
      <c r="AK30" s="421"/>
      <c r="AL30" s="421"/>
      <c r="AM30" s="422"/>
      <c r="AN30" s="422"/>
      <c r="AO30" s="422"/>
    </row>
    <row r="31" spans="1:41" x14ac:dyDescent="0.25">
      <c r="A31" s="324">
        <v>16</v>
      </c>
      <c r="B31" s="325" t="s">
        <v>32</v>
      </c>
      <c r="C31" s="326">
        <v>19000535</v>
      </c>
      <c r="D31" s="327">
        <v>43677</v>
      </c>
      <c r="E31" s="327">
        <v>45868</v>
      </c>
      <c r="F31" s="360">
        <v>42.8</v>
      </c>
      <c r="G31" s="329">
        <f>F31*G12/G11</f>
        <v>12.770848478984979</v>
      </c>
      <c r="H31" s="330">
        <v>3.282</v>
      </c>
      <c r="I31" s="331">
        <v>4.1440000000000001</v>
      </c>
      <c r="J31" s="330">
        <f t="shared" si="0"/>
        <v>0.8620000000000001</v>
      </c>
      <c r="K31" s="332">
        <v>0.8620000000000001</v>
      </c>
      <c r="L31" s="333">
        <v>0.15218000362799114</v>
      </c>
      <c r="M31" s="332">
        <v>1.0141800036279913</v>
      </c>
      <c r="N31" s="334"/>
      <c r="O31" s="335"/>
      <c r="P31" s="376"/>
      <c r="Q31" s="334"/>
      <c r="V31" s="336"/>
      <c r="W31" s="337"/>
      <c r="X31" s="338"/>
      <c r="Y31" s="351"/>
      <c r="Z31" s="351"/>
      <c r="AA31" s="358"/>
      <c r="AB31" s="353"/>
      <c r="AC31" s="406"/>
      <c r="AD31" s="339"/>
      <c r="AE31" s="339"/>
      <c r="AF31" s="340"/>
      <c r="AG31" s="340"/>
      <c r="AH31" s="340"/>
      <c r="AI31" s="341"/>
      <c r="AJ31" s="421"/>
      <c r="AK31" s="421"/>
      <c r="AL31" s="421"/>
      <c r="AM31" s="422"/>
      <c r="AN31" s="422"/>
      <c r="AO31" s="422"/>
    </row>
    <row r="32" spans="1:41" x14ac:dyDescent="0.25">
      <c r="A32" s="324">
        <v>17</v>
      </c>
      <c r="B32" s="325" t="s">
        <v>33</v>
      </c>
      <c r="C32" s="326">
        <v>15708273</v>
      </c>
      <c r="D32" s="327">
        <v>43719</v>
      </c>
      <c r="E32" s="327">
        <v>45179</v>
      </c>
      <c r="F32" s="360">
        <v>45.8</v>
      </c>
      <c r="G32" s="329">
        <f>F32*G12/G11</f>
        <v>13.666001409754953</v>
      </c>
      <c r="H32" s="362">
        <v>9944</v>
      </c>
      <c r="I32" s="331">
        <v>10131</v>
      </c>
      <c r="J32" s="362">
        <f t="shared" si="0"/>
        <v>187</v>
      </c>
      <c r="K32" s="332">
        <v>0.16081999999999999</v>
      </c>
      <c r="L32" s="333">
        <v>0.16286236623922606</v>
      </c>
      <c r="M32" s="332">
        <v>0.32368236623922608</v>
      </c>
      <c r="N32" s="334"/>
      <c r="O32" s="335"/>
      <c r="P32" s="376"/>
      <c r="Q32" s="334"/>
      <c r="V32" s="336"/>
      <c r="W32" s="337"/>
      <c r="X32" s="338"/>
      <c r="Y32" s="351"/>
      <c r="Z32" s="351"/>
      <c r="AA32" s="358"/>
      <c r="AB32" s="353"/>
      <c r="AC32" s="354"/>
      <c r="AD32" s="361"/>
      <c r="AE32" s="361"/>
      <c r="AF32" s="340"/>
      <c r="AG32" s="340"/>
      <c r="AH32" s="340"/>
      <c r="AI32" s="341"/>
      <c r="AJ32" s="421"/>
      <c r="AK32" s="421"/>
      <c r="AL32" s="421"/>
      <c r="AM32" s="422"/>
      <c r="AN32" s="422"/>
      <c r="AO32" s="422"/>
    </row>
    <row r="33" spans="1:41" x14ac:dyDescent="0.25">
      <c r="A33" s="324">
        <v>18</v>
      </c>
      <c r="B33" s="363" t="s">
        <v>34</v>
      </c>
      <c r="C33" s="326">
        <v>15705659</v>
      </c>
      <c r="D33" s="327">
        <v>43697</v>
      </c>
      <c r="E33" s="327">
        <v>45158</v>
      </c>
      <c r="F33" s="360">
        <v>60.6</v>
      </c>
      <c r="G33" s="329">
        <f>F33*G12/G11</f>
        <v>18.082089201553501</v>
      </c>
      <c r="H33" s="362">
        <v>41649</v>
      </c>
      <c r="I33" s="331">
        <v>42772</v>
      </c>
      <c r="J33" s="362">
        <f t="shared" si="0"/>
        <v>1123</v>
      </c>
      <c r="K33" s="332">
        <v>0.96577999999999997</v>
      </c>
      <c r="L33" s="333">
        <v>0.21559187428763141</v>
      </c>
      <c r="M33" s="332">
        <v>1.1813718742876314</v>
      </c>
      <c r="N33" s="334"/>
      <c r="O33" s="335"/>
      <c r="P33" s="376"/>
      <c r="Q33" s="334"/>
      <c r="V33" s="336"/>
      <c r="W33" s="337"/>
      <c r="X33" s="338"/>
      <c r="Y33" s="351"/>
      <c r="Z33" s="351"/>
      <c r="AA33" s="358"/>
      <c r="AB33" s="353"/>
      <c r="AC33" s="354"/>
      <c r="AD33" s="361"/>
      <c r="AE33" s="361"/>
      <c r="AF33" s="340"/>
      <c r="AG33" s="340"/>
      <c r="AH33" s="340"/>
      <c r="AI33" s="341"/>
      <c r="AJ33" s="421"/>
      <c r="AK33" s="421"/>
      <c r="AL33" s="421"/>
      <c r="AM33" s="422"/>
      <c r="AN33" s="422"/>
      <c r="AO33" s="422"/>
    </row>
    <row r="34" spans="1:41" x14ac:dyDescent="0.25">
      <c r="A34" s="324">
        <v>19</v>
      </c>
      <c r="B34" s="325" t="s">
        <v>35</v>
      </c>
      <c r="C34" s="364">
        <v>18008964</v>
      </c>
      <c r="D34" s="327">
        <v>43530</v>
      </c>
      <c r="E34" s="327">
        <v>45721</v>
      </c>
      <c r="F34" s="360">
        <v>71.599999999999994</v>
      </c>
      <c r="G34" s="329">
        <f>F34*G12/G11</f>
        <v>21.36431661437674</v>
      </c>
      <c r="H34" s="330">
        <v>3.8730000000000002</v>
      </c>
      <c r="I34" s="331">
        <v>4.9450000000000003</v>
      </c>
      <c r="J34" s="330">
        <f t="shared" si="0"/>
        <v>1.0720000000000001</v>
      </c>
      <c r="K34" s="332">
        <v>1.0720000000000001</v>
      </c>
      <c r="L34" s="333">
        <v>0.25481491400424117</v>
      </c>
      <c r="M34" s="332">
        <v>1.3268149140042413</v>
      </c>
      <c r="N34" s="334"/>
      <c r="O34" s="335"/>
      <c r="P34" s="376"/>
      <c r="Q34" s="334"/>
      <c r="V34" s="336"/>
      <c r="W34" s="337"/>
      <c r="X34" s="338"/>
      <c r="Y34" s="351"/>
      <c r="Z34" s="351"/>
      <c r="AA34" s="358"/>
      <c r="AB34" s="353"/>
      <c r="AC34" s="406"/>
      <c r="AD34" s="339"/>
      <c r="AE34" s="339"/>
      <c r="AF34" s="340"/>
      <c r="AG34" s="340"/>
      <c r="AH34" s="340"/>
      <c r="AI34" s="341"/>
      <c r="AJ34" s="421"/>
      <c r="AK34" s="421"/>
      <c r="AL34" s="421"/>
      <c r="AM34" s="422"/>
      <c r="AN34" s="422"/>
      <c r="AO34" s="422"/>
    </row>
    <row r="35" spans="1:41" x14ac:dyDescent="0.25">
      <c r="A35" s="324">
        <v>20</v>
      </c>
      <c r="B35" s="325" t="s">
        <v>36</v>
      </c>
      <c r="C35" s="364">
        <v>15705665</v>
      </c>
      <c r="D35" s="327">
        <v>43685</v>
      </c>
      <c r="E35" s="327">
        <v>45145</v>
      </c>
      <c r="F35" s="360">
        <v>46.3</v>
      </c>
      <c r="G35" s="329">
        <f>F35*G12/G11</f>
        <v>13.815193564883282</v>
      </c>
      <c r="H35" s="362">
        <v>17522</v>
      </c>
      <c r="I35" s="331">
        <v>18419</v>
      </c>
      <c r="J35" s="362">
        <f t="shared" si="0"/>
        <v>897</v>
      </c>
      <c r="K35" s="332">
        <v>0.77141999999999999</v>
      </c>
      <c r="L35" s="333">
        <v>0.16464295822409872</v>
      </c>
      <c r="M35" s="332">
        <v>0.93606295822409868</v>
      </c>
      <c r="N35" s="334"/>
      <c r="O35" s="335"/>
      <c r="P35" s="376"/>
      <c r="Q35" s="334"/>
      <c r="V35" s="336"/>
      <c r="W35" s="337"/>
      <c r="X35" s="338"/>
      <c r="Y35" s="351"/>
      <c r="Z35" s="351"/>
      <c r="AA35" s="358"/>
      <c r="AB35" s="353"/>
      <c r="AC35" s="354"/>
      <c r="AD35" s="361"/>
      <c r="AE35" s="361"/>
      <c r="AF35" s="340"/>
      <c r="AG35" s="340"/>
      <c r="AH35" s="340"/>
      <c r="AI35" s="341"/>
      <c r="AJ35" s="421"/>
      <c r="AK35" s="421"/>
      <c r="AL35" s="421"/>
      <c r="AM35" s="422"/>
      <c r="AN35" s="422"/>
      <c r="AO35" s="422"/>
    </row>
    <row r="36" spans="1:41" x14ac:dyDescent="0.25">
      <c r="A36" s="324">
        <v>21</v>
      </c>
      <c r="B36" s="325" t="s">
        <v>37</v>
      </c>
      <c r="C36" s="364">
        <v>15708400</v>
      </c>
      <c r="D36" s="327">
        <v>43713</v>
      </c>
      <c r="E36" s="327">
        <v>45173</v>
      </c>
      <c r="F36" s="360">
        <v>70.099999999999994</v>
      </c>
      <c r="G36" s="329">
        <f>F36*G12/G11</f>
        <v>20.916740148991753</v>
      </c>
      <c r="H36" s="362">
        <v>13600</v>
      </c>
      <c r="I36" s="331">
        <v>14110</v>
      </c>
      <c r="J36" s="362">
        <f t="shared" si="0"/>
        <v>510</v>
      </c>
      <c r="K36" s="332">
        <v>0.43859999999999999</v>
      </c>
      <c r="L36" s="333">
        <v>0.24946470016666344</v>
      </c>
      <c r="M36" s="332">
        <v>0.68806470016666343</v>
      </c>
      <c r="N36" s="334"/>
      <c r="O36" s="335"/>
      <c r="P36" s="376"/>
      <c r="Q36" s="334"/>
      <c r="V36" s="336"/>
      <c r="W36" s="337"/>
      <c r="X36" s="338"/>
      <c r="Y36" s="351"/>
      <c r="Z36" s="351"/>
      <c r="AA36" s="358"/>
      <c r="AB36" s="353"/>
      <c r="AC36" s="354"/>
      <c r="AD36" s="361"/>
      <c r="AE36" s="361"/>
      <c r="AF36" s="340"/>
      <c r="AG36" s="340"/>
      <c r="AH36" s="340"/>
      <c r="AI36" s="341"/>
      <c r="AJ36" s="421"/>
      <c r="AK36" s="421"/>
      <c r="AL36" s="421"/>
      <c r="AM36" s="422"/>
      <c r="AN36" s="422"/>
      <c r="AO36" s="422"/>
    </row>
    <row r="37" spans="1:41" x14ac:dyDescent="0.25">
      <c r="A37" s="324">
        <v>22</v>
      </c>
      <c r="B37" s="325" t="s">
        <v>38</v>
      </c>
      <c r="C37" s="364">
        <v>15705816</v>
      </c>
      <c r="D37" s="327">
        <v>43698</v>
      </c>
      <c r="E37" s="327">
        <v>45158</v>
      </c>
      <c r="F37" s="360">
        <v>48.1</v>
      </c>
      <c r="G37" s="329">
        <f>F37*G12/G11</f>
        <v>14.352285323345271</v>
      </c>
      <c r="H37" s="362">
        <v>12573</v>
      </c>
      <c r="I37" s="331">
        <v>13131</v>
      </c>
      <c r="J37" s="362">
        <f t="shared" si="0"/>
        <v>558</v>
      </c>
      <c r="K37" s="332">
        <v>0.47987999999999997</v>
      </c>
      <c r="L37" s="333">
        <v>0.1710535583719123</v>
      </c>
      <c r="M37" s="332">
        <v>0.65093355837191225</v>
      </c>
      <c r="N37" s="334"/>
      <c r="O37" s="335"/>
      <c r="P37" s="376"/>
      <c r="Q37" s="334"/>
      <c r="V37" s="336"/>
      <c r="W37" s="337"/>
      <c r="X37" s="338"/>
      <c r="Y37" s="351"/>
      <c r="Z37" s="351"/>
      <c r="AA37" s="358"/>
      <c r="AB37" s="353"/>
      <c r="AC37" s="354"/>
      <c r="AD37" s="361"/>
      <c r="AE37" s="361"/>
      <c r="AF37" s="340"/>
      <c r="AG37" s="340"/>
      <c r="AH37" s="340"/>
      <c r="AI37" s="341"/>
      <c r="AJ37" s="421"/>
      <c r="AK37" s="421"/>
      <c r="AL37" s="421"/>
      <c r="AM37" s="422"/>
      <c r="AN37" s="422"/>
      <c r="AO37" s="422"/>
    </row>
    <row r="38" spans="1:41" x14ac:dyDescent="0.25">
      <c r="A38" s="324">
        <v>23</v>
      </c>
      <c r="B38" s="325" t="s">
        <v>39</v>
      </c>
      <c r="C38" s="364">
        <v>15705524</v>
      </c>
      <c r="D38" s="327"/>
      <c r="E38" s="327"/>
      <c r="F38" s="360">
        <v>42</v>
      </c>
      <c r="G38" s="329">
        <f>F38*G12/G11</f>
        <v>12.532141030779654</v>
      </c>
      <c r="H38" s="330">
        <v>6.9720000000000004</v>
      </c>
      <c r="I38" s="331">
        <v>7.4770000000000003</v>
      </c>
      <c r="J38" s="330">
        <f t="shared" si="0"/>
        <v>0.50499999999999989</v>
      </c>
      <c r="K38" s="330">
        <v>0.50499999999999989</v>
      </c>
      <c r="L38" s="333">
        <v>0.14933171788132527</v>
      </c>
      <c r="M38" s="332">
        <v>0.65433171788132516</v>
      </c>
      <c r="N38" s="334"/>
      <c r="O38" s="335"/>
      <c r="P38" s="376"/>
      <c r="Q38" s="334"/>
      <c r="V38" s="336"/>
      <c r="W38" s="337"/>
      <c r="X38" s="338"/>
      <c r="Y38" s="351"/>
      <c r="Z38" s="351"/>
      <c r="AA38" s="358"/>
      <c r="AB38" s="353"/>
      <c r="AC38" s="406"/>
      <c r="AD38" s="339"/>
      <c r="AE38" s="339"/>
      <c r="AF38" s="339"/>
      <c r="AG38" s="340"/>
      <c r="AH38" s="340"/>
      <c r="AI38" s="341"/>
      <c r="AJ38" s="421"/>
      <c r="AK38" s="421"/>
      <c r="AL38" s="421"/>
      <c r="AM38" s="422"/>
      <c r="AN38" s="422"/>
      <c r="AO38" s="422"/>
    </row>
    <row r="39" spans="1:41" x14ac:dyDescent="0.25">
      <c r="A39" s="324">
        <v>24</v>
      </c>
      <c r="B39" s="325" t="s">
        <v>40</v>
      </c>
      <c r="C39" s="364">
        <v>41260318</v>
      </c>
      <c r="D39" s="327">
        <v>43719</v>
      </c>
      <c r="E39" s="327">
        <v>45910</v>
      </c>
      <c r="F39" s="360">
        <v>41.4</v>
      </c>
      <c r="G39" s="329">
        <f>F39*G12/G11</f>
        <v>12.353110444625658</v>
      </c>
      <c r="H39" s="330">
        <v>3.3069999999999999</v>
      </c>
      <c r="I39" s="331">
        <v>3.9359999999999999</v>
      </c>
      <c r="J39" s="330">
        <f>I39-H39</f>
        <v>0.629</v>
      </c>
      <c r="K39" s="330">
        <v>0.629</v>
      </c>
      <c r="L39" s="333">
        <v>0.14719559868884133</v>
      </c>
      <c r="M39" s="332">
        <v>0.77619559868884136</v>
      </c>
      <c r="N39" s="334"/>
      <c r="O39" s="335"/>
      <c r="P39" s="376"/>
      <c r="Q39" s="334"/>
      <c r="V39" s="336"/>
      <c r="W39" s="337"/>
      <c r="X39" s="338"/>
      <c r="Y39" s="351"/>
      <c r="Z39" s="351"/>
      <c r="AA39" s="358"/>
      <c r="AB39" s="353"/>
      <c r="AC39" s="406"/>
      <c r="AD39" s="339"/>
      <c r="AE39" s="339"/>
      <c r="AF39" s="339"/>
      <c r="AG39" s="340"/>
      <c r="AH39" s="340"/>
      <c r="AI39" s="341"/>
      <c r="AJ39" s="421"/>
      <c r="AK39" s="421"/>
      <c r="AL39" s="421"/>
      <c r="AM39" s="422"/>
      <c r="AN39" s="422"/>
      <c r="AO39" s="422"/>
    </row>
    <row r="40" spans="1:41" x14ac:dyDescent="0.25">
      <c r="A40" s="324">
        <v>25</v>
      </c>
      <c r="B40" s="325" t="s">
        <v>41</v>
      </c>
      <c r="C40" s="326">
        <v>15705746</v>
      </c>
      <c r="D40" s="327">
        <v>43719</v>
      </c>
      <c r="E40" s="327">
        <v>45179</v>
      </c>
      <c r="F40" s="360">
        <v>45.8</v>
      </c>
      <c r="G40" s="329">
        <f>F40*G12/G11</f>
        <v>13.666001409754953</v>
      </c>
      <c r="H40" s="362">
        <v>27194</v>
      </c>
      <c r="I40" s="331">
        <v>27965</v>
      </c>
      <c r="J40" s="362">
        <f t="shared" si="0"/>
        <v>771</v>
      </c>
      <c r="K40" s="332">
        <v>0.66305999999999998</v>
      </c>
      <c r="L40" s="333">
        <v>0.16286236623922606</v>
      </c>
      <c r="M40" s="332">
        <v>0.8259223662392261</v>
      </c>
      <c r="N40" s="334"/>
      <c r="O40" s="335"/>
      <c r="P40" s="376"/>
      <c r="Q40" s="334"/>
      <c r="V40" s="336"/>
      <c r="W40" s="337"/>
      <c r="X40" s="338"/>
      <c r="Y40" s="351"/>
      <c r="Z40" s="351"/>
      <c r="AA40" s="358"/>
      <c r="AB40" s="353"/>
      <c r="AC40" s="354"/>
      <c r="AD40" s="361"/>
      <c r="AE40" s="361"/>
      <c r="AF40" s="340"/>
      <c r="AG40" s="340"/>
      <c r="AH40" s="340"/>
      <c r="AI40" s="341"/>
      <c r="AJ40" s="421"/>
      <c r="AK40" s="421"/>
      <c r="AL40" s="421"/>
      <c r="AM40" s="422"/>
      <c r="AN40" s="422"/>
      <c r="AO40" s="422"/>
    </row>
    <row r="41" spans="1:41" x14ac:dyDescent="0.25">
      <c r="A41" s="356">
        <v>26</v>
      </c>
      <c r="B41" s="343" t="s">
        <v>42</v>
      </c>
      <c r="C41" s="344">
        <v>15705829</v>
      </c>
      <c r="D41" s="345"/>
      <c r="E41" s="345"/>
      <c r="F41" s="357">
        <v>60.4</v>
      </c>
      <c r="G41" s="347">
        <f>F41*G12/G11</f>
        <v>18.022412339502168</v>
      </c>
      <c r="H41" s="348"/>
      <c r="I41" s="331"/>
      <c r="J41" s="348">
        <f>I41-H41</f>
        <v>0</v>
      </c>
      <c r="K41" s="349">
        <v>0.66493316002163538</v>
      </c>
      <c r="L41" s="350">
        <v>0.21487898229410529</v>
      </c>
      <c r="M41" s="349">
        <v>0.87981214231574068</v>
      </c>
      <c r="N41" s="334"/>
      <c r="O41" s="335"/>
      <c r="P41" s="376"/>
      <c r="Q41" s="334"/>
      <c r="V41" s="336"/>
      <c r="W41" s="337"/>
      <c r="X41" s="338"/>
      <c r="Y41" s="351"/>
      <c r="Z41" s="351"/>
      <c r="AA41" s="358"/>
      <c r="AB41" s="353"/>
      <c r="AC41" s="354"/>
      <c r="AD41" s="354"/>
      <c r="AE41" s="354"/>
      <c r="AF41" s="355"/>
      <c r="AG41" s="355"/>
      <c r="AH41" s="355"/>
      <c r="AI41" s="334"/>
      <c r="AJ41" s="376"/>
      <c r="AL41" s="376"/>
    </row>
    <row r="42" spans="1:41" x14ac:dyDescent="0.25">
      <c r="A42" s="324">
        <v>27</v>
      </c>
      <c r="B42" s="325" t="s">
        <v>43</v>
      </c>
      <c r="C42" s="326">
        <v>15705815</v>
      </c>
      <c r="D42" s="327">
        <v>43703</v>
      </c>
      <c r="E42" s="327">
        <v>45163</v>
      </c>
      <c r="F42" s="360">
        <v>72.099999999999994</v>
      </c>
      <c r="G42" s="329">
        <f>F42*G12/G11</f>
        <v>21.513508769505069</v>
      </c>
      <c r="H42" s="362">
        <v>35084</v>
      </c>
      <c r="I42" s="331">
        <v>36054</v>
      </c>
      <c r="J42" s="362">
        <f t="shared" si="0"/>
        <v>970</v>
      </c>
      <c r="K42" s="332">
        <v>0.83419999999999994</v>
      </c>
      <c r="L42" s="333">
        <v>0.25659843216797901</v>
      </c>
      <c r="M42" s="332">
        <v>1.0907984321679789</v>
      </c>
      <c r="N42" s="334"/>
      <c r="O42" s="335"/>
      <c r="P42" s="376"/>
      <c r="Q42" s="334"/>
      <c r="V42" s="336"/>
      <c r="W42" s="337"/>
      <c r="X42" s="338"/>
      <c r="Y42" s="351"/>
      <c r="Z42" s="351"/>
      <c r="AA42" s="358"/>
      <c r="AB42" s="353"/>
      <c r="AC42" s="354"/>
      <c r="AD42" s="361"/>
      <c r="AE42" s="361"/>
      <c r="AF42" s="340"/>
      <c r="AG42" s="340"/>
      <c r="AH42" s="340"/>
      <c r="AI42" s="341"/>
      <c r="AJ42" s="421"/>
      <c r="AK42" s="421"/>
      <c r="AL42" s="421"/>
      <c r="AM42" s="422"/>
      <c r="AN42" s="422"/>
      <c r="AO42" s="422"/>
    </row>
    <row r="43" spans="1:41" x14ac:dyDescent="0.25">
      <c r="A43" s="324">
        <v>28</v>
      </c>
      <c r="B43" s="325" t="s">
        <v>44</v>
      </c>
      <c r="C43" s="326">
        <v>19000640</v>
      </c>
      <c r="D43" s="327">
        <v>43677</v>
      </c>
      <c r="E43" s="327">
        <v>45868</v>
      </c>
      <c r="F43" s="360">
        <v>46.9</v>
      </c>
      <c r="G43" s="329">
        <f>F43*G12/G11</f>
        <v>13.99422415103728</v>
      </c>
      <c r="H43" s="330">
        <v>4.367</v>
      </c>
      <c r="I43" s="331">
        <v>5.0359999999999996</v>
      </c>
      <c r="J43" s="330">
        <f t="shared" si="0"/>
        <v>0.66899999999999959</v>
      </c>
      <c r="K43" s="332">
        <v>0.66899999999999959</v>
      </c>
      <c r="L43" s="333">
        <v>0.16677974337157001</v>
      </c>
      <c r="M43" s="332">
        <v>0.83577974337156957</v>
      </c>
      <c r="N43" s="334"/>
      <c r="O43" s="335"/>
      <c r="P43" s="376"/>
      <c r="Q43" s="334"/>
      <c r="V43" s="336"/>
      <c r="W43" s="337"/>
      <c r="X43" s="338"/>
      <c r="Y43" s="351"/>
      <c r="Z43" s="351"/>
      <c r="AA43" s="358"/>
      <c r="AB43" s="353"/>
      <c r="AC43" s="406"/>
      <c r="AD43" s="339"/>
      <c r="AE43" s="339"/>
      <c r="AF43" s="340"/>
      <c r="AG43" s="340"/>
      <c r="AH43" s="340"/>
      <c r="AI43" s="341"/>
      <c r="AJ43" s="421"/>
      <c r="AK43" s="421"/>
      <c r="AL43" s="421"/>
      <c r="AM43" s="422"/>
      <c r="AN43" s="422"/>
      <c r="AO43" s="422"/>
    </row>
    <row r="44" spans="1:41" x14ac:dyDescent="0.25">
      <c r="A44" s="415">
        <v>29</v>
      </c>
      <c r="B44" s="325" t="s">
        <v>148</v>
      </c>
      <c r="C44" s="326">
        <v>16721754</v>
      </c>
      <c r="D44" s="327">
        <v>42768</v>
      </c>
      <c r="E44" s="327">
        <v>44228</v>
      </c>
      <c r="F44" s="360">
        <v>70</v>
      </c>
      <c r="G44" s="329">
        <f>F44*G12/G11</f>
        <v>20.886901717966087</v>
      </c>
      <c r="H44" s="362">
        <v>37605</v>
      </c>
      <c r="I44" s="331">
        <v>39548</v>
      </c>
      <c r="J44" s="362">
        <f t="shared" si="0"/>
        <v>1943</v>
      </c>
      <c r="K44" s="332">
        <v>1.6709799999999999</v>
      </c>
      <c r="L44" s="333">
        <v>0.2491080374111376</v>
      </c>
      <c r="M44" s="332">
        <v>1.9200880374111375</v>
      </c>
      <c r="N44" s="334"/>
      <c r="O44" s="335"/>
      <c r="P44" s="376"/>
      <c r="Q44" s="334"/>
      <c r="V44" s="336"/>
      <c r="W44" s="337"/>
      <c r="X44" s="338"/>
      <c r="Y44" s="351"/>
      <c r="Z44" s="351"/>
      <c r="AA44" s="358"/>
      <c r="AB44" s="353"/>
      <c r="AC44" s="354"/>
      <c r="AD44" s="361"/>
      <c r="AE44" s="361"/>
      <c r="AF44" s="340"/>
      <c r="AG44" s="340"/>
      <c r="AH44" s="340"/>
      <c r="AI44" s="341"/>
      <c r="AJ44" s="421"/>
      <c r="AK44" s="421"/>
      <c r="AL44" s="421"/>
      <c r="AM44" s="422"/>
      <c r="AN44" s="422"/>
      <c r="AO44" s="422"/>
    </row>
    <row r="45" spans="1:41" x14ac:dyDescent="0.25">
      <c r="A45" s="324">
        <v>30</v>
      </c>
      <c r="B45" s="325" t="s">
        <v>45</v>
      </c>
      <c r="C45" s="326">
        <v>18009086</v>
      </c>
      <c r="D45" s="327">
        <v>43530</v>
      </c>
      <c r="E45" s="327">
        <v>45721</v>
      </c>
      <c r="F45" s="360">
        <v>47.4</v>
      </c>
      <c r="G45" s="329">
        <f>F45*G12/G11</f>
        <v>14.143416306165609</v>
      </c>
      <c r="H45" s="330">
        <v>3.15</v>
      </c>
      <c r="I45" s="331">
        <v>3.6880000000000002</v>
      </c>
      <c r="J45" s="330">
        <f t="shared" si="0"/>
        <v>0.53800000000000026</v>
      </c>
      <c r="K45" s="332">
        <v>0.53800000000000026</v>
      </c>
      <c r="L45" s="333">
        <v>0.16856045996898722</v>
      </c>
      <c r="M45" s="332">
        <v>0.70656045996898742</v>
      </c>
      <c r="N45" s="334"/>
      <c r="O45" s="335"/>
      <c r="P45" s="376"/>
      <c r="Q45" s="334"/>
      <c r="V45" s="336"/>
      <c r="W45" s="337"/>
      <c r="X45" s="338"/>
      <c r="Y45" s="351"/>
      <c r="Z45" s="351"/>
      <c r="AA45" s="358"/>
      <c r="AB45" s="353"/>
      <c r="AC45" s="406"/>
      <c r="AD45" s="339"/>
      <c r="AE45" s="339"/>
      <c r="AF45" s="340"/>
      <c r="AG45" s="340"/>
      <c r="AH45" s="340"/>
      <c r="AI45" s="341"/>
      <c r="AJ45" s="421"/>
      <c r="AK45" s="421"/>
      <c r="AL45" s="421"/>
      <c r="AM45" s="422"/>
      <c r="AN45" s="422"/>
      <c r="AO45" s="422"/>
    </row>
    <row r="46" spans="1:41" x14ac:dyDescent="0.25">
      <c r="A46" s="324">
        <v>31</v>
      </c>
      <c r="B46" s="325" t="s">
        <v>46</v>
      </c>
      <c r="C46" s="326">
        <v>18009275</v>
      </c>
      <c r="D46" s="327">
        <v>43530</v>
      </c>
      <c r="E46" s="327">
        <v>45721</v>
      </c>
      <c r="F46" s="360">
        <v>43.2</v>
      </c>
      <c r="G46" s="329">
        <f>F46*G12/G11</f>
        <v>12.890202203087645</v>
      </c>
      <c r="H46" s="330">
        <v>3.9569999999999999</v>
      </c>
      <c r="I46" s="331">
        <v>4.5540000000000003</v>
      </c>
      <c r="J46" s="330">
        <f t="shared" si="0"/>
        <v>0.59700000000000042</v>
      </c>
      <c r="K46" s="332">
        <v>0.59700000000000042</v>
      </c>
      <c r="L46" s="333">
        <v>0.15360420085730189</v>
      </c>
      <c r="M46" s="332">
        <v>0.75060420085730228</v>
      </c>
      <c r="N46" s="334"/>
      <c r="O46" s="335"/>
      <c r="P46" s="376"/>
      <c r="Q46" s="334"/>
      <c r="V46" s="336"/>
      <c r="W46" s="337"/>
      <c r="X46" s="338"/>
      <c r="Y46" s="351"/>
      <c r="Z46" s="351"/>
      <c r="AA46" s="358"/>
      <c r="AB46" s="353"/>
      <c r="AC46" s="406"/>
      <c r="AD46" s="339"/>
      <c r="AE46" s="339"/>
      <c r="AF46" s="340"/>
      <c r="AG46" s="340"/>
      <c r="AH46" s="340"/>
      <c r="AI46" s="341"/>
      <c r="AJ46" s="421"/>
      <c r="AK46" s="421"/>
      <c r="AL46" s="421"/>
      <c r="AM46" s="422"/>
      <c r="AN46" s="422"/>
      <c r="AO46" s="422"/>
    </row>
    <row r="47" spans="1:41" x14ac:dyDescent="0.25">
      <c r="A47" s="324">
        <v>32</v>
      </c>
      <c r="B47" s="325" t="s">
        <v>47</v>
      </c>
      <c r="C47" s="326">
        <v>18008972</v>
      </c>
      <c r="D47" s="327">
        <v>43530</v>
      </c>
      <c r="E47" s="327">
        <v>44990</v>
      </c>
      <c r="F47" s="360">
        <v>41.7</v>
      </c>
      <c r="G47" s="329">
        <f>F47*G12/G11</f>
        <v>12.442625737702656</v>
      </c>
      <c r="H47" s="330">
        <v>2.5249999999999999</v>
      </c>
      <c r="I47" s="331">
        <v>2.5249999999999999</v>
      </c>
      <c r="J47" s="330">
        <f t="shared" si="0"/>
        <v>0</v>
      </c>
      <c r="K47" s="332">
        <v>0</v>
      </c>
      <c r="L47" s="333">
        <v>0.14826364809427747</v>
      </c>
      <c r="M47" s="332">
        <v>0.14826364809427747</v>
      </c>
      <c r="N47" s="334"/>
      <c r="O47" s="335"/>
      <c r="P47" s="376"/>
      <c r="Q47" s="334"/>
      <c r="V47" s="336"/>
      <c r="W47" s="337"/>
      <c r="X47" s="338"/>
      <c r="Y47" s="351"/>
      <c r="Z47" s="351"/>
      <c r="AA47" s="358"/>
      <c r="AB47" s="353"/>
      <c r="AC47" s="406"/>
      <c r="AD47" s="339"/>
      <c r="AE47" s="339"/>
      <c r="AF47" s="340"/>
      <c r="AG47" s="340"/>
      <c r="AH47" s="340"/>
      <c r="AI47" s="341"/>
      <c r="AJ47" s="421"/>
      <c r="AK47" s="421"/>
      <c r="AL47" s="421"/>
      <c r="AM47" s="422"/>
      <c r="AN47" s="422"/>
      <c r="AO47" s="422"/>
    </row>
    <row r="48" spans="1:41" x14ac:dyDescent="0.25">
      <c r="A48" s="365">
        <v>33</v>
      </c>
      <c r="B48" s="366" t="s">
        <v>48</v>
      </c>
      <c r="C48" s="367">
        <v>15705600</v>
      </c>
      <c r="D48" s="368"/>
      <c r="E48" s="368"/>
      <c r="F48" s="357">
        <v>46</v>
      </c>
      <c r="G48" s="347">
        <f>F48*G12/G11</f>
        <v>13.725678271806288</v>
      </c>
      <c r="H48" s="348"/>
      <c r="I48" s="331"/>
      <c r="J48" s="348">
        <f t="shared" si="0"/>
        <v>0</v>
      </c>
      <c r="K48" s="349">
        <v>0.50640604902309982</v>
      </c>
      <c r="L48" s="350">
        <v>0.16357459623649484</v>
      </c>
      <c r="M48" s="349">
        <v>0.66998064525959466</v>
      </c>
      <c r="N48" s="334"/>
      <c r="O48" s="335"/>
      <c r="P48" s="376"/>
      <c r="Q48" s="334"/>
      <c r="V48" s="336"/>
      <c r="W48" s="337"/>
      <c r="X48" s="338"/>
      <c r="Y48" s="351"/>
      <c r="Z48" s="351"/>
      <c r="AA48" s="358"/>
      <c r="AB48" s="353"/>
      <c r="AC48" s="354"/>
      <c r="AD48" s="361"/>
      <c r="AE48" s="361"/>
      <c r="AF48" s="340"/>
      <c r="AG48" s="340"/>
      <c r="AH48" s="340"/>
      <c r="AI48" s="341"/>
      <c r="AJ48" s="421"/>
      <c r="AK48" s="421"/>
      <c r="AL48" s="421"/>
      <c r="AM48" s="422"/>
      <c r="AN48" s="422"/>
      <c r="AO48" s="422"/>
    </row>
    <row r="49" spans="1:41" x14ac:dyDescent="0.25">
      <c r="A49" s="356">
        <v>34</v>
      </c>
      <c r="B49" s="343" t="s">
        <v>49</v>
      </c>
      <c r="C49" s="344">
        <v>15705534</v>
      </c>
      <c r="D49" s="345"/>
      <c r="E49" s="345"/>
      <c r="F49" s="357">
        <v>60.6</v>
      </c>
      <c r="G49" s="347">
        <f>F49*G12/G11</f>
        <v>18.082089201553501</v>
      </c>
      <c r="H49" s="348"/>
      <c r="I49" s="331"/>
      <c r="J49" s="348">
        <f>I49-H49</f>
        <v>0</v>
      </c>
      <c r="K49" s="349">
        <v>0.66713492545217057</v>
      </c>
      <c r="L49" s="350">
        <v>0.21559187428763141</v>
      </c>
      <c r="M49" s="349">
        <v>0.88272679973980195</v>
      </c>
      <c r="N49" s="334"/>
      <c r="O49" s="335"/>
      <c r="P49" s="376"/>
      <c r="Q49" s="334"/>
      <c r="V49" s="336"/>
      <c r="W49" s="337"/>
      <c r="X49" s="338"/>
      <c r="Y49" s="351"/>
      <c r="Z49" s="351"/>
      <c r="AA49" s="358"/>
      <c r="AB49" s="353"/>
      <c r="AC49" s="354"/>
      <c r="AD49" s="361"/>
      <c r="AE49" s="361"/>
      <c r="AF49" s="340"/>
      <c r="AG49" s="340"/>
      <c r="AH49" s="340"/>
      <c r="AI49" s="341"/>
      <c r="AJ49" s="421"/>
      <c r="AK49" s="421"/>
      <c r="AL49" s="421"/>
      <c r="AM49" s="422"/>
      <c r="AN49" s="422"/>
      <c r="AO49" s="422"/>
    </row>
    <row r="50" spans="1:41" x14ac:dyDescent="0.25">
      <c r="A50" s="324">
        <v>35</v>
      </c>
      <c r="B50" s="325" t="s">
        <v>50</v>
      </c>
      <c r="C50" s="369">
        <v>15705677</v>
      </c>
      <c r="D50" s="370">
        <v>43710</v>
      </c>
      <c r="E50" s="370">
        <v>45170</v>
      </c>
      <c r="F50" s="360">
        <v>72.2</v>
      </c>
      <c r="G50" s="329">
        <f>F50*G12/G11</f>
        <v>21.543347200530739</v>
      </c>
      <c r="H50" s="362">
        <v>17225</v>
      </c>
      <c r="I50" s="331">
        <v>17892</v>
      </c>
      <c r="J50" s="362">
        <f t="shared" si="0"/>
        <v>667</v>
      </c>
      <c r="K50" s="332">
        <v>0.57362000000000002</v>
      </c>
      <c r="L50" s="333">
        <v>0.25695514261425489</v>
      </c>
      <c r="M50" s="332">
        <v>0.83057514261425491</v>
      </c>
      <c r="N50" s="334"/>
      <c r="O50" s="335"/>
      <c r="P50" s="376"/>
      <c r="Q50" s="334"/>
      <c r="V50" s="336"/>
      <c r="W50" s="337"/>
      <c r="X50" s="338"/>
      <c r="Y50" s="351"/>
      <c r="Z50" s="351"/>
      <c r="AA50" s="358"/>
      <c r="AB50" s="353"/>
      <c r="AC50" s="354"/>
      <c r="AD50" s="361"/>
      <c r="AE50" s="361"/>
      <c r="AF50" s="340"/>
      <c r="AG50" s="340"/>
      <c r="AH50" s="340"/>
      <c r="AI50" s="341"/>
      <c r="AJ50" s="421"/>
      <c r="AK50" s="421"/>
      <c r="AL50" s="421"/>
      <c r="AM50" s="422"/>
      <c r="AN50" s="422"/>
      <c r="AO50" s="422"/>
    </row>
    <row r="51" spans="1:41" x14ac:dyDescent="0.25">
      <c r="A51" s="324">
        <v>36</v>
      </c>
      <c r="B51" s="325" t="s">
        <v>51</v>
      </c>
      <c r="C51" s="326">
        <v>15705691</v>
      </c>
      <c r="D51" s="327">
        <v>43689</v>
      </c>
      <c r="E51" s="327">
        <v>45149</v>
      </c>
      <c r="F51" s="360">
        <v>46.5</v>
      </c>
      <c r="G51" s="329">
        <f>F51*G12/G11</f>
        <v>13.874870426934617</v>
      </c>
      <c r="H51" s="362">
        <v>8929</v>
      </c>
      <c r="I51" s="331">
        <v>9001</v>
      </c>
      <c r="J51" s="362">
        <f>I51-H51</f>
        <v>72</v>
      </c>
      <c r="K51" s="332">
        <v>6.1919999999999996E-2</v>
      </c>
      <c r="L51" s="333">
        <v>0.1653552108772208</v>
      </c>
      <c r="M51" s="332">
        <v>0.2272752108772208</v>
      </c>
      <c r="N51" s="334"/>
      <c r="O51" s="335"/>
      <c r="P51" s="376"/>
      <c r="Q51" s="334"/>
      <c r="V51" s="336"/>
      <c r="W51" s="337"/>
      <c r="X51" s="338"/>
      <c r="Y51" s="351"/>
      <c r="Z51" s="351"/>
      <c r="AA51" s="358"/>
      <c r="AB51" s="353"/>
      <c r="AC51" s="354"/>
      <c r="AD51" s="361"/>
      <c r="AE51" s="361"/>
      <c r="AF51" s="340"/>
      <c r="AG51" s="340"/>
      <c r="AH51" s="340"/>
      <c r="AI51" s="341"/>
      <c r="AJ51" s="421"/>
      <c r="AK51" s="421"/>
      <c r="AL51" s="421"/>
      <c r="AM51" s="422"/>
      <c r="AN51" s="422"/>
      <c r="AO51" s="422"/>
    </row>
    <row r="52" spans="1:41" x14ac:dyDescent="0.25">
      <c r="A52" s="371">
        <v>37</v>
      </c>
      <c r="B52" s="363" t="s">
        <v>52</v>
      </c>
      <c r="C52" s="326">
        <v>15730459</v>
      </c>
      <c r="D52" s="327">
        <v>43721</v>
      </c>
      <c r="E52" s="327">
        <v>45181</v>
      </c>
      <c r="F52" s="372">
        <v>69.5</v>
      </c>
      <c r="G52" s="329">
        <f>F52*G12/G11</f>
        <v>20.737709562837761</v>
      </c>
      <c r="H52" s="362">
        <v>35802</v>
      </c>
      <c r="I52" s="331">
        <f>35802+500</f>
        <v>36302</v>
      </c>
      <c r="J52" s="362">
        <f>I52-H52</f>
        <v>500</v>
      </c>
      <c r="K52" s="332">
        <v>0.43</v>
      </c>
      <c r="L52" s="333">
        <v>0.2473247576943178</v>
      </c>
      <c r="M52" s="332">
        <v>0.67732475769431777</v>
      </c>
      <c r="N52" s="334"/>
      <c r="O52" s="335"/>
      <c r="P52" s="376"/>
      <c r="Q52" s="334"/>
      <c r="V52" s="336"/>
      <c r="W52" s="337"/>
      <c r="X52" s="338"/>
      <c r="Y52" s="351"/>
      <c r="Z52" s="351"/>
      <c r="AA52" s="358"/>
      <c r="AB52" s="353"/>
      <c r="AC52" s="354"/>
      <c r="AD52" s="361"/>
      <c r="AE52" s="361"/>
      <c r="AF52" s="340"/>
      <c r="AG52" s="340"/>
      <c r="AH52" s="340"/>
      <c r="AI52" s="341"/>
      <c r="AJ52" s="421"/>
      <c r="AK52" s="421"/>
      <c r="AL52" s="421"/>
      <c r="AM52" s="422"/>
      <c r="AN52" s="422"/>
      <c r="AO52" s="422"/>
    </row>
    <row r="53" spans="1:41" x14ac:dyDescent="0.25">
      <c r="A53" s="324">
        <v>38</v>
      </c>
      <c r="B53" s="325" t="s">
        <v>53</v>
      </c>
      <c r="C53" s="373">
        <v>91504423</v>
      </c>
      <c r="D53" s="327">
        <v>43731</v>
      </c>
      <c r="E53" s="327">
        <v>45191</v>
      </c>
      <c r="F53" s="360">
        <v>47</v>
      </c>
      <c r="G53" s="329">
        <f>F53*G12/G11</f>
        <v>14.024062582062944</v>
      </c>
      <c r="H53" s="330">
        <v>0.70099999999999996</v>
      </c>
      <c r="I53" s="331">
        <v>0.79359999999999997</v>
      </c>
      <c r="J53" s="330">
        <f t="shared" si="0"/>
        <v>9.2600000000000016E-2</v>
      </c>
      <c r="K53" s="332">
        <v>9.2600000000000016E-2</v>
      </c>
      <c r="L53" s="333">
        <v>0.16713588215947198</v>
      </c>
      <c r="M53" s="332">
        <v>0.25973588215947196</v>
      </c>
      <c r="N53" s="334"/>
      <c r="O53" s="335"/>
      <c r="P53" s="376"/>
      <c r="Q53" s="334"/>
      <c r="V53" s="336"/>
      <c r="W53" s="337"/>
      <c r="X53" s="338"/>
      <c r="Y53" s="351"/>
      <c r="Z53" s="351"/>
      <c r="AA53" s="358"/>
      <c r="AB53" s="353"/>
      <c r="AC53" s="406"/>
      <c r="AD53" s="339"/>
      <c r="AE53" s="339"/>
      <c r="AF53" s="340"/>
      <c r="AG53" s="340"/>
      <c r="AH53" s="340"/>
      <c r="AI53" s="341"/>
      <c r="AJ53" s="421"/>
      <c r="AK53" s="421"/>
      <c r="AL53" s="421"/>
      <c r="AM53" s="422"/>
      <c r="AN53" s="422"/>
      <c r="AO53" s="422"/>
    </row>
    <row r="54" spans="1:41" x14ac:dyDescent="0.25">
      <c r="A54" s="324">
        <v>39</v>
      </c>
      <c r="B54" s="363" t="s">
        <v>54</v>
      </c>
      <c r="C54" s="326">
        <v>17232389</v>
      </c>
      <c r="D54" s="327">
        <v>43159</v>
      </c>
      <c r="E54" s="327">
        <v>44619</v>
      </c>
      <c r="F54" s="360">
        <v>43.1</v>
      </c>
      <c r="G54" s="329">
        <f>F54*G12/G11</f>
        <v>12.860363772061978</v>
      </c>
      <c r="H54" s="362">
        <v>5781</v>
      </c>
      <c r="I54" s="331">
        <v>6343</v>
      </c>
      <c r="J54" s="362">
        <f t="shared" si="0"/>
        <v>562</v>
      </c>
      <c r="K54" s="332">
        <v>0.48331999999999997</v>
      </c>
      <c r="L54" s="333">
        <v>0.15324814815260673</v>
      </c>
      <c r="M54" s="332">
        <v>0.63656814815260665</v>
      </c>
      <c r="N54" s="334"/>
      <c r="O54" s="335"/>
      <c r="P54" s="376"/>
      <c r="Q54" s="334"/>
      <c r="V54" s="336"/>
      <c r="W54" s="337"/>
      <c r="X54" s="338"/>
      <c r="Y54" s="351"/>
      <c r="Z54" s="351"/>
      <c r="AA54" s="358"/>
      <c r="AB54" s="353"/>
      <c r="AC54" s="354"/>
      <c r="AD54" s="361"/>
      <c r="AE54" s="361"/>
      <c r="AF54" s="340"/>
      <c r="AG54" s="340"/>
      <c r="AH54" s="340"/>
      <c r="AI54" s="341"/>
      <c r="AJ54" s="421"/>
      <c r="AK54" s="421"/>
      <c r="AL54" s="421"/>
      <c r="AM54" s="422"/>
      <c r="AN54" s="422"/>
      <c r="AO54" s="422"/>
    </row>
    <row r="55" spans="1:41" x14ac:dyDescent="0.25">
      <c r="A55" s="324">
        <v>40</v>
      </c>
      <c r="B55" s="325" t="s">
        <v>55</v>
      </c>
      <c r="C55" s="326">
        <v>81501777</v>
      </c>
      <c r="D55" s="327">
        <v>43504</v>
      </c>
      <c r="E55" s="327">
        <v>44964</v>
      </c>
      <c r="F55" s="360">
        <v>41.4</v>
      </c>
      <c r="G55" s="329">
        <f>F55*G12/G11</f>
        <v>12.353110444625658</v>
      </c>
      <c r="H55" s="330">
        <v>3.161</v>
      </c>
      <c r="I55" s="331">
        <v>3.5579999999999998</v>
      </c>
      <c r="J55" s="330">
        <f t="shared" si="0"/>
        <v>0.3969999999999998</v>
      </c>
      <c r="K55" s="332">
        <v>0.3969999999999998</v>
      </c>
      <c r="L55" s="333">
        <v>0.14719559868884133</v>
      </c>
      <c r="M55" s="332">
        <v>0.54419559868884115</v>
      </c>
      <c r="N55" s="334"/>
      <c r="O55" s="335"/>
      <c r="P55" s="376"/>
      <c r="Q55" s="334"/>
      <c r="V55" s="336"/>
      <c r="W55" s="337"/>
      <c r="X55" s="338"/>
      <c r="Y55" s="351"/>
      <c r="Z55" s="351"/>
      <c r="AA55" s="358"/>
      <c r="AB55" s="353"/>
      <c r="AC55" s="406"/>
      <c r="AD55" s="339"/>
      <c r="AE55" s="339"/>
      <c r="AF55" s="340"/>
      <c r="AG55" s="340"/>
      <c r="AH55" s="340"/>
      <c r="AI55" s="341"/>
      <c r="AJ55" s="421"/>
      <c r="AK55" s="421"/>
      <c r="AL55" s="421"/>
      <c r="AM55" s="422"/>
      <c r="AN55" s="422"/>
      <c r="AO55" s="422"/>
    </row>
    <row r="56" spans="1:41" x14ac:dyDescent="0.25">
      <c r="A56" s="324">
        <v>41</v>
      </c>
      <c r="B56" s="325" t="s">
        <v>56</v>
      </c>
      <c r="C56" s="326">
        <v>476415</v>
      </c>
      <c r="D56" s="327">
        <v>43698</v>
      </c>
      <c r="E56" s="327">
        <v>45889</v>
      </c>
      <c r="F56" s="360">
        <v>45.9</v>
      </c>
      <c r="G56" s="329">
        <f>F56*G12/G11</f>
        <v>13.69583984078062</v>
      </c>
      <c r="H56" s="330">
        <v>3.8069999999999999</v>
      </c>
      <c r="I56" s="331">
        <v>4.4611000000000001</v>
      </c>
      <c r="J56" s="330">
        <f t="shared" si="0"/>
        <v>0.65410000000000013</v>
      </c>
      <c r="K56" s="332">
        <v>0.65410000000000013</v>
      </c>
      <c r="L56" s="333">
        <v>0.16321848010509477</v>
      </c>
      <c r="M56" s="332">
        <v>0.81731848010509489</v>
      </c>
      <c r="N56" s="334"/>
      <c r="O56" s="335"/>
      <c r="P56" s="376"/>
      <c r="Q56" s="334"/>
      <c r="V56" s="336"/>
      <c r="W56" s="337"/>
      <c r="X56" s="338"/>
      <c r="Y56" s="351"/>
      <c r="Z56" s="351"/>
      <c r="AA56" s="358"/>
      <c r="AB56" s="353"/>
      <c r="AC56" s="406"/>
      <c r="AD56" s="339"/>
      <c r="AE56" s="339"/>
      <c r="AF56" s="340"/>
      <c r="AG56" s="340"/>
      <c r="AH56" s="340"/>
      <c r="AI56" s="341"/>
      <c r="AJ56" s="421"/>
      <c r="AK56" s="421"/>
      <c r="AL56" s="421"/>
      <c r="AM56" s="422"/>
      <c r="AN56" s="422"/>
      <c r="AO56" s="422"/>
    </row>
    <row r="57" spans="1:41" x14ac:dyDescent="0.25">
      <c r="A57" s="356">
        <v>42</v>
      </c>
      <c r="B57" s="343" t="s">
        <v>57</v>
      </c>
      <c r="C57" s="344">
        <v>15705552</v>
      </c>
      <c r="D57" s="345"/>
      <c r="E57" s="345"/>
      <c r="F57" s="357">
        <v>60.8</v>
      </c>
      <c r="G57" s="347">
        <f>F57*G12/G11</f>
        <v>18.14176606360483</v>
      </c>
      <c r="H57" s="348"/>
      <c r="I57" s="331"/>
      <c r="J57" s="348">
        <f>I57-H57</f>
        <v>0</v>
      </c>
      <c r="K57" s="349">
        <v>0.66933669088270575</v>
      </c>
      <c r="L57" s="350">
        <v>0.21630477535600659</v>
      </c>
      <c r="M57" s="349">
        <v>0.88564146623871232</v>
      </c>
      <c r="N57" s="334"/>
      <c r="O57" s="335"/>
      <c r="P57" s="376"/>
      <c r="Q57" s="334"/>
      <c r="V57" s="336"/>
      <c r="W57" s="337"/>
      <c r="X57" s="338"/>
      <c r="Y57" s="351"/>
      <c r="Z57" s="351"/>
      <c r="AA57" s="358"/>
      <c r="AB57" s="353"/>
      <c r="AC57" s="354"/>
      <c r="AD57" s="354"/>
      <c r="AE57" s="354"/>
      <c r="AF57" s="355"/>
      <c r="AG57" s="355"/>
      <c r="AH57" s="355"/>
      <c r="AI57" s="334"/>
      <c r="AJ57" s="376"/>
      <c r="AL57" s="376"/>
    </row>
    <row r="58" spans="1:41" x14ac:dyDescent="0.25">
      <c r="A58" s="324">
        <v>43</v>
      </c>
      <c r="B58" s="363" t="s">
        <v>58</v>
      </c>
      <c r="C58" s="326">
        <v>496</v>
      </c>
      <c r="D58" s="327">
        <v>43698</v>
      </c>
      <c r="E58" s="327">
        <v>45158</v>
      </c>
      <c r="F58" s="360">
        <v>72.2</v>
      </c>
      <c r="G58" s="329">
        <f>F58*G12/G11</f>
        <v>21.543347200530739</v>
      </c>
      <c r="H58" s="330">
        <v>1.68</v>
      </c>
      <c r="I58" s="331">
        <v>2.1541999999999999</v>
      </c>
      <c r="J58" s="330">
        <f t="shared" si="0"/>
        <v>0.47419999999999995</v>
      </c>
      <c r="K58" s="332">
        <v>0.47419999999999995</v>
      </c>
      <c r="L58" s="333">
        <v>0.25695514261425489</v>
      </c>
      <c r="M58" s="332">
        <v>0.73115514261425485</v>
      </c>
      <c r="N58" s="334"/>
      <c r="O58" s="335"/>
      <c r="P58" s="376"/>
      <c r="Q58" s="334"/>
      <c r="V58" s="336"/>
      <c r="W58" s="337"/>
      <c r="X58" s="338"/>
      <c r="Y58" s="351"/>
      <c r="Z58" s="351"/>
      <c r="AA58" s="358"/>
      <c r="AB58" s="353"/>
      <c r="AC58" s="406"/>
      <c r="AD58" s="339"/>
      <c r="AE58" s="339"/>
      <c r="AF58" s="340"/>
      <c r="AG58" s="340"/>
      <c r="AH58" s="340"/>
      <c r="AI58" s="341"/>
      <c r="AJ58" s="421"/>
      <c r="AK58" s="421"/>
      <c r="AL58" s="421"/>
      <c r="AM58" s="422"/>
      <c r="AN58" s="422"/>
      <c r="AO58" s="422"/>
    </row>
    <row r="59" spans="1:41" x14ac:dyDescent="0.25">
      <c r="A59" s="324">
        <v>44</v>
      </c>
      <c r="B59" s="325" t="s">
        <v>59</v>
      </c>
      <c r="C59" s="326">
        <v>15705515</v>
      </c>
      <c r="D59" s="327"/>
      <c r="E59" s="327"/>
      <c r="F59" s="360">
        <v>46.3</v>
      </c>
      <c r="G59" s="329">
        <f>F59*G12/G11</f>
        <v>13.815193564883282</v>
      </c>
      <c r="H59" s="330">
        <v>3.7109999999999999</v>
      </c>
      <c r="I59" s="331">
        <v>4.4347000000000003</v>
      </c>
      <c r="J59" s="330">
        <f t="shared" si="0"/>
        <v>0.72370000000000045</v>
      </c>
      <c r="K59" s="332">
        <v>0.72370000000000045</v>
      </c>
      <c r="L59" s="333">
        <v>0.16464295822409872</v>
      </c>
      <c r="M59" s="332">
        <v>0.88834295822409914</v>
      </c>
      <c r="N59" s="334"/>
      <c r="O59" s="335"/>
      <c r="P59" s="376"/>
      <c r="Q59" s="334"/>
      <c r="V59" s="336"/>
      <c r="W59" s="337"/>
      <c r="X59" s="338"/>
      <c r="Y59" s="351"/>
      <c r="Z59" s="351"/>
      <c r="AA59" s="358"/>
      <c r="AB59" s="353"/>
      <c r="AC59" s="406"/>
      <c r="AD59" s="339"/>
      <c r="AE59" s="339"/>
      <c r="AF59" s="340"/>
      <c r="AG59" s="340"/>
      <c r="AH59" s="340"/>
      <c r="AI59" s="341"/>
      <c r="AJ59" s="421"/>
      <c r="AK59" s="421"/>
      <c r="AL59" s="421"/>
      <c r="AM59" s="422"/>
      <c r="AN59" s="422"/>
      <c r="AO59" s="422"/>
    </row>
    <row r="60" spans="1:41" x14ac:dyDescent="0.25">
      <c r="A60" s="324">
        <v>45</v>
      </c>
      <c r="B60" s="325" t="s">
        <v>60</v>
      </c>
      <c r="C60" s="326">
        <v>15705549</v>
      </c>
      <c r="D60" s="327">
        <v>43699</v>
      </c>
      <c r="E60" s="327">
        <v>45159</v>
      </c>
      <c r="F60" s="360">
        <v>69.7</v>
      </c>
      <c r="G60" s="329">
        <f>F60*G12/G11</f>
        <v>20.797386424889094</v>
      </c>
      <c r="H60" s="362">
        <v>33233</v>
      </c>
      <c r="I60" s="331">
        <v>34360</v>
      </c>
      <c r="J60" s="362">
        <f t="shared" si="0"/>
        <v>1127</v>
      </c>
      <c r="K60" s="332">
        <v>0.96921999999999997</v>
      </c>
      <c r="L60" s="333">
        <v>0.24803806276897067</v>
      </c>
      <c r="M60" s="332">
        <v>1.2172580627689706</v>
      </c>
      <c r="N60" s="334"/>
      <c r="O60" s="335"/>
      <c r="P60" s="376"/>
      <c r="Q60" s="334"/>
      <c r="V60" s="336"/>
      <c r="W60" s="337"/>
      <c r="X60" s="338"/>
      <c r="Y60" s="351"/>
      <c r="Z60" s="351"/>
      <c r="AA60" s="358"/>
      <c r="AB60" s="353"/>
      <c r="AC60" s="354"/>
      <c r="AD60" s="361"/>
      <c r="AE60" s="361"/>
      <c r="AF60" s="340"/>
      <c r="AG60" s="340"/>
      <c r="AH60" s="340"/>
      <c r="AI60" s="341"/>
      <c r="AJ60" s="421"/>
      <c r="AK60" s="421"/>
      <c r="AL60" s="421"/>
      <c r="AM60" s="422"/>
      <c r="AN60" s="422"/>
      <c r="AO60" s="422"/>
    </row>
    <row r="61" spans="1:41" x14ac:dyDescent="0.25">
      <c r="A61" s="324">
        <v>46</v>
      </c>
      <c r="B61" s="325" t="s">
        <v>61</v>
      </c>
      <c r="C61" s="326">
        <v>3193</v>
      </c>
      <c r="D61" s="327">
        <v>43418</v>
      </c>
      <c r="E61" s="327">
        <v>44878</v>
      </c>
      <c r="F61" s="360">
        <v>47.9</v>
      </c>
      <c r="G61" s="329">
        <f>F61*G12/G11</f>
        <v>14.292608461293938</v>
      </c>
      <c r="H61" s="330">
        <v>2.5009999999999999</v>
      </c>
      <c r="I61" s="331">
        <v>3.0007999999999999</v>
      </c>
      <c r="J61" s="330">
        <f t="shared" si="0"/>
        <v>0.49980000000000002</v>
      </c>
      <c r="K61" s="332">
        <v>0.49980000000000002</v>
      </c>
      <c r="L61" s="333">
        <v>0.1703412332127946</v>
      </c>
      <c r="M61" s="332">
        <v>0.67014123321279462</v>
      </c>
      <c r="N61" s="334"/>
      <c r="O61" s="335"/>
      <c r="P61" s="376"/>
      <c r="Q61" s="334"/>
      <c r="V61" s="336"/>
      <c r="W61" s="337"/>
      <c r="X61" s="338"/>
      <c r="Y61" s="351"/>
      <c r="Z61" s="351"/>
      <c r="AA61" s="358"/>
      <c r="AB61" s="353"/>
      <c r="AC61" s="406"/>
      <c r="AD61" s="339"/>
      <c r="AE61" s="339"/>
      <c r="AF61" s="340"/>
      <c r="AG61" s="340"/>
      <c r="AH61" s="340"/>
      <c r="AI61" s="341"/>
      <c r="AJ61" s="421"/>
      <c r="AK61" s="421"/>
      <c r="AL61" s="421"/>
      <c r="AM61" s="422"/>
      <c r="AN61" s="422"/>
      <c r="AO61" s="422"/>
    </row>
    <row r="62" spans="1:41" x14ac:dyDescent="0.25">
      <c r="A62" s="356">
        <v>47</v>
      </c>
      <c r="B62" s="343" t="s">
        <v>62</v>
      </c>
      <c r="C62" s="344">
        <v>41260018</v>
      </c>
      <c r="D62" s="345">
        <v>43719</v>
      </c>
      <c r="E62" s="345">
        <v>45179</v>
      </c>
      <c r="F62" s="357">
        <v>42.4</v>
      </c>
      <c r="G62" s="347">
        <f>F62*G12/G11</f>
        <v>12.651494754882316</v>
      </c>
      <c r="H62" s="416">
        <v>0</v>
      </c>
      <c r="I62" s="331">
        <v>0</v>
      </c>
      <c r="J62" s="348">
        <f>I62-H62</f>
        <v>0</v>
      </c>
      <c r="K62" s="349">
        <v>0.46677427127346588</v>
      </c>
      <c r="L62" s="350">
        <v>0.15075584263645997</v>
      </c>
      <c r="M62" s="349">
        <v>0.61753011390992585</v>
      </c>
      <c r="N62" s="334"/>
      <c r="O62" s="335"/>
      <c r="P62" s="376"/>
      <c r="Q62" s="334"/>
      <c r="V62" s="336"/>
      <c r="W62" s="337"/>
      <c r="X62" s="338"/>
      <c r="Y62" s="351"/>
      <c r="Z62" s="351"/>
      <c r="AA62" s="358"/>
      <c r="AB62" s="353"/>
      <c r="AC62" s="406"/>
      <c r="AD62" s="339"/>
      <c r="AE62" s="339"/>
      <c r="AF62" s="340"/>
      <c r="AG62" s="340"/>
      <c r="AH62" s="340"/>
      <c r="AI62" s="341"/>
      <c r="AJ62" s="421"/>
      <c r="AK62" s="421"/>
      <c r="AL62" s="421"/>
      <c r="AM62" s="422"/>
      <c r="AN62" s="422"/>
      <c r="AO62" s="422"/>
    </row>
    <row r="63" spans="1:41" x14ac:dyDescent="0.25">
      <c r="A63" s="324">
        <v>48</v>
      </c>
      <c r="B63" s="325" t="s">
        <v>55</v>
      </c>
      <c r="C63" s="326">
        <v>1267515</v>
      </c>
      <c r="D63" s="327">
        <v>43698</v>
      </c>
      <c r="E63" s="327">
        <v>45158</v>
      </c>
      <c r="F63" s="360">
        <v>41.7</v>
      </c>
      <c r="G63" s="329">
        <f>F63*G12/G11</f>
        <v>12.442625737702656</v>
      </c>
      <c r="H63" s="330">
        <v>1.839</v>
      </c>
      <c r="I63" s="331">
        <v>2.2565</v>
      </c>
      <c r="J63" s="330">
        <f t="shared" si="0"/>
        <v>0.41749999999999998</v>
      </c>
      <c r="K63" s="332">
        <v>0.41749999999999998</v>
      </c>
      <c r="L63" s="333">
        <v>0.14826364809427747</v>
      </c>
      <c r="M63" s="332">
        <v>0.56576364809427748</v>
      </c>
      <c r="N63" s="334"/>
      <c r="O63" s="335"/>
      <c r="P63" s="376"/>
      <c r="Q63" s="334"/>
      <c r="V63" s="336"/>
      <c r="W63" s="337"/>
      <c r="X63" s="338"/>
      <c r="Y63" s="351"/>
      <c r="Z63" s="351"/>
      <c r="AA63" s="358"/>
      <c r="AB63" s="353"/>
      <c r="AC63" s="406"/>
      <c r="AD63" s="339"/>
      <c r="AE63" s="339"/>
      <c r="AF63" s="340"/>
      <c r="AG63" s="340"/>
      <c r="AH63" s="340"/>
      <c r="AI63" s="341"/>
      <c r="AJ63" s="421"/>
      <c r="AK63" s="421"/>
      <c r="AL63" s="421"/>
      <c r="AM63" s="422"/>
      <c r="AN63" s="422"/>
      <c r="AO63" s="422"/>
    </row>
    <row r="64" spans="1:41" x14ac:dyDescent="0.25">
      <c r="A64" s="356">
        <v>49</v>
      </c>
      <c r="B64" s="343" t="s">
        <v>63</v>
      </c>
      <c r="C64" s="344">
        <v>15705689</v>
      </c>
      <c r="D64" s="345"/>
      <c r="E64" s="345"/>
      <c r="F64" s="357">
        <v>45.7</v>
      </c>
      <c r="G64" s="347">
        <f>F64*G12/G11</f>
        <v>13.63616297872929</v>
      </c>
      <c r="H64" s="348"/>
      <c r="I64" s="331"/>
      <c r="J64" s="348">
        <f t="shared" si="0"/>
        <v>0</v>
      </c>
      <c r="K64" s="349">
        <v>0.50310340087729699</v>
      </c>
      <c r="L64" s="350">
        <v>0.16250625463886706</v>
      </c>
      <c r="M64" s="349">
        <v>0.66560965551616402</v>
      </c>
      <c r="N64" s="334"/>
      <c r="O64" s="335"/>
      <c r="P64" s="376"/>
      <c r="Q64" s="334"/>
      <c r="V64" s="336"/>
      <c r="W64" s="337"/>
      <c r="X64" s="338"/>
      <c r="Y64" s="351"/>
      <c r="Z64" s="351"/>
      <c r="AA64" s="358"/>
      <c r="AB64" s="353"/>
      <c r="AC64" s="354"/>
      <c r="AD64" s="354"/>
      <c r="AE64" s="354"/>
      <c r="AF64" s="355"/>
      <c r="AG64" s="355"/>
      <c r="AH64" s="355"/>
      <c r="AI64" s="334"/>
      <c r="AJ64" s="376"/>
      <c r="AL64" s="376"/>
    </row>
    <row r="65" spans="1:41" x14ac:dyDescent="0.25">
      <c r="A65" s="356">
        <v>50</v>
      </c>
      <c r="B65" s="343" t="s">
        <v>64</v>
      </c>
      <c r="C65" s="344">
        <v>15705596</v>
      </c>
      <c r="D65" s="345"/>
      <c r="E65" s="345"/>
      <c r="F65" s="357">
        <v>60.9</v>
      </c>
      <c r="G65" s="347">
        <f>F65*G12/G11</f>
        <v>18.171604494630497</v>
      </c>
      <c r="H65" s="348"/>
      <c r="I65" s="331"/>
      <c r="J65" s="348">
        <f t="shared" si="0"/>
        <v>0</v>
      </c>
      <c r="K65" s="349">
        <v>0.6704375735979734</v>
      </c>
      <c r="L65" s="350">
        <v>0.21666122929331683</v>
      </c>
      <c r="M65" s="349">
        <v>0.88709880289129028</v>
      </c>
      <c r="N65" s="334"/>
      <c r="O65" s="335"/>
      <c r="P65" s="376"/>
      <c r="Q65" s="334"/>
      <c r="V65" s="336"/>
      <c r="W65" s="337"/>
      <c r="X65" s="338"/>
      <c r="Y65" s="351"/>
      <c r="Z65" s="351"/>
      <c r="AA65" s="358"/>
      <c r="AB65" s="353"/>
      <c r="AC65" s="354"/>
      <c r="AD65" s="354"/>
      <c r="AE65" s="354"/>
      <c r="AF65" s="355"/>
      <c r="AG65" s="355"/>
      <c r="AH65" s="355"/>
      <c r="AI65" s="334"/>
      <c r="AJ65" s="376"/>
      <c r="AL65" s="376"/>
    </row>
    <row r="66" spans="1:41" x14ac:dyDescent="0.25">
      <c r="A66" s="324">
        <v>51</v>
      </c>
      <c r="B66" s="325" t="s">
        <v>65</v>
      </c>
      <c r="C66" s="326">
        <v>19000880</v>
      </c>
      <c r="D66" s="327">
        <v>43775</v>
      </c>
      <c r="E66" s="327">
        <v>45966</v>
      </c>
      <c r="F66" s="360">
        <v>71.7</v>
      </c>
      <c r="G66" s="329">
        <f>F66*G12/G11</f>
        <v>21.394155045402407</v>
      </c>
      <c r="H66" s="330">
        <v>4.3730000000000002</v>
      </c>
      <c r="I66" s="331">
        <v>5.218</v>
      </c>
      <c r="J66" s="330">
        <f t="shared" si="0"/>
        <v>0.84499999999999975</v>
      </c>
      <c r="K66" s="332">
        <v>0.84499999999999975</v>
      </c>
      <c r="L66" s="333">
        <v>0.25517161309470893</v>
      </c>
      <c r="M66" s="332">
        <v>1.1001716130947088</v>
      </c>
      <c r="N66" s="334"/>
      <c r="O66" s="335"/>
      <c r="P66" s="376"/>
      <c r="Q66" s="334"/>
      <c r="V66" s="336"/>
      <c r="W66" s="337"/>
      <c r="X66" s="338"/>
      <c r="Y66" s="351"/>
      <c r="Z66" s="351"/>
      <c r="AA66" s="358"/>
      <c r="AB66" s="353"/>
      <c r="AC66" s="406"/>
      <c r="AD66" s="339"/>
      <c r="AE66" s="339"/>
      <c r="AF66" s="340"/>
      <c r="AG66" s="340"/>
      <c r="AH66" s="340"/>
      <c r="AI66" s="341"/>
      <c r="AJ66" s="421"/>
      <c r="AK66" s="421"/>
      <c r="AL66" s="421"/>
      <c r="AM66" s="422"/>
      <c r="AN66" s="422"/>
      <c r="AO66" s="422"/>
    </row>
    <row r="67" spans="1:41" x14ac:dyDescent="0.25">
      <c r="A67" s="324">
        <v>52</v>
      </c>
      <c r="B67" s="325" t="s">
        <v>66</v>
      </c>
      <c r="C67" s="326">
        <v>15705736</v>
      </c>
      <c r="D67" s="327">
        <v>43698</v>
      </c>
      <c r="E67" s="327">
        <v>45158</v>
      </c>
      <c r="F67" s="360">
        <v>46.2</v>
      </c>
      <c r="G67" s="329">
        <f>F67*G12/G11</f>
        <v>13.785355133857619</v>
      </c>
      <c r="H67" s="362">
        <v>29881</v>
      </c>
      <c r="I67" s="331">
        <v>30682</v>
      </c>
      <c r="J67" s="362">
        <f t="shared" si="0"/>
        <v>801</v>
      </c>
      <c r="K67" s="332">
        <v>0.68886000000000003</v>
      </c>
      <c r="L67" s="333">
        <v>0.16428683529597518</v>
      </c>
      <c r="M67" s="332">
        <v>0.85314683529597524</v>
      </c>
      <c r="N67" s="334"/>
      <c r="O67" s="335"/>
      <c r="P67" s="376"/>
      <c r="Q67" s="334"/>
      <c r="V67" s="336"/>
      <c r="W67" s="337"/>
      <c r="X67" s="338"/>
      <c r="Y67" s="351"/>
      <c r="Z67" s="351"/>
      <c r="AA67" s="358"/>
      <c r="AB67" s="353"/>
      <c r="AC67" s="354"/>
      <c r="AD67" s="361"/>
      <c r="AE67" s="361"/>
      <c r="AF67" s="340"/>
      <c r="AG67" s="340"/>
      <c r="AH67" s="340"/>
      <c r="AI67" s="341"/>
      <c r="AJ67" s="421"/>
      <c r="AK67" s="421"/>
      <c r="AL67" s="421"/>
      <c r="AM67" s="422"/>
      <c r="AN67" s="422"/>
      <c r="AO67" s="422"/>
    </row>
    <row r="68" spans="1:41" x14ac:dyDescent="0.25">
      <c r="A68" s="324">
        <v>53</v>
      </c>
      <c r="B68" s="325" t="s">
        <v>146</v>
      </c>
      <c r="C68" s="326">
        <v>15708051</v>
      </c>
      <c r="D68" s="327">
        <v>43707</v>
      </c>
      <c r="E68" s="327">
        <v>45167</v>
      </c>
      <c r="F68" s="360">
        <v>69.8</v>
      </c>
      <c r="G68" s="329">
        <f>F68*G12/G11</f>
        <v>20.827224855914757</v>
      </c>
      <c r="H68" s="362">
        <v>44300</v>
      </c>
      <c r="I68" s="348">
        <f>H68+1200</f>
        <v>45500</v>
      </c>
      <c r="J68" s="362">
        <f>I68-H68</f>
        <v>1200</v>
      </c>
      <c r="K68" s="332">
        <v>1.032</v>
      </c>
      <c r="L68" s="333">
        <v>0.24839471871231292</v>
      </c>
      <c r="M68" s="332">
        <v>1.280394718712313</v>
      </c>
      <c r="N68" s="334"/>
      <c r="O68" s="335"/>
      <c r="P68" s="376"/>
      <c r="Q68" s="334"/>
      <c r="V68" s="336"/>
      <c r="W68" s="337"/>
      <c r="X68" s="338"/>
      <c r="Y68" s="351"/>
      <c r="Z68" s="351"/>
      <c r="AA68" s="358"/>
      <c r="AB68" s="353"/>
      <c r="AC68" s="354"/>
      <c r="AD68" s="361"/>
      <c r="AE68" s="361"/>
      <c r="AF68" s="340"/>
      <c r="AG68" s="340"/>
      <c r="AH68" s="340"/>
      <c r="AI68" s="341"/>
      <c r="AJ68" s="421"/>
      <c r="AK68" s="421"/>
      <c r="AL68" s="421"/>
      <c r="AM68" s="422"/>
      <c r="AN68" s="422"/>
      <c r="AO68" s="422"/>
    </row>
    <row r="69" spans="1:41" x14ac:dyDescent="0.25">
      <c r="A69" s="324">
        <v>54</v>
      </c>
      <c r="B69" s="363" t="s">
        <v>57</v>
      </c>
      <c r="C69" s="326">
        <v>18008957</v>
      </c>
      <c r="D69" s="327">
        <v>43530</v>
      </c>
      <c r="E69" s="327">
        <v>44990</v>
      </c>
      <c r="F69" s="360">
        <v>47.4</v>
      </c>
      <c r="G69" s="329">
        <f>F69*G12/G11</f>
        <v>14.143416306165609</v>
      </c>
      <c r="H69" s="330">
        <v>3.8439999999999999</v>
      </c>
      <c r="I69" s="416">
        <f>3.844+0.5</f>
        <v>4.3439999999999994</v>
      </c>
      <c r="J69" s="330">
        <f>I69-H69</f>
        <v>0.49999999999999956</v>
      </c>
      <c r="K69" s="332">
        <v>0.49999999999999956</v>
      </c>
      <c r="L69" s="333">
        <v>0.16856045996898722</v>
      </c>
      <c r="M69" s="332">
        <v>0.66856045996898672</v>
      </c>
      <c r="N69" s="334"/>
      <c r="O69" s="335"/>
      <c r="P69" s="399"/>
      <c r="Q69" s="334"/>
      <c r="V69" s="336"/>
      <c r="W69" s="337"/>
      <c r="X69" s="338"/>
      <c r="Y69" s="351"/>
      <c r="Z69" s="351"/>
      <c r="AA69" s="358"/>
      <c r="AB69" s="353"/>
      <c r="AC69" s="406"/>
      <c r="AD69" s="339"/>
      <c r="AE69" s="339"/>
      <c r="AF69" s="340"/>
      <c r="AG69" s="340"/>
      <c r="AH69" s="340"/>
      <c r="AI69" s="341"/>
      <c r="AJ69" s="421"/>
      <c r="AK69" s="421"/>
      <c r="AL69" s="421"/>
      <c r="AM69" s="422"/>
      <c r="AN69" s="422"/>
      <c r="AO69" s="422"/>
    </row>
    <row r="70" spans="1:41" x14ac:dyDescent="0.25">
      <c r="A70" s="356">
        <v>55</v>
      </c>
      <c r="B70" s="343" t="s">
        <v>67</v>
      </c>
      <c r="C70" s="344">
        <v>15708071</v>
      </c>
      <c r="D70" s="345"/>
      <c r="E70" s="345"/>
      <c r="F70" s="357">
        <v>42.1</v>
      </c>
      <c r="G70" s="347">
        <f>F70*G12/G11</f>
        <v>12.561979461805318</v>
      </c>
      <c r="H70" s="348"/>
      <c r="I70" s="348"/>
      <c r="J70" s="348">
        <f t="shared" si="0"/>
        <v>0</v>
      </c>
      <c r="K70" s="349">
        <v>0.4634716231276631</v>
      </c>
      <c r="L70" s="350">
        <v>0.14968774567302237</v>
      </c>
      <c r="M70" s="349">
        <v>0.61315936880068544</v>
      </c>
      <c r="N70" s="334"/>
      <c r="O70" s="335"/>
      <c r="P70" s="376"/>
      <c r="Q70" s="334"/>
      <c r="V70" s="336"/>
      <c r="W70" s="337"/>
      <c r="X70" s="338"/>
      <c r="Y70" s="351"/>
      <c r="Z70" s="351"/>
      <c r="AA70" s="358"/>
      <c r="AB70" s="353"/>
      <c r="AC70" s="354"/>
      <c r="AD70" s="354"/>
      <c r="AE70" s="354"/>
      <c r="AF70" s="355"/>
      <c r="AG70" s="355"/>
      <c r="AH70" s="355"/>
      <c r="AI70" s="334"/>
      <c r="AJ70" s="376"/>
      <c r="AL70" s="376"/>
    </row>
    <row r="71" spans="1:41" x14ac:dyDescent="0.25">
      <c r="A71" s="324">
        <v>56</v>
      </c>
      <c r="B71" s="325" t="s">
        <v>55</v>
      </c>
      <c r="C71" s="326">
        <v>17232611</v>
      </c>
      <c r="D71" s="327">
        <v>43430</v>
      </c>
      <c r="E71" s="327">
        <v>44890</v>
      </c>
      <c r="F71" s="360">
        <v>41.6</v>
      </c>
      <c r="G71" s="329">
        <f>F71*G12/G11</f>
        <v>12.412787306676989</v>
      </c>
      <c r="H71" s="362">
        <v>6614</v>
      </c>
      <c r="I71" s="362">
        <v>7236</v>
      </c>
      <c r="J71" s="362">
        <f t="shared" si="0"/>
        <v>622</v>
      </c>
      <c r="K71" s="332">
        <v>0.53491999999999995</v>
      </c>
      <c r="L71" s="333">
        <v>0.14790762936120402</v>
      </c>
      <c r="M71" s="332">
        <v>0.682827629361204</v>
      </c>
      <c r="N71" s="334"/>
      <c r="O71" s="335"/>
      <c r="P71" s="376"/>
      <c r="Q71" s="334"/>
      <c r="V71" s="336"/>
      <c r="W71" s="337"/>
      <c r="X71" s="338"/>
      <c r="Y71" s="351"/>
      <c r="Z71" s="351"/>
      <c r="AA71" s="358"/>
      <c r="AB71" s="353"/>
      <c r="AC71" s="354"/>
      <c r="AD71" s="361"/>
      <c r="AE71" s="361"/>
      <c r="AF71" s="340"/>
      <c r="AG71" s="340"/>
      <c r="AH71" s="340"/>
      <c r="AI71" s="341"/>
      <c r="AJ71" s="421"/>
      <c r="AK71" s="421"/>
      <c r="AL71" s="421"/>
      <c r="AM71" s="422"/>
      <c r="AN71" s="422"/>
      <c r="AO71" s="422"/>
    </row>
    <row r="72" spans="1:41" x14ac:dyDescent="0.25">
      <c r="A72" s="359">
        <v>57</v>
      </c>
      <c r="B72" s="374" t="s">
        <v>68</v>
      </c>
      <c r="C72" s="344">
        <v>15730776</v>
      </c>
      <c r="D72" s="345"/>
      <c r="E72" s="345"/>
      <c r="F72" s="357">
        <v>45.9</v>
      </c>
      <c r="G72" s="347">
        <f>F72*G12/G11</f>
        <v>13.69583984078062</v>
      </c>
      <c r="H72" s="348"/>
      <c r="I72" s="331"/>
      <c r="J72" s="348">
        <f t="shared" si="0"/>
        <v>0</v>
      </c>
      <c r="K72" s="349">
        <v>0.50530516630783218</v>
      </c>
      <c r="L72" s="350">
        <v>0.16321848010509477</v>
      </c>
      <c r="M72" s="349">
        <v>0.66852364641292694</v>
      </c>
      <c r="N72" s="334"/>
      <c r="O72" s="335"/>
      <c r="P72" s="376"/>
      <c r="Q72" s="334"/>
      <c r="S72" s="334"/>
      <c r="V72" s="336"/>
      <c r="W72" s="337"/>
      <c r="X72" s="338"/>
      <c r="Y72" s="351"/>
      <c r="Z72" s="351"/>
      <c r="AA72" s="358"/>
      <c r="AB72" s="353"/>
      <c r="AC72" s="354"/>
      <c r="AD72" s="354"/>
      <c r="AE72" s="354"/>
      <c r="AF72" s="355"/>
      <c r="AG72" s="355"/>
      <c r="AH72" s="355"/>
      <c r="AI72" s="334"/>
      <c r="AJ72" s="376"/>
      <c r="AL72" s="376"/>
    </row>
    <row r="73" spans="1:41" x14ac:dyDescent="0.25">
      <c r="A73" s="356">
        <v>58</v>
      </c>
      <c r="B73" s="343" t="s">
        <v>69</v>
      </c>
      <c r="C73" s="344">
        <v>15705638</v>
      </c>
      <c r="D73" s="345"/>
      <c r="E73" s="345"/>
      <c r="F73" s="357">
        <v>60.3</v>
      </c>
      <c r="G73" s="347">
        <f>F73*G12/G11</f>
        <v>17.992573908476501</v>
      </c>
      <c r="H73" s="348"/>
      <c r="I73" s="331"/>
      <c r="J73" s="348">
        <f t="shared" si="0"/>
        <v>0</v>
      </c>
      <c r="K73" s="349">
        <v>0.66383227730636774</v>
      </c>
      <c r="L73" s="350">
        <v>0.21452253970035659</v>
      </c>
      <c r="M73" s="349">
        <v>0.87835481700672435</v>
      </c>
      <c r="N73" s="334"/>
      <c r="O73" s="335"/>
      <c r="P73" s="376"/>
      <c r="Q73" s="334"/>
      <c r="V73" s="336"/>
      <c r="W73" s="337"/>
      <c r="X73" s="338"/>
      <c r="Y73" s="351"/>
      <c r="Z73" s="351"/>
      <c r="AA73" s="358"/>
      <c r="AB73" s="353"/>
      <c r="AC73" s="354"/>
      <c r="AD73" s="354"/>
      <c r="AE73" s="354"/>
      <c r="AF73" s="355"/>
      <c r="AG73" s="355"/>
      <c r="AH73" s="355"/>
      <c r="AI73" s="334"/>
      <c r="AJ73" s="376"/>
      <c r="AL73" s="376"/>
    </row>
    <row r="74" spans="1:41" x14ac:dyDescent="0.25">
      <c r="A74" s="324">
        <v>59</v>
      </c>
      <c r="B74" s="325" t="s">
        <v>70</v>
      </c>
      <c r="C74" s="326">
        <v>15705679</v>
      </c>
      <c r="D74" s="327">
        <v>43713</v>
      </c>
      <c r="E74" s="327">
        <v>45173</v>
      </c>
      <c r="F74" s="360">
        <v>71.7</v>
      </c>
      <c r="G74" s="329">
        <f>F74*G12/G11</f>
        <v>21.394155045402407</v>
      </c>
      <c r="H74" s="362">
        <v>33495</v>
      </c>
      <c r="I74" s="331">
        <v>34582</v>
      </c>
      <c r="J74" s="362">
        <f t="shared" si="0"/>
        <v>1087</v>
      </c>
      <c r="K74" s="332">
        <v>0.93481999999999998</v>
      </c>
      <c r="L74" s="333">
        <v>0.25517161309470893</v>
      </c>
      <c r="M74" s="332">
        <v>1.1899916130947088</v>
      </c>
      <c r="N74" s="334"/>
      <c r="O74" s="335"/>
      <c r="P74" s="376"/>
      <c r="Q74" s="334"/>
      <c r="V74" s="336"/>
      <c r="W74" s="337"/>
      <c r="X74" s="338"/>
      <c r="Y74" s="351"/>
      <c r="Z74" s="351"/>
      <c r="AA74" s="358"/>
      <c r="AB74" s="353"/>
      <c r="AC74" s="354"/>
      <c r="AD74" s="361"/>
      <c r="AE74" s="361"/>
      <c r="AF74" s="340"/>
      <c r="AG74" s="340"/>
      <c r="AH74" s="340"/>
      <c r="AI74" s="341"/>
      <c r="AJ74" s="421"/>
      <c r="AK74" s="421"/>
      <c r="AL74" s="421"/>
      <c r="AM74" s="422"/>
      <c r="AN74" s="422"/>
      <c r="AO74" s="422"/>
    </row>
    <row r="75" spans="1:41" x14ac:dyDescent="0.25">
      <c r="A75" s="324">
        <v>60</v>
      </c>
      <c r="B75" s="325" t="s">
        <v>71</v>
      </c>
      <c r="C75" s="326">
        <v>18009256</v>
      </c>
      <c r="D75" s="327">
        <v>43530</v>
      </c>
      <c r="E75" s="327">
        <v>45721</v>
      </c>
      <c r="F75" s="360">
        <v>46</v>
      </c>
      <c r="G75" s="329">
        <f>F75*G12/G11</f>
        <v>13.725678271806288</v>
      </c>
      <c r="H75" s="330">
        <v>2.6030000000000002</v>
      </c>
      <c r="I75" s="331">
        <v>3.0430000000000001</v>
      </c>
      <c r="J75" s="330">
        <f t="shared" si="0"/>
        <v>0.43999999999999995</v>
      </c>
      <c r="K75" s="332">
        <v>0.43999999999999995</v>
      </c>
      <c r="L75" s="333">
        <v>0.16357459623649484</v>
      </c>
      <c r="M75" s="332">
        <v>0.60357459623649479</v>
      </c>
      <c r="N75" s="334"/>
      <c r="O75" s="335"/>
      <c r="P75" s="376"/>
      <c r="Q75" s="334"/>
      <c r="V75" s="336"/>
      <c r="W75" s="337"/>
      <c r="X75" s="338"/>
      <c r="Y75" s="351"/>
      <c r="Z75" s="351"/>
      <c r="AA75" s="358"/>
      <c r="AB75" s="353"/>
      <c r="AC75" s="406"/>
      <c r="AD75" s="339"/>
      <c r="AE75" s="339"/>
      <c r="AF75" s="340"/>
      <c r="AG75" s="340"/>
      <c r="AH75" s="340"/>
      <c r="AI75" s="341"/>
      <c r="AJ75" s="421"/>
      <c r="AK75" s="421"/>
      <c r="AL75" s="421"/>
      <c r="AM75" s="422"/>
      <c r="AN75" s="422"/>
      <c r="AO75" s="422"/>
    </row>
    <row r="76" spans="1:41" x14ac:dyDescent="0.25">
      <c r="A76" s="356">
        <v>61</v>
      </c>
      <c r="B76" s="343" t="s">
        <v>72</v>
      </c>
      <c r="C76" s="344">
        <v>15705714</v>
      </c>
      <c r="D76" s="345"/>
      <c r="E76" s="345"/>
      <c r="F76" s="357">
        <v>71.5</v>
      </c>
      <c r="G76" s="347">
        <f>F76*G12/G11</f>
        <v>21.334478183351077</v>
      </c>
      <c r="H76" s="348"/>
      <c r="I76" s="331"/>
      <c r="J76" s="348">
        <f t="shared" si="0"/>
        <v>0</v>
      </c>
      <c r="K76" s="349">
        <v>0.78713114141633989</v>
      </c>
      <c r="L76" s="350">
        <v>0.25445821718486994</v>
      </c>
      <c r="M76" s="349">
        <v>1.0415893586012097</v>
      </c>
      <c r="N76" s="334"/>
      <c r="O76" s="335"/>
      <c r="P76" s="376"/>
      <c r="Q76" s="334"/>
      <c r="V76" s="336"/>
      <c r="W76" s="337"/>
      <c r="X76" s="338"/>
      <c r="Y76" s="351"/>
      <c r="Z76" s="351"/>
      <c r="AA76" s="358"/>
      <c r="AB76" s="353"/>
      <c r="AC76" s="354"/>
      <c r="AD76" s="354"/>
      <c r="AE76" s="354"/>
      <c r="AF76" s="355"/>
      <c r="AG76" s="355"/>
      <c r="AH76" s="355"/>
      <c r="AI76" s="334"/>
      <c r="AJ76" s="376"/>
      <c r="AL76" s="376"/>
    </row>
    <row r="77" spans="1:41" x14ac:dyDescent="0.25">
      <c r="A77" s="324">
        <v>62</v>
      </c>
      <c r="B77" s="325" t="s">
        <v>73</v>
      </c>
      <c r="C77" s="326">
        <v>1584615</v>
      </c>
      <c r="D77" s="327">
        <v>43718</v>
      </c>
      <c r="E77" s="327">
        <v>45178</v>
      </c>
      <c r="F77" s="360">
        <v>47.9</v>
      </c>
      <c r="G77" s="329">
        <f>F77*G12/G11</f>
        <v>14.292608461293938</v>
      </c>
      <c r="H77" s="330">
        <v>4.0049999999999999</v>
      </c>
      <c r="I77" s="331">
        <v>4.0049999999999999</v>
      </c>
      <c r="J77" s="330">
        <f t="shared" si="0"/>
        <v>0</v>
      </c>
      <c r="K77" s="332">
        <v>0</v>
      </c>
      <c r="L77" s="333">
        <v>0.1703412332127946</v>
      </c>
      <c r="M77" s="332">
        <v>0.1703412332127946</v>
      </c>
      <c r="N77" s="334"/>
      <c r="O77" s="335"/>
      <c r="P77" s="376"/>
      <c r="Q77" s="334"/>
      <c r="V77" s="336"/>
      <c r="W77" s="337"/>
      <c r="X77" s="338"/>
      <c r="Y77" s="351"/>
      <c r="Z77" s="351"/>
      <c r="AA77" s="358"/>
      <c r="AB77" s="353"/>
      <c r="AC77" s="406"/>
      <c r="AD77" s="339"/>
      <c r="AE77" s="339"/>
      <c r="AF77" s="340"/>
      <c r="AG77" s="340"/>
      <c r="AH77" s="340"/>
      <c r="AI77" s="341"/>
      <c r="AJ77" s="421"/>
      <c r="AK77" s="421"/>
      <c r="AL77" s="421"/>
      <c r="AM77" s="422"/>
      <c r="AN77" s="422"/>
      <c r="AO77" s="422"/>
    </row>
    <row r="78" spans="1:41" x14ac:dyDescent="0.25">
      <c r="A78" s="324">
        <v>63</v>
      </c>
      <c r="B78" s="325" t="s">
        <v>74</v>
      </c>
      <c r="C78" s="326">
        <v>15703003</v>
      </c>
      <c r="D78" s="327">
        <v>43697</v>
      </c>
      <c r="E78" s="327">
        <v>45157</v>
      </c>
      <c r="F78" s="360">
        <v>41.4</v>
      </c>
      <c r="G78" s="329">
        <f>F78*G12/G11</f>
        <v>12.353110444625658</v>
      </c>
      <c r="H78" s="362">
        <v>5212</v>
      </c>
      <c r="I78" s="331">
        <v>5382</v>
      </c>
      <c r="J78" s="362">
        <f t="shared" si="0"/>
        <v>170</v>
      </c>
      <c r="K78" s="332">
        <v>0.1462</v>
      </c>
      <c r="L78" s="333">
        <v>0.14719559868884133</v>
      </c>
      <c r="M78" s="332">
        <v>0.29339559868884135</v>
      </c>
      <c r="N78" s="334"/>
      <c r="O78" s="335"/>
      <c r="P78" s="376"/>
      <c r="Q78" s="334"/>
      <c r="V78" s="336"/>
      <c r="W78" s="337"/>
      <c r="X78" s="338"/>
      <c r="Y78" s="351"/>
      <c r="Z78" s="351"/>
      <c r="AA78" s="358"/>
      <c r="AB78" s="353"/>
      <c r="AC78" s="354"/>
      <c r="AD78" s="361"/>
      <c r="AE78" s="361"/>
      <c r="AF78" s="340"/>
      <c r="AG78" s="340"/>
      <c r="AH78" s="340"/>
      <c r="AI78" s="341"/>
      <c r="AJ78" s="421"/>
      <c r="AK78" s="421"/>
      <c r="AL78" s="421"/>
      <c r="AM78" s="422"/>
      <c r="AN78" s="422"/>
      <c r="AO78" s="422"/>
    </row>
    <row r="79" spans="1:41" x14ac:dyDescent="0.25">
      <c r="A79" s="324">
        <v>64</v>
      </c>
      <c r="B79" s="325" t="s">
        <v>75</v>
      </c>
      <c r="C79" s="326">
        <v>15705656</v>
      </c>
      <c r="D79" s="327">
        <v>43727</v>
      </c>
      <c r="E79" s="327">
        <v>45918</v>
      </c>
      <c r="F79" s="360">
        <v>42.2</v>
      </c>
      <c r="G79" s="329">
        <f>F79*G12/G11</f>
        <v>12.591817892830987</v>
      </c>
      <c r="H79" s="362">
        <v>22839</v>
      </c>
      <c r="I79" s="331">
        <v>23668</v>
      </c>
      <c r="J79" s="362">
        <f t="shared" si="0"/>
        <v>829</v>
      </c>
      <c r="K79" s="332">
        <v>0.71294000000000002</v>
      </c>
      <c r="L79" s="333">
        <v>0.15004377572942951</v>
      </c>
      <c r="M79" s="332">
        <v>0.86298377572942953</v>
      </c>
      <c r="N79" s="334"/>
      <c r="O79" s="335"/>
      <c r="P79" s="376"/>
      <c r="Q79" s="334"/>
      <c r="V79" s="336"/>
      <c r="W79" s="337"/>
      <c r="X79" s="338"/>
      <c r="Y79" s="351"/>
      <c r="Z79" s="351"/>
      <c r="AA79" s="358"/>
      <c r="AB79" s="353"/>
      <c r="AC79" s="354"/>
      <c r="AD79" s="361"/>
      <c r="AE79" s="361"/>
      <c r="AF79" s="340"/>
      <c r="AG79" s="340"/>
      <c r="AH79" s="340"/>
      <c r="AI79" s="341"/>
      <c r="AJ79" s="421"/>
      <c r="AK79" s="421"/>
      <c r="AL79" s="421"/>
      <c r="AM79" s="422"/>
      <c r="AN79" s="422"/>
      <c r="AO79" s="422"/>
    </row>
    <row r="80" spans="1:41" x14ac:dyDescent="0.25">
      <c r="A80" s="324">
        <v>65</v>
      </c>
      <c r="B80" s="325" t="s">
        <v>76</v>
      </c>
      <c r="C80" s="326">
        <v>15708142</v>
      </c>
      <c r="D80" s="327">
        <v>43712</v>
      </c>
      <c r="E80" s="327">
        <v>45172</v>
      </c>
      <c r="F80" s="360">
        <v>45.4</v>
      </c>
      <c r="G80" s="329">
        <f>F80*G12/G11</f>
        <v>13.546647685652291</v>
      </c>
      <c r="H80" s="362">
        <v>19133</v>
      </c>
      <c r="I80" s="331">
        <v>20204</v>
      </c>
      <c r="J80" s="362">
        <f t="shared" ref="J80:J143" si="1">I80-H80</f>
        <v>1071</v>
      </c>
      <c r="K80" s="332">
        <v>0.92105999999999999</v>
      </c>
      <c r="L80" s="333">
        <v>0.16143793343063167</v>
      </c>
      <c r="M80" s="332">
        <v>1.0824979334306317</v>
      </c>
      <c r="N80" s="334"/>
      <c r="O80" s="335"/>
      <c r="P80" s="376"/>
      <c r="Q80" s="334"/>
      <c r="V80" s="336"/>
      <c r="W80" s="337"/>
      <c r="X80" s="338"/>
      <c r="Y80" s="351"/>
      <c r="Z80" s="351"/>
      <c r="AA80" s="358"/>
      <c r="AB80" s="353"/>
      <c r="AC80" s="354"/>
      <c r="AD80" s="361"/>
      <c r="AE80" s="361"/>
      <c r="AF80" s="340"/>
      <c r="AG80" s="340"/>
      <c r="AH80" s="340"/>
      <c r="AI80" s="341"/>
      <c r="AJ80" s="421"/>
      <c r="AK80" s="421"/>
      <c r="AL80" s="421"/>
      <c r="AM80" s="422"/>
      <c r="AN80" s="422"/>
      <c r="AO80" s="422"/>
    </row>
    <row r="81" spans="1:41" x14ac:dyDescent="0.25">
      <c r="A81" s="356">
        <v>66</v>
      </c>
      <c r="B81" s="343" t="s">
        <v>77</v>
      </c>
      <c r="C81" s="344">
        <v>15708645</v>
      </c>
      <c r="D81" s="345"/>
      <c r="E81" s="345"/>
      <c r="F81" s="357">
        <v>60.2</v>
      </c>
      <c r="G81" s="347">
        <f>F81*G12/G11</f>
        <v>17.962735477450838</v>
      </c>
      <c r="H81" s="348"/>
      <c r="I81" s="331"/>
      <c r="J81" s="348">
        <f t="shared" si="1"/>
        <v>0</v>
      </c>
      <c r="K81" s="349">
        <v>0.6627313945911002</v>
      </c>
      <c r="L81" s="350">
        <v>0.21416609937525516</v>
      </c>
      <c r="M81" s="349">
        <v>0.87689749396635541</v>
      </c>
      <c r="N81" s="334"/>
      <c r="O81" s="335"/>
      <c r="P81" s="376"/>
      <c r="Q81" s="334"/>
      <c r="V81" s="336"/>
      <c r="W81" s="337"/>
      <c r="X81" s="338"/>
      <c r="Y81" s="351"/>
      <c r="Z81" s="351"/>
      <c r="AA81" s="358"/>
      <c r="AB81" s="353"/>
      <c r="AC81" s="354"/>
      <c r="AD81" s="354"/>
      <c r="AE81" s="354"/>
      <c r="AF81" s="355"/>
      <c r="AG81" s="355"/>
      <c r="AH81" s="355"/>
      <c r="AI81" s="334"/>
      <c r="AJ81" s="376"/>
      <c r="AL81" s="376"/>
    </row>
    <row r="82" spans="1:41" x14ac:dyDescent="0.25">
      <c r="A82" s="324">
        <v>67</v>
      </c>
      <c r="B82" s="325" t="s">
        <v>144</v>
      </c>
      <c r="C82" s="326">
        <v>15708109</v>
      </c>
      <c r="D82" s="327">
        <v>43711</v>
      </c>
      <c r="E82" s="327">
        <v>45171</v>
      </c>
      <c r="F82" s="360">
        <v>71.5</v>
      </c>
      <c r="G82" s="329">
        <f>F82*G12/G11</f>
        <v>21.334478183351077</v>
      </c>
      <c r="H82" s="362">
        <v>27311</v>
      </c>
      <c r="I82" s="331">
        <v>28133</v>
      </c>
      <c r="J82" s="362">
        <f t="shared" si="1"/>
        <v>822</v>
      </c>
      <c r="K82" s="332">
        <v>0.70691999999999999</v>
      </c>
      <c r="L82" s="333">
        <v>0.25445821718486994</v>
      </c>
      <c r="M82" s="332">
        <v>0.96137821718486993</v>
      </c>
      <c r="N82" s="334"/>
      <c r="O82" s="335"/>
      <c r="P82" s="376"/>
      <c r="Q82" s="399"/>
      <c r="V82" s="336"/>
      <c r="W82" s="337"/>
      <c r="X82" s="338"/>
      <c r="Y82" s="351"/>
      <c r="Z82" s="351"/>
      <c r="AA82" s="358"/>
      <c r="AB82" s="353"/>
      <c r="AC82" s="354"/>
      <c r="AD82" s="361"/>
      <c r="AE82" s="361"/>
      <c r="AF82" s="340"/>
      <c r="AG82" s="340"/>
      <c r="AH82" s="340"/>
      <c r="AI82" s="341"/>
      <c r="AJ82" s="421"/>
      <c r="AK82" s="421"/>
      <c r="AL82" s="421"/>
      <c r="AM82" s="422"/>
      <c r="AN82" s="422"/>
      <c r="AO82" s="422"/>
    </row>
    <row r="83" spans="1:41" x14ac:dyDescent="0.25">
      <c r="A83" s="356">
        <v>68</v>
      </c>
      <c r="B83" s="343" t="s">
        <v>78</v>
      </c>
      <c r="C83" s="344">
        <v>15705797</v>
      </c>
      <c r="D83" s="345"/>
      <c r="E83" s="345"/>
      <c r="F83" s="357">
        <v>45.7</v>
      </c>
      <c r="G83" s="347">
        <f>F83*G12/G11</f>
        <v>13.63616297872929</v>
      </c>
      <c r="H83" s="348"/>
      <c r="I83" s="331"/>
      <c r="J83" s="348">
        <f t="shared" si="1"/>
        <v>0</v>
      </c>
      <c r="K83" s="349">
        <v>0.50310340087729699</v>
      </c>
      <c r="L83" s="350">
        <v>0.16250625463886706</v>
      </c>
      <c r="M83" s="349">
        <v>0.66560965551616402</v>
      </c>
      <c r="N83" s="334"/>
      <c r="O83" s="335"/>
      <c r="P83" s="376"/>
      <c r="Q83" s="334"/>
      <c r="V83" s="336"/>
      <c r="W83" s="337"/>
      <c r="X83" s="338"/>
      <c r="Y83" s="351"/>
      <c r="Z83" s="351"/>
      <c r="AA83" s="358"/>
      <c r="AB83" s="353"/>
      <c r="AC83" s="354"/>
      <c r="AD83" s="354"/>
      <c r="AE83" s="354"/>
      <c r="AF83" s="355"/>
      <c r="AG83" s="355"/>
      <c r="AH83" s="355"/>
      <c r="AI83" s="334"/>
      <c r="AJ83" s="376"/>
      <c r="AL83" s="376"/>
    </row>
    <row r="84" spans="1:41" x14ac:dyDescent="0.25">
      <c r="A84" s="324">
        <v>69</v>
      </c>
      <c r="B84" s="325" t="s">
        <v>79</v>
      </c>
      <c r="C84" s="326">
        <v>17715788</v>
      </c>
      <c r="D84" s="327">
        <v>43734</v>
      </c>
      <c r="E84" s="327">
        <v>45194</v>
      </c>
      <c r="F84" s="360">
        <v>70.599999999999994</v>
      </c>
      <c r="G84" s="329">
        <f>F84*G12/G11</f>
        <v>21.065932304120082</v>
      </c>
      <c r="H84" s="362">
        <v>32876</v>
      </c>
      <c r="I84" s="331">
        <v>34775</v>
      </c>
      <c r="J84" s="362">
        <f t="shared" si="1"/>
        <v>1899</v>
      </c>
      <c r="K84" s="332">
        <v>1.63314</v>
      </c>
      <c r="L84" s="333">
        <v>0.25124804800629447</v>
      </c>
      <c r="M84" s="332">
        <v>1.8843880480062944</v>
      </c>
      <c r="N84" s="334"/>
      <c r="O84" s="335"/>
      <c r="P84" s="376"/>
      <c r="Q84" s="334"/>
      <c r="V84" s="336"/>
      <c r="W84" s="337"/>
      <c r="X84" s="338"/>
      <c r="Y84" s="351"/>
      <c r="Z84" s="351"/>
      <c r="AA84" s="358"/>
      <c r="AB84" s="353"/>
      <c r="AC84" s="354"/>
      <c r="AD84" s="361"/>
      <c r="AE84" s="361"/>
      <c r="AF84" s="340"/>
      <c r="AG84" s="340"/>
      <c r="AH84" s="340"/>
      <c r="AI84" s="341"/>
      <c r="AJ84" s="421"/>
      <c r="AK84" s="421"/>
      <c r="AL84" s="421"/>
      <c r="AM84" s="422"/>
      <c r="AN84" s="422"/>
      <c r="AO84" s="422"/>
    </row>
    <row r="85" spans="1:41" x14ac:dyDescent="0.25">
      <c r="A85" s="324">
        <v>70</v>
      </c>
      <c r="B85" s="325" t="s">
        <v>134</v>
      </c>
      <c r="C85" s="326">
        <v>15705643</v>
      </c>
      <c r="D85" s="327">
        <v>43710</v>
      </c>
      <c r="E85" s="327">
        <v>45901</v>
      </c>
      <c r="F85" s="360">
        <v>46.6</v>
      </c>
      <c r="G85" s="329">
        <f>F85*G12/G11</f>
        <v>13.904708857960282</v>
      </c>
      <c r="H85" s="330">
        <v>1.835</v>
      </c>
      <c r="I85" s="331">
        <v>2.2926000000000002</v>
      </c>
      <c r="J85" s="330">
        <f t="shared" si="1"/>
        <v>0.45760000000000023</v>
      </c>
      <c r="K85" s="330">
        <v>0.45760000000000023</v>
      </c>
      <c r="L85" s="375">
        <v>0.16571134060226256</v>
      </c>
      <c r="M85" s="332">
        <v>0.62331134060226279</v>
      </c>
      <c r="N85" s="334"/>
      <c r="O85" s="335"/>
      <c r="P85" s="376"/>
      <c r="Q85" s="334"/>
      <c r="R85" s="428"/>
      <c r="S85" s="428"/>
      <c r="T85" s="428"/>
      <c r="U85" s="428"/>
      <c r="V85" s="336"/>
      <c r="W85" s="337"/>
      <c r="X85" s="338"/>
      <c r="Y85" s="351"/>
      <c r="Z85" s="351"/>
      <c r="AA85" s="358"/>
      <c r="AB85" s="353"/>
      <c r="AC85" s="406"/>
      <c r="AD85" s="339"/>
      <c r="AE85" s="339"/>
      <c r="AF85" s="339"/>
      <c r="AG85" s="339"/>
      <c r="AH85" s="340"/>
      <c r="AI85" s="341"/>
      <c r="AJ85" s="421"/>
      <c r="AK85" s="421"/>
      <c r="AL85" s="421"/>
      <c r="AM85" s="422"/>
      <c r="AN85" s="422"/>
      <c r="AO85" s="422"/>
    </row>
    <row r="86" spans="1:41" x14ac:dyDescent="0.25">
      <c r="A86" s="324">
        <v>71</v>
      </c>
      <c r="B86" s="325" t="s">
        <v>80</v>
      </c>
      <c r="C86" s="326">
        <v>81501776</v>
      </c>
      <c r="D86" s="327"/>
      <c r="E86" s="327"/>
      <c r="F86" s="360">
        <v>42.2</v>
      </c>
      <c r="G86" s="329">
        <f>F86*G12/G11</f>
        <v>12.591817892830987</v>
      </c>
      <c r="H86" s="330">
        <v>5.7110000000000003</v>
      </c>
      <c r="I86" s="331">
        <v>6.4242999999999997</v>
      </c>
      <c r="J86" s="330">
        <f t="shared" si="1"/>
        <v>0.71329999999999938</v>
      </c>
      <c r="K86" s="332">
        <v>6.1343799999999946E-4</v>
      </c>
      <c r="L86" s="333">
        <v>0.15004377572942951</v>
      </c>
      <c r="M86" s="332">
        <v>0.1506572137294295</v>
      </c>
      <c r="N86" s="334"/>
      <c r="O86" s="335"/>
      <c r="P86" s="376"/>
      <c r="Q86" s="334"/>
      <c r="V86" s="336"/>
      <c r="W86" s="337"/>
      <c r="X86" s="338"/>
      <c r="Y86" s="351"/>
      <c r="Z86" s="351"/>
      <c r="AA86" s="358"/>
      <c r="AB86" s="353"/>
      <c r="AC86" s="406"/>
      <c r="AD86" s="339"/>
      <c r="AE86" s="339"/>
      <c r="AF86" s="340"/>
      <c r="AG86" s="340"/>
      <c r="AH86" s="340"/>
      <c r="AI86" s="341"/>
      <c r="AJ86" s="421"/>
      <c r="AK86" s="421"/>
      <c r="AL86" s="421"/>
      <c r="AM86" s="422"/>
      <c r="AN86" s="422"/>
      <c r="AO86" s="422"/>
    </row>
    <row r="87" spans="1:41" x14ac:dyDescent="0.25">
      <c r="A87" s="356">
        <v>72</v>
      </c>
      <c r="B87" s="343" t="s">
        <v>81</v>
      </c>
      <c r="C87" s="344">
        <v>15705545</v>
      </c>
      <c r="D87" s="345"/>
      <c r="E87" s="345"/>
      <c r="F87" s="357">
        <v>41.9</v>
      </c>
      <c r="G87" s="347">
        <f>F87*G12/G11</f>
        <v>12.502302599753987</v>
      </c>
      <c r="H87" s="348"/>
      <c r="I87" s="331"/>
      <c r="J87" s="348">
        <f t="shared" si="1"/>
        <v>0</v>
      </c>
      <c r="K87" s="349">
        <v>0.46126985769712786</v>
      </c>
      <c r="L87" s="350">
        <v>0.14897569235431646</v>
      </c>
      <c r="M87" s="349">
        <v>0.61024555005144432</v>
      </c>
      <c r="N87" s="334"/>
      <c r="O87" s="335"/>
      <c r="P87" s="376"/>
      <c r="Q87" s="334"/>
      <c r="V87" s="336"/>
      <c r="W87" s="337"/>
      <c r="X87" s="338"/>
      <c r="Y87" s="351"/>
      <c r="Z87" s="351"/>
      <c r="AA87" s="358"/>
      <c r="AB87" s="353"/>
      <c r="AC87" s="354"/>
      <c r="AD87" s="354"/>
      <c r="AE87" s="354"/>
      <c r="AF87" s="355"/>
      <c r="AG87" s="355"/>
      <c r="AH87" s="355"/>
      <c r="AI87" s="334"/>
      <c r="AJ87" s="376"/>
      <c r="AL87" s="376"/>
    </row>
    <row r="88" spans="1:41" x14ac:dyDescent="0.25">
      <c r="A88" s="324">
        <v>73</v>
      </c>
      <c r="B88" s="325" t="s">
        <v>82</v>
      </c>
      <c r="C88" s="326">
        <v>15708739</v>
      </c>
      <c r="D88" s="327">
        <v>43852</v>
      </c>
      <c r="E88" s="327">
        <v>46043</v>
      </c>
      <c r="F88" s="360">
        <v>45.8</v>
      </c>
      <c r="G88" s="329">
        <f>F88*G12/G11</f>
        <v>13.666001409754953</v>
      </c>
      <c r="H88" s="330">
        <v>0</v>
      </c>
      <c r="I88" s="331">
        <v>0.42399999999999999</v>
      </c>
      <c r="J88" s="330">
        <f>I88-H88</f>
        <v>0.42399999999999999</v>
      </c>
      <c r="K88" s="332">
        <v>0.42399999999999999</v>
      </c>
      <c r="L88" s="333">
        <v>0.16286236623922606</v>
      </c>
      <c r="M88" s="332">
        <v>0.58686236623922605</v>
      </c>
      <c r="N88" s="334"/>
      <c r="O88" s="335"/>
      <c r="P88" s="376"/>
      <c r="Q88" s="334"/>
      <c r="V88" s="336"/>
      <c r="W88" s="337"/>
      <c r="X88" s="338"/>
      <c r="Y88" s="351"/>
      <c r="Z88" s="351"/>
      <c r="AA88" s="358"/>
      <c r="AB88" s="353"/>
      <c r="AC88" s="406"/>
      <c r="AD88" s="339"/>
      <c r="AE88" s="339"/>
      <c r="AF88" s="340"/>
      <c r="AG88" s="340"/>
      <c r="AH88" s="340"/>
      <c r="AI88" s="341"/>
      <c r="AJ88" s="421"/>
      <c r="AK88" s="421"/>
      <c r="AL88" s="421"/>
      <c r="AM88" s="422"/>
      <c r="AN88" s="422"/>
      <c r="AO88" s="422"/>
    </row>
    <row r="89" spans="1:41" x14ac:dyDescent="0.25">
      <c r="A89" s="324">
        <v>74</v>
      </c>
      <c r="B89" s="325" t="s">
        <v>83</v>
      </c>
      <c r="C89" s="326">
        <v>15708197</v>
      </c>
      <c r="D89" s="327">
        <v>43698</v>
      </c>
      <c r="E89" s="327">
        <v>45158</v>
      </c>
      <c r="F89" s="360">
        <v>60.7</v>
      </c>
      <c r="G89" s="329">
        <f>F89*G12/G11</f>
        <v>18.111927632579167</v>
      </c>
      <c r="H89" s="362">
        <v>18148</v>
      </c>
      <c r="I89" s="331">
        <v>18860</v>
      </c>
      <c r="J89" s="362">
        <f t="shared" si="1"/>
        <v>712</v>
      </c>
      <c r="K89" s="332">
        <v>0.61231999999999998</v>
      </c>
      <c r="L89" s="333">
        <v>0.21594832368745201</v>
      </c>
      <c r="M89" s="332">
        <v>0.82826832368745196</v>
      </c>
      <c r="N89" s="334"/>
      <c r="O89" s="335"/>
      <c r="P89" s="376"/>
      <c r="Q89" s="334"/>
      <c r="V89" s="336"/>
      <c r="W89" s="337"/>
      <c r="X89" s="338"/>
      <c r="Y89" s="351"/>
      <c r="Z89" s="351"/>
      <c r="AA89" s="358"/>
      <c r="AB89" s="353"/>
      <c r="AC89" s="354"/>
      <c r="AD89" s="361"/>
      <c r="AE89" s="361"/>
      <c r="AF89" s="340"/>
      <c r="AG89" s="340"/>
      <c r="AH89" s="340"/>
      <c r="AI89" s="341"/>
      <c r="AJ89" s="421"/>
      <c r="AK89" s="421"/>
      <c r="AL89" s="421"/>
      <c r="AM89" s="422"/>
      <c r="AN89" s="422"/>
      <c r="AO89" s="422"/>
    </row>
    <row r="90" spans="1:41" x14ac:dyDescent="0.25">
      <c r="A90" s="356">
        <v>75</v>
      </c>
      <c r="B90" s="343" t="s">
        <v>84</v>
      </c>
      <c r="C90" s="344">
        <v>15708099</v>
      </c>
      <c r="D90" s="345"/>
      <c r="E90" s="345"/>
      <c r="F90" s="357">
        <v>72.099999999999994</v>
      </c>
      <c r="G90" s="347">
        <f>F90*G12/G11</f>
        <v>21.513508769505069</v>
      </c>
      <c r="H90" s="348"/>
      <c r="I90" s="331"/>
      <c r="J90" s="348">
        <f t="shared" si="1"/>
        <v>0</v>
      </c>
      <c r="K90" s="349">
        <v>0.79373643770794544</v>
      </c>
      <c r="L90" s="350">
        <v>0.25659843216797901</v>
      </c>
      <c r="M90" s="349">
        <v>1.0503348698759245</v>
      </c>
      <c r="N90" s="334"/>
      <c r="O90" s="335"/>
      <c r="P90" s="376"/>
      <c r="Q90" s="334"/>
      <c r="V90" s="336"/>
      <c r="W90" s="337"/>
      <c r="X90" s="338"/>
      <c r="Y90" s="351"/>
      <c r="Z90" s="351"/>
      <c r="AA90" s="358"/>
      <c r="AB90" s="353"/>
      <c r="AC90" s="354"/>
      <c r="AD90" s="354"/>
      <c r="AE90" s="354"/>
      <c r="AF90" s="355"/>
      <c r="AG90" s="355"/>
      <c r="AH90" s="355"/>
      <c r="AI90" s="334"/>
      <c r="AJ90" s="376"/>
      <c r="AL90" s="376"/>
    </row>
    <row r="91" spans="1:41" x14ac:dyDescent="0.25">
      <c r="A91" s="356">
        <v>76</v>
      </c>
      <c r="B91" s="343" t="s">
        <v>85</v>
      </c>
      <c r="C91" s="344">
        <v>15708563</v>
      </c>
      <c r="D91" s="345"/>
      <c r="E91" s="345"/>
      <c r="F91" s="357">
        <v>45.9</v>
      </c>
      <c r="G91" s="347">
        <f>F91*G12/G11</f>
        <v>13.69583984078062</v>
      </c>
      <c r="H91" s="348"/>
      <c r="I91" s="331"/>
      <c r="J91" s="348">
        <f t="shared" si="1"/>
        <v>0</v>
      </c>
      <c r="K91" s="349">
        <v>0.50530516630783218</v>
      </c>
      <c r="L91" s="350">
        <v>0.16321848010509477</v>
      </c>
      <c r="M91" s="349">
        <v>0.66852364641292694</v>
      </c>
      <c r="N91" s="334"/>
      <c r="O91" s="335"/>
      <c r="P91" s="376"/>
      <c r="Q91" s="334"/>
      <c r="V91" s="336"/>
      <c r="W91" s="337"/>
      <c r="X91" s="338"/>
      <c r="Y91" s="351"/>
      <c r="Z91" s="351"/>
      <c r="AA91" s="358"/>
      <c r="AB91" s="353"/>
      <c r="AC91" s="354"/>
      <c r="AD91" s="354"/>
      <c r="AE91" s="354"/>
      <c r="AF91" s="355"/>
      <c r="AG91" s="355"/>
      <c r="AH91" s="355"/>
      <c r="AI91" s="334"/>
      <c r="AJ91" s="376"/>
      <c r="AL91" s="376"/>
    </row>
    <row r="92" spans="1:41" x14ac:dyDescent="0.25">
      <c r="A92" s="324">
        <v>77</v>
      </c>
      <c r="B92" s="325" t="s">
        <v>86</v>
      </c>
      <c r="C92" s="326">
        <v>15708346</v>
      </c>
      <c r="D92" s="327">
        <v>44161</v>
      </c>
      <c r="E92" s="327">
        <v>46352</v>
      </c>
      <c r="F92" s="360">
        <v>71</v>
      </c>
      <c r="G92" s="383">
        <f>F92*G12/G11</f>
        <v>21.185286028222745</v>
      </c>
      <c r="H92" s="330">
        <v>0.71799999999999997</v>
      </c>
      <c r="I92" s="331">
        <v>2.0823999999999998</v>
      </c>
      <c r="J92" s="330">
        <f t="shared" si="1"/>
        <v>1.3643999999999998</v>
      </c>
      <c r="K92" s="332">
        <v>1.3643999999999998</v>
      </c>
      <c r="L92" s="333">
        <v>0.25267476715370285</v>
      </c>
      <c r="M92" s="332">
        <v>1.6170747671537027</v>
      </c>
      <c r="N92" s="334"/>
      <c r="O92" s="335"/>
      <c r="P92" s="376"/>
      <c r="Q92" s="334"/>
      <c r="V92" s="336"/>
      <c r="W92" s="337"/>
      <c r="X92" s="338"/>
      <c r="Y92" s="351"/>
      <c r="Z92" s="351"/>
      <c r="AA92" s="358"/>
      <c r="AB92" s="353"/>
      <c r="AC92" s="354"/>
      <c r="AD92" s="361"/>
      <c r="AE92" s="361"/>
      <c r="AF92" s="340"/>
      <c r="AG92" s="340"/>
      <c r="AH92" s="340"/>
      <c r="AI92" s="341"/>
      <c r="AJ92" s="421"/>
      <c r="AK92" s="421"/>
      <c r="AL92" s="421"/>
      <c r="AM92" s="422"/>
      <c r="AN92" s="422"/>
      <c r="AO92" s="422"/>
    </row>
    <row r="93" spans="1:41" x14ac:dyDescent="0.25">
      <c r="A93" s="324">
        <v>78</v>
      </c>
      <c r="B93" s="325" t="s">
        <v>87</v>
      </c>
      <c r="C93" s="326">
        <v>15708441</v>
      </c>
      <c r="D93" s="327">
        <v>43712</v>
      </c>
      <c r="E93" s="327">
        <v>45172</v>
      </c>
      <c r="F93" s="360">
        <v>47.6</v>
      </c>
      <c r="G93" s="329">
        <f>F93*G12/G11</f>
        <v>14.203093168216942</v>
      </c>
      <c r="H93" s="362">
        <v>15523</v>
      </c>
      <c r="I93" s="331">
        <v>15523</v>
      </c>
      <c r="J93" s="362">
        <f t="shared" si="1"/>
        <v>0</v>
      </c>
      <c r="K93" s="332">
        <v>0</v>
      </c>
      <c r="L93" s="333">
        <v>0.16927276246879203</v>
      </c>
      <c r="M93" s="332">
        <v>0.16927276246879203</v>
      </c>
      <c r="N93" s="334"/>
      <c r="O93" s="335"/>
      <c r="P93" s="376"/>
      <c r="Q93" s="334"/>
      <c r="V93" s="336"/>
      <c r="W93" s="337"/>
      <c r="X93" s="338"/>
      <c r="Y93" s="351"/>
      <c r="Z93" s="351"/>
      <c r="AA93" s="358"/>
      <c r="AB93" s="353"/>
      <c r="AC93" s="354"/>
      <c r="AD93" s="361"/>
      <c r="AE93" s="361"/>
      <c r="AF93" s="340"/>
      <c r="AG93" s="340"/>
      <c r="AH93" s="340"/>
      <c r="AI93" s="341"/>
      <c r="AJ93" s="421"/>
      <c r="AK93" s="421"/>
      <c r="AL93" s="421"/>
      <c r="AM93" s="422"/>
      <c r="AN93" s="422"/>
      <c r="AO93" s="422"/>
    </row>
    <row r="94" spans="1:41" x14ac:dyDescent="0.25">
      <c r="A94" s="324">
        <v>79</v>
      </c>
      <c r="B94" s="325" t="s">
        <v>135</v>
      </c>
      <c r="C94" s="326">
        <v>415315</v>
      </c>
      <c r="D94" s="327">
        <v>43719</v>
      </c>
      <c r="E94" s="327">
        <v>45910</v>
      </c>
      <c r="F94" s="360">
        <v>42.3</v>
      </c>
      <c r="G94" s="329">
        <f>F94*G12/G11</f>
        <v>12.62165632385665</v>
      </c>
      <c r="H94" s="330">
        <v>1.776</v>
      </c>
      <c r="I94" s="331">
        <v>1.9688000000000001</v>
      </c>
      <c r="J94" s="330">
        <f t="shared" si="1"/>
        <v>0.19280000000000008</v>
      </c>
      <c r="K94" s="332">
        <v>0.19280000000000008</v>
      </c>
      <c r="L94" s="333">
        <v>0.15039980805056816</v>
      </c>
      <c r="M94" s="332">
        <v>0.34319980805056827</v>
      </c>
      <c r="N94" s="334"/>
      <c r="O94" s="335"/>
      <c r="P94" s="376"/>
      <c r="Q94" s="334"/>
      <c r="V94" s="336"/>
      <c r="W94" s="337"/>
      <c r="X94" s="338"/>
      <c r="Y94" s="351"/>
      <c r="Z94" s="351"/>
      <c r="AA94" s="358"/>
      <c r="AB94" s="353"/>
      <c r="AC94" s="406"/>
      <c r="AD94" s="339"/>
      <c r="AE94" s="339"/>
      <c r="AF94" s="340"/>
      <c r="AG94" s="340"/>
      <c r="AH94" s="340"/>
      <c r="AI94" s="341"/>
      <c r="AJ94" s="421"/>
      <c r="AK94" s="421"/>
      <c r="AL94" s="421"/>
      <c r="AM94" s="422"/>
      <c r="AN94" s="422"/>
      <c r="AO94" s="422"/>
    </row>
    <row r="95" spans="1:41" x14ac:dyDescent="0.25">
      <c r="A95" s="324">
        <v>80</v>
      </c>
      <c r="B95" s="325" t="s">
        <v>88</v>
      </c>
      <c r="C95" s="326">
        <v>15708455</v>
      </c>
      <c r="D95" s="327">
        <v>43726</v>
      </c>
      <c r="E95" s="327">
        <v>45186</v>
      </c>
      <c r="F95" s="360">
        <v>41.9</v>
      </c>
      <c r="G95" s="329">
        <f>F95*G12/G11</f>
        <v>12.502302599753987</v>
      </c>
      <c r="H95" s="362">
        <v>10662</v>
      </c>
      <c r="I95" s="331">
        <v>11165</v>
      </c>
      <c r="J95" s="362">
        <f t="shared" si="1"/>
        <v>503</v>
      </c>
      <c r="K95" s="332">
        <v>0.43257999999999996</v>
      </c>
      <c r="L95" s="333">
        <v>0.14897569235431646</v>
      </c>
      <c r="M95" s="332">
        <v>0.58155569235431637</v>
      </c>
      <c r="N95" s="334"/>
      <c r="O95" s="376"/>
      <c r="P95" s="376"/>
      <c r="Q95" s="334"/>
      <c r="V95" s="336"/>
      <c r="W95" s="337"/>
      <c r="X95" s="338"/>
      <c r="Y95" s="351"/>
      <c r="Z95" s="351"/>
      <c r="AA95" s="358"/>
      <c r="AB95" s="353"/>
      <c r="AC95" s="354"/>
      <c r="AD95" s="361"/>
      <c r="AE95" s="361"/>
      <c r="AF95" s="340"/>
      <c r="AG95" s="340"/>
      <c r="AH95" s="340"/>
      <c r="AI95" s="341"/>
      <c r="AJ95" s="421"/>
      <c r="AK95" s="421"/>
      <c r="AL95" s="421"/>
      <c r="AM95" s="422"/>
      <c r="AN95" s="422"/>
      <c r="AO95" s="422"/>
    </row>
    <row r="96" spans="1:41" x14ac:dyDescent="0.25">
      <c r="A96" s="324">
        <v>81</v>
      </c>
      <c r="B96" s="325" t="s">
        <v>89</v>
      </c>
      <c r="C96" s="326">
        <v>91504480</v>
      </c>
      <c r="D96" s="327">
        <v>43689</v>
      </c>
      <c r="E96" s="327">
        <v>45149</v>
      </c>
      <c r="F96" s="360">
        <v>45.7</v>
      </c>
      <c r="G96" s="329">
        <f>F96*G12/G11</f>
        <v>13.63616297872929</v>
      </c>
      <c r="H96" s="330">
        <v>6.1870000000000003</v>
      </c>
      <c r="I96" s="331">
        <v>7.0190000000000001</v>
      </c>
      <c r="J96" s="330">
        <f t="shared" si="1"/>
        <v>0.83199999999999985</v>
      </c>
      <c r="K96" s="332">
        <v>0.83199999999999985</v>
      </c>
      <c r="L96" s="333">
        <v>0.16250625463886706</v>
      </c>
      <c r="M96" s="332">
        <v>0.99450625463886688</v>
      </c>
      <c r="N96" s="334"/>
      <c r="O96" s="335"/>
      <c r="P96" s="376"/>
      <c r="Q96" s="334"/>
      <c r="R96" s="428"/>
      <c r="S96" s="428"/>
      <c r="T96" s="428"/>
      <c r="U96" s="428"/>
      <c r="V96" s="336"/>
      <c r="W96" s="337"/>
      <c r="X96" s="338"/>
      <c r="Y96" s="351"/>
      <c r="Z96" s="351"/>
      <c r="AA96" s="358"/>
      <c r="AB96" s="353"/>
      <c r="AC96" s="406"/>
      <c r="AD96" s="339"/>
      <c r="AE96" s="339"/>
      <c r="AF96" s="340"/>
      <c r="AG96" s="340"/>
      <c r="AH96" s="340"/>
      <c r="AI96" s="341"/>
      <c r="AJ96" s="421"/>
      <c r="AK96" s="421"/>
      <c r="AL96" s="421"/>
      <c r="AM96" s="422"/>
      <c r="AN96" s="422"/>
      <c r="AO96" s="422"/>
    </row>
    <row r="97" spans="1:41" x14ac:dyDescent="0.25">
      <c r="A97" s="324">
        <v>82</v>
      </c>
      <c r="B97" s="325" t="s">
        <v>90</v>
      </c>
      <c r="C97" s="326">
        <v>15708727</v>
      </c>
      <c r="D97" s="327">
        <v>43689</v>
      </c>
      <c r="E97" s="327">
        <v>45149</v>
      </c>
      <c r="F97" s="360">
        <v>60.7</v>
      </c>
      <c r="G97" s="329">
        <f>F97*G12/G11</f>
        <v>18.111927632579167</v>
      </c>
      <c r="H97" s="362">
        <v>36513</v>
      </c>
      <c r="I97" s="331">
        <v>37650</v>
      </c>
      <c r="J97" s="362">
        <f t="shared" si="1"/>
        <v>1137</v>
      </c>
      <c r="K97" s="332">
        <v>0.97782000000000002</v>
      </c>
      <c r="L97" s="333">
        <v>0.21594832368745201</v>
      </c>
      <c r="M97" s="332">
        <v>1.1937683236874521</v>
      </c>
      <c r="N97" s="334"/>
      <c r="O97" s="335"/>
      <c r="P97" s="376"/>
      <c r="Q97" s="334"/>
      <c r="V97" s="336"/>
      <c r="W97" s="337"/>
      <c r="X97" s="338"/>
      <c r="Y97" s="351"/>
      <c r="Z97" s="351"/>
      <c r="AA97" s="358"/>
      <c r="AB97" s="353"/>
      <c r="AC97" s="354"/>
      <c r="AD97" s="361"/>
      <c r="AE97" s="361"/>
      <c r="AF97" s="340"/>
      <c r="AG97" s="340"/>
      <c r="AH97" s="340"/>
      <c r="AI97" s="341"/>
      <c r="AJ97" s="421"/>
      <c r="AK97" s="421"/>
      <c r="AL97" s="421"/>
      <c r="AM97" s="422"/>
      <c r="AN97" s="422"/>
      <c r="AO97" s="422"/>
    </row>
    <row r="98" spans="1:41" x14ac:dyDescent="0.25">
      <c r="A98" s="324">
        <v>83</v>
      </c>
      <c r="B98" s="325" t="s">
        <v>136</v>
      </c>
      <c r="C98" s="326">
        <v>15705611</v>
      </c>
      <c r="D98" s="327">
        <v>43689</v>
      </c>
      <c r="E98" s="327">
        <v>45149</v>
      </c>
      <c r="F98" s="360">
        <v>71.900000000000006</v>
      </c>
      <c r="G98" s="329">
        <f>F98*G12/G11</f>
        <v>21.453831907453743</v>
      </c>
      <c r="H98" s="362">
        <v>17578</v>
      </c>
      <c r="I98" s="331">
        <v>17628</v>
      </c>
      <c r="J98" s="362">
        <f t="shared" si="1"/>
        <v>50</v>
      </c>
      <c r="K98" s="332">
        <v>4.2999999999999997E-2</v>
      </c>
      <c r="L98" s="333">
        <v>0.25588501808902081</v>
      </c>
      <c r="M98" s="332">
        <v>0.29888501808902079</v>
      </c>
      <c r="N98" s="334"/>
      <c r="O98" s="335"/>
      <c r="P98" s="376"/>
      <c r="Q98" s="334"/>
      <c r="V98" s="336"/>
      <c r="W98" s="337"/>
      <c r="X98" s="338"/>
      <c r="Y98" s="351"/>
      <c r="Z98" s="351"/>
      <c r="AA98" s="358"/>
      <c r="AB98" s="353"/>
      <c r="AC98" s="354"/>
      <c r="AD98" s="361"/>
      <c r="AE98" s="361"/>
      <c r="AF98" s="340"/>
      <c r="AG98" s="340"/>
      <c r="AH98" s="340"/>
      <c r="AI98" s="341"/>
      <c r="AJ98" s="421"/>
      <c r="AK98" s="421"/>
      <c r="AL98" s="421"/>
      <c r="AM98" s="422"/>
      <c r="AN98" s="422"/>
      <c r="AO98" s="422"/>
    </row>
    <row r="99" spans="1:41" x14ac:dyDescent="0.25">
      <c r="A99" s="356">
        <v>84</v>
      </c>
      <c r="B99" s="343" t="s">
        <v>91</v>
      </c>
      <c r="C99" s="344">
        <v>15708134</v>
      </c>
      <c r="D99" s="345"/>
      <c r="E99" s="345"/>
      <c r="F99" s="357">
        <v>45.6</v>
      </c>
      <c r="G99" s="347">
        <f>F99*G12/G11</f>
        <v>13.606324547703624</v>
      </c>
      <c r="H99" s="348"/>
      <c r="I99" s="331"/>
      <c r="J99" s="348">
        <f t="shared" si="1"/>
        <v>0</v>
      </c>
      <c r="K99" s="349">
        <v>0.50200251816202934</v>
      </c>
      <c r="L99" s="350">
        <v>0.16215014530399602</v>
      </c>
      <c r="M99" s="349">
        <v>0.66415266346602531</v>
      </c>
      <c r="N99" s="334"/>
      <c r="O99" s="335"/>
      <c r="P99" s="376"/>
      <c r="Q99" s="334"/>
      <c r="V99" s="336"/>
      <c r="W99" s="337"/>
      <c r="X99" s="338"/>
      <c r="Y99" s="351"/>
      <c r="Z99" s="351"/>
      <c r="AA99" s="358"/>
      <c r="AB99" s="353"/>
      <c r="AC99" s="354"/>
      <c r="AD99" s="354"/>
      <c r="AE99" s="354"/>
      <c r="AF99" s="355"/>
      <c r="AG99" s="355"/>
      <c r="AH99" s="355"/>
      <c r="AI99" s="334"/>
      <c r="AJ99" s="376"/>
      <c r="AL99" s="376"/>
    </row>
    <row r="100" spans="1:41" x14ac:dyDescent="0.25">
      <c r="A100" s="324">
        <v>85</v>
      </c>
      <c r="B100" s="325" t="s">
        <v>92</v>
      </c>
      <c r="C100" s="326">
        <v>15705763</v>
      </c>
      <c r="D100" s="327">
        <v>43691</v>
      </c>
      <c r="E100" s="327">
        <v>45151</v>
      </c>
      <c r="F100" s="360">
        <v>70.7</v>
      </c>
      <c r="G100" s="329">
        <f>F100*G12/G11</f>
        <v>21.095770735145749</v>
      </c>
      <c r="H100" s="362">
        <v>32475</v>
      </c>
      <c r="I100" s="331">
        <v>33710</v>
      </c>
      <c r="J100" s="362">
        <f t="shared" si="1"/>
        <v>1235</v>
      </c>
      <c r="K100" s="332">
        <v>1.0621</v>
      </c>
      <c r="L100" s="333">
        <v>0.25160472438677284</v>
      </c>
      <c r="M100" s="332">
        <v>1.3137047243867728</v>
      </c>
      <c r="N100" s="334"/>
      <c r="O100" s="335"/>
      <c r="P100" s="376"/>
      <c r="Q100" s="334"/>
      <c r="V100" s="336"/>
      <c r="W100" s="337"/>
      <c r="X100" s="338"/>
      <c r="Y100" s="351"/>
      <c r="Z100" s="351"/>
      <c r="AA100" s="358"/>
      <c r="AB100" s="353"/>
      <c r="AC100" s="354"/>
      <c r="AD100" s="361"/>
      <c r="AE100" s="361"/>
      <c r="AF100" s="340"/>
      <c r="AG100" s="340"/>
      <c r="AH100" s="340"/>
      <c r="AI100" s="341"/>
      <c r="AJ100" s="421"/>
      <c r="AK100" s="421"/>
      <c r="AL100" s="421"/>
      <c r="AM100" s="422"/>
      <c r="AN100" s="422"/>
      <c r="AO100" s="422"/>
    </row>
    <row r="101" spans="1:41" x14ac:dyDescent="0.25">
      <c r="A101" s="324">
        <v>86</v>
      </c>
      <c r="B101" s="325" t="s">
        <v>93</v>
      </c>
      <c r="C101" s="326">
        <v>15708293</v>
      </c>
      <c r="D101" s="327">
        <v>43746</v>
      </c>
      <c r="E101" s="327">
        <v>45206</v>
      </c>
      <c r="F101" s="360">
        <v>47.5</v>
      </c>
      <c r="G101" s="329">
        <f>F101*G12/G11</f>
        <v>14.173254737191273</v>
      </c>
      <c r="H101" s="362">
        <v>26512</v>
      </c>
      <c r="I101" s="331">
        <v>27422</v>
      </c>
      <c r="J101" s="362">
        <f t="shared" si="1"/>
        <v>910</v>
      </c>
      <c r="K101" s="332">
        <v>0.78259999999999996</v>
      </c>
      <c r="L101" s="333">
        <v>0.16891661008595099</v>
      </c>
      <c r="M101" s="332">
        <v>0.9515166100859509</v>
      </c>
      <c r="N101" s="334"/>
      <c r="O101" s="335"/>
      <c r="P101" s="376"/>
      <c r="Q101" s="334"/>
      <c r="V101" s="336"/>
      <c r="W101" s="337"/>
      <c r="X101" s="338"/>
      <c r="Y101" s="351"/>
      <c r="Z101" s="351"/>
      <c r="AA101" s="358"/>
      <c r="AB101" s="353"/>
      <c r="AC101" s="354"/>
      <c r="AD101" s="361"/>
      <c r="AE101" s="361"/>
      <c r="AF101" s="340"/>
      <c r="AG101" s="340"/>
      <c r="AH101" s="340"/>
      <c r="AI101" s="341"/>
      <c r="AJ101" s="421"/>
      <c r="AK101" s="421"/>
      <c r="AL101" s="421"/>
      <c r="AM101" s="422"/>
      <c r="AN101" s="422"/>
      <c r="AO101" s="422"/>
    </row>
    <row r="102" spans="1:41" x14ac:dyDescent="0.25">
      <c r="A102" s="356">
        <v>87</v>
      </c>
      <c r="B102" s="343" t="s">
        <v>94</v>
      </c>
      <c r="C102" s="344">
        <v>15708499</v>
      </c>
      <c r="D102" s="345"/>
      <c r="E102" s="345"/>
      <c r="F102" s="357">
        <v>42</v>
      </c>
      <c r="G102" s="347">
        <f>F102*G12/G11</f>
        <v>12.532141030779654</v>
      </c>
      <c r="H102" s="348"/>
      <c r="I102" s="331"/>
      <c r="J102" s="348">
        <f t="shared" si="1"/>
        <v>0</v>
      </c>
      <c r="K102" s="349">
        <v>0.46237074041239545</v>
      </c>
      <c r="L102" s="350">
        <v>0.14933171788132527</v>
      </c>
      <c r="M102" s="349">
        <v>0.61170245829372072</v>
      </c>
      <c r="N102" s="334"/>
      <c r="O102" s="335"/>
      <c r="P102" s="376"/>
      <c r="Q102" s="334"/>
      <c r="V102" s="336"/>
      <c r="W102" s="337"/>
      <c r="X102" s="338"/>
      <c r="Y102" s="351"/>
      <c r="Z102" s="351"/>
      <c r="AA102" s="358"/>
      <c r="AB102" s="353"/>
      <c r="AC102" s="354"/>
      <c r="AD102" s="354"/>
      <c r="AE102" s="354"/>
      <c r="AF102" s="355"/>
      <c r="AG102" s="355"/>
      <c r="AH102" s="355"/>
      <c r="AI102" s="334"/>
      <c r="AJ102" s="376"/>
      <c r="AL102" s="376"/>
    </row>
    <row r="103" spans="1:41" x14ac:dyDescent="0.25">
      <c r="A103" s="356">
        <v>88</v>
      </c>
      <c r="B103" s="343" t="s">
        <v>145</v>
      </c>
      <c r="C103" s="377">
        <v>15708190</v>
      </c>
      <c r="D103" s="345"/>
      <c r="E103" s="345"/>
      <c r="F103" s="357">
        <v>41.1</v>
      </c>
      <c r="G103" s="347">
        <f>F103*G12/G11</f>
        <v>12.26359515154866</v>
      </c>
      <c r="H103" s="348"/>
      <c r="I103" s="331"/>
      <c r="J103" s="348">
        <f t="shared" si="1"/>
        <v>0</v>
      </c>
      <c r="K103" s="349">
        <v>0.45246279597498701</v>
      </c>
      <c r="L103" s="350">
        <v>0.14612756966443347</v>
      </c>
      <c r="M103" s="349">
        <v>0.59859036563942047</v>
      </c>
      <c r="N103" s="334"/>
      <c r="O103" s="335"/>
      <c r="P103" s="376"/>
      <c r="Q103" s="334"/>
      <c r="V103" s="336"/>
      <c r="W103" s="337"/>
      <c r="X103" s="338"/>
      <c r="Y103" s="351"/>
      <c r="Z103" s="351"/>
      <c r="AA103" s="358"/>
      <c r="AB103" s="353"/>
      <c r="AC103" s="354"/>
      <c r="AD103" s="354"/>
      <c r="AE103" s="354"/>
      <c r="AF103" s="355"/>
      <c r="AG103" s="355"/>
      <c r="AH103" s="355"/>
      <c r="AI103" s="334"/>
      <c r="AJ103" s="376"/>
      <c r="AL103" s="376"/>
    </row>
    <row r="104" spans="1:41" ht="18.75" x14ac:dyDescent="0.3">
      <c r="A104" s="324">
        <v>89</v>
      </c>
      <c r="B104" s="325" t="s">
        <v>95</v>
      </c>
      <c r="C104" s="364">
        <v>15708095</v>
      </c>
      <c r="D104" s="327">
        <v>43714</v>
      </c>
      <c r="E104" s="327">
        <v>45174</v>
      </c>
      <c r="F104" s="360">
        <v>45.5</v>
      </c>
      <c r="G104" s="329">
        <f>F104*G12/G11</f>
        <v>13.576486116677957</v>
      </c>
      <c r="H104" s="362">
        <v>33046</v>
      </c>
      <c r="I104" s="331">
        <v>33961</v>
      </c>
      <c r="J104" s="362">
        <f t="shared" si="1"/>
        <v>915</v>
      </c>
      <c r="K104" s="332">
        <v>0.78689999999999993</v>
      </c>
      <c r="L104" s="333">
        <v>0.16179403823459146</v>
      </c>
      <c r="M104" s="378">
        <v>0.94869403823459142</v>
      </c>
      <c r="N104" s="334"/>
      <c r="O104" s="335"/>
      <c r="P104" s="376"/>
      <c r="Q104" s="429"/>
      <c r="S104" s="353"/>
      <c r="T104" s="354"/>
      <c r="U104" s="354"/>
      <c r="V104" s="354"/>
      <c r="W104" s="355"/>
      <c r="X104" s="355"/>
      <c r="Y104" s="355"/>
      <c r="Z104" s="334"/>
      <c r="AA104" s="376"/>
      <c r="AB104" s="376"/>
      <c r="AC104" s="376"/>
      <c r="AD104" s="422"/>
      <c r="AE104" s="422"/>
      <c r="AF104" s="422"/>
      <c r="AK104" s="283"/>
    </row>
    <row r="105" spans="1:41" x14ac:dyDescent="0.25">
      <c r="A105" s="324">
        <v>90</v>
      </c>
      <c r="B105" s="325" t="s">
        <v>96</v>
      </c>
      <c r="C105" s="364">
        <v>15708008</v>
      </c>
      <c r="D105" s="327">
        <v>43699</v>
      </c>
      <c r="E105" s="327">
        <v>45159</v>
      </c>
      <c r="F105" s="360">
        <v>61</v>
      </c>
      <c r="G105" s="329">
        <f>F105*G12/G11</f>
        <v>18.20144292565616</v>
      </c>
      <c r="H105" s="362">
        <v>37677</v>
      </c>
      <c r="I105" s="331">
        <v>39342</v>
      </c>
      <c r="J105" s="362">
        <f t="shared" si="1"/>
        <v>1665</v>
      </c>
      <c r="K105" s="332">
        <v>1.4319</v>
      </c>
      <c r="L105" s="333">
        <v>0.21701768549940426</v>
      </c>
      <c r="M105" s="332">
        <v>1.6489176854994043</v>
      </c>
      <c r="N105" s="334"/>
      <c r="O105" s="335"/>
      <c r="P105" s="376"/>
      <c r="Q105" s="376"/>
      <c r="R105" s="399"/>
      <c r="S105" s="353"/>
      <c r="T105" s="354"/>
      <c r="U105" s="354"/>
      <c r="V105" s="354"/>
      <c r="W105" s="355"/>
      <c r="X105" s="355"/>
      <c r="Y105" s="355"/>
      <c r="Z105" s="334"/>
      <c r="AA105" s="376"/>
      <c r="AB105" s="376"/>
      <c r="AC105" s="376"/>
      <c r="AD105" s="422"/>
      <c r="AE105" s="422"/>
      <c r="AF105" s="422"/>
      <c r="AK105" s="283"/>
    </row>
    <row r="106" spans="1:41" x14ac:dyDescent="0.25">
      <c r="A106" s="324">
        <v>91</v>
      </c>
      <c r="B106" s="363" t="s">
        <v>97</v>
      </c>
      <c r="C106" s="364">
        <v>15708063</v>
      </c>
      <c r="D106" s="327">
        <v>43685</v>
      </c>
      <c r="E106" s="327">
        <v>45145</v>
      </c>
      <c r="F106" s="360">
        <v>71.8</v>
      </c>
      <c r="G106" s="329">
        <f>F106*G12/G11</f>
        <v>21.42399347642807</v>
      </c>
      <c r="H106" s="362">
        <v>27523</v>
      </c>
      <c r="I106" s="331">
        <v>28563</v>
      </c>
      <c r="J106" s="362">
        <f t="shared" si="1"/>
        <v>1040</v>
      </c>
      <c r="K106" s="332">
        <v>0.89439999999999997</v>
      </c>
      <c r="L106" s="333">
        <v>0.25552831445629487</v>
      </c>
      <c r="M106" s="332">
        <v>1.1499283144562948</v>
      </c>
      <c r="N106" s="334"/>
      <c r="O106" s="335"/>
      <c r="P106" s="376"/>
      <c r="Q106" s="334"/>
      <c r="S106" s="353"/>
      <c r="T106" s="354"/>
      <c r="U106" s="354"/>
      <c r="V106" s="354"/>
      <c r="W106" s="355"/>
      <c r="X106" s="355"/>
      <c r="Y106" s="355"/>
      <c r="Z106" s="334"/>
      <c r="AA106" s="376"/>
      <c r="AB106" s="376"/>
      <c r="AC106" s="376"/>
      <c r="AD106" s="422"/>
      <c r="AE106" s="422"/>
      <c r="AF106" s="422"/>
      <c r="AK106" s="283"/>
    </row>
    <row r="107" spans="1:41" x14ac:dyDescent="0.25">
      <c r="A107" s="356">
        <v>92</v>
      </c>
      <c r="B107" s="343" t="s">
        <v>98</v>
      </c>
      <c r="C107" s="379">
        <v>15708016</v>
      </c>
      <c r="D107" s="345"/>
      <c r="E107" s="345"/>
      <c r="F107" s="357">
        <v>45.4</v>
      </c>
      <c r="G107" s="347">
        <f>F107*G12/G11</f>
        <v>13.546647685652291</v>
      </c>
      <c r="H107" s="348"/>
      <c r="I107" s="331"/>
      <c r="J107" s="348">
        <f t="shared" si="1"/>
        <v>0</v>
      </c>
      <c r="K107" s="349">
        <v>0.4998007527314941</v>
      </c>
      <c r="L107" s="350">
        <v>0.16143793343063167</v>
      </c>
      <c r="M107" s="349">
        <v>0.66123868616212578</v>
      </c>
      <c r="N107" s="334"/>
      <c r="O107" s="335"/>
      <c r="P107" s="376"/>
      <c r="Q107" s="334"/>
      <c r="S107" s="353"/>
      <c r="T107" s="354"/>
      <c r="U107" s="354"/>
      <c r="V107" s="354"/>
      <c r="W107" s="355"/>
      <c r="X107" s="355"/>
      <c r="Y107" s="355"/>
      <c r="Z107" s="334"/>
      <c r="AA107" s="376"/>
      <c r="AB107" s="376"/>
      <c r="AC107" s="376"/>
      <c r="AK107" s="283"/>
    </row>
    <row r="108" spans="1:41" x14ac:dyDescent="0.25">
      <c r="A108" s="324">
        <v>93</v>
      </c>
      <c r="B108" s="363" t="s">
        <v>99</v>
      </c>
      <c r="C108" s="364">
        <v>18008991</v>
      </c>
      <c r="D108" s="327">
        <v>43530</v>
      </c>
      <c r="E108" s="327">
        <v>45721</v>
      </c>
      <c r="F108" s="360">
        <v>70.599999999999994</v>
      </c>
      <c r="G108" s="329">
        <f>F108*G12/G11</f>
        <v>21.065932304120082</v>
      </c>
      <c r="H108" s="330">
        <v>0.51400000000000001</v>
      </c>
      <c r="I108" s="331">
        <v>0.78100000000000003</v>
      </c>
      <c r="J108" s="330">
        <f t="shared" si="1"/>
        <v>0.26700000000000002</v>
      </c>
      <c r="K108" s="332">
        <v>0.26700000000000002</v>
      </c>
      <c r="L108" s="333">
        <v>0.25124804800629447</v>
      </c>
      <c r="M108" s="332">
        <v>0.51824804800629454</v>
      </c>
      <c r="N108" s="334"/>
      <c r="O108" s="335"/>
      <c r="P108" s="376"/>
      <c r="Q108" s="334"/>
      <c r="S108" s="353"/>
      <c r="T108" s="406"/>
      <c r="U108" s="406"/>
      <c r="V108" s="406"/>
      <c r="W108" s="355"/>
      <c r="X108" s="355"/>
      <c r="Y108" s="355"/>
      <c r="Z108" s="334"/>
      <c r="AA108" s="376"/>
      <c r="AB108" s="376"/>
      <c r="AC108" s="376"/>
      <c r="AD108" s="422"/>
      <c r="AE108" s="422"/>
      <c r="AF108" s="422"/>
      <c r="AK108" s="283"/>
    </row>
    <row r="109" spans="1:41" x14ac:dyDescent="0.25">
      <c r="A109" s="356">
        <v>94</v>
      </c>
      <c r="B109" s="343" t="s">
        <v>100</v>
      </c>
      <c r="C109" s="379">
        <v>15705706</v>
      </c>
      <c r="D109" s="345"/>
      <c r="E109" s="345"/>
      <c r="F109" s="357">
        <v>47.4</v>
      </c>
      <c r="G109" s="347">
        <f>F109*G12/G11</f>
        <v>14.143416306165609</v>
      </c>
      <c r="H109" s="348"/>
      <c r="I109" s="331"/>
      <c r="J109" s="348">
        <f t="shared" si="1"/>
        <v>0</v>
      </c>
      <c r="K109" s="349">
        <v>0.52181840703684634</v>
      </c>
      <c r="L109" s="350">
        <v>0.16856045996898722</v>
      </c>
      <c r="M109" s="349">
        <v>0.69037886700583351</v>
      </c>
      <c r="N109" s="334"/>
      <c r="O109" s="335"/>
      <c r="P109" s="376"/>
      <c r="Q109" s="334"/>
      <c r="S109" s="353"/>
      <c r="T109" s="354"/>
      <c r="U109" s="354"/>
      <c r="V109" s="354"/>
      <c r="W109" s="355"/>
      <c r="X109" s="355"/>
      <c r="Y109" s="355"/>
      <c r="Z109" s="334"/>
      <c r="AA109" s="376"/>
      <c r="AB109" s="376"/>
      <c r="AC109" s="376"/>
      <c r="AK109" s="283"/>
    </row>
    <row r="110" spans="1:41" x14ac:dyDescent="0.25">
      <c r="A110" s="324">
        <v>95</v>
      </c>
      <c r="B110" s="325" t="s">
        <v>101</v>
      </c>
      <c r="C110" s="364">
        <v>15708352</v>
      </c>
      <c r="D110" s="327">
        <v>43727</v>
      </c>
      <c r="E110" s="327">
        <v>45187</v>
      </c>
      <c r="F110" s="360">
        <v>42</v>
      </c>
      <c r="G110" s="329">
        <f>F110*G12/G11</f>
        <v>12.532141030779654</v>
      </c>
      <c r="H110" s="362">
        <v>2170</v>
      </c>
      <c r="I110" s="331">
        <v>2361</v>
      </c>
      <c r="J110" s="362">
        <f t="shared" si="1"/>
        <v>191</v>
      </c>
      <c r="K110" s="332">
        <v>0.16425999999999999</v>
      </c>
      <c r="L110" s="333">
        <v>0.14933171788132527</v>
      </c>
      <c r="M110" s="332">
        <v>0.31359171788132523</v>
      </c>
      <c r="N110" s="334"/>
      <c r="O110" s="335"/>
      <c r="P110" s="376"/>
      <c r="Q110" s="334"/>
      <c r="S110" s="353"/>
      <c r="T110" s="354"/>
      <c r="U110" s="354"/>
      <c r="V110" s="354"/>
      <c r="W110" s="355"/>
      <c r="X110" s="355"/>
      <c r="Y110" s="355"/>
      <c r="Z110" s="334"/>
      <c r="AA110" s="376"/>
      <c r="AB110" s="376"/>
      <c r="AC110" s="376"/>
      <c r="AD110" s="422"/>
      <c r="AE110" s="422"/>
      <c r="AF110" s="422"/>
      <c r="AK110" s="283"/>
    </row>
    <row r="111" spans="1:41" x14ac:dyDescent="0.25">
      <c r="A111" s="324">
        <v>96</v>
      </c>
      <c r="B111" s="325" t="s">
        <v>137</v>
      </c>
      <c r="C111" s="364">
        <v>15708616</v>
      </c>
      <c r="D111" s="327">
        <v>43697</v>
      </c>
      <c r="E111" s="327">
        <v>45157</v>
      </c>
      <c r="F111" s="360">
        <v>41.6</v>
      </c>
      <c r="G111" s="329">
        <f>F111*G12/G11</f>
        <v>12.412787306676989</v>
      </c>
      <c r="H111" s="362">
        <v>31801</v>
      </c>
      <c r="I111" s="331">
        <v>33035</v>
      </c>
      <c r="J111" s="362">
        <f t="shared" si="1"/>
        <v>1234</v>
      </c>
      <c r="K111" s="332">
        <v>1.06124</v>
      </c>
      <c r="L111" s="333">
        <v>0.14790762936120402</v>
      </c>
      <c r="M111" s="332">
        <v>1.209147629361204</v>
      </c>
      <c r="N111" s="334"/>
      <c r="O111" s="335"/>
      <c r="P111" s="376"/>
      <c r="Q111" s="334"/>
      <c r="S111" s="353"/>
      <c r="T111" s="354"/>
      <c r="U111" s="354"/>
      <c r="V111" s="354"/>
      <c r="W111" s="355"/>
      <c r="X111" s="355"/>
      <c r="Y111" s="355"/>
      <c r="Z111" s="334"/>
      <c r="AA111" s="376"/>
      <c r="AB111" s="376"/>
      <c r="AC111" s="376"/>
      <c r="AD111" s="422"/>
      <c r="AE111" s="422"/>
      <c r="AF111" s="422"/>
      <c r="AK111" s="283"/>
    </row>
    <row r="112" spans="1:41" x14ac:dyDescent="0.25">
      <c r="A112" s="324">
        <v>97</v>
      </c>
      <c r="B112" s="363" t="s">
        <v>102</v>
      </c>
      <c r="C112" s="380">
        <v>15705517</v>
      </c>
      <c r="D112" s="327">
        <v>43691</v>
      </c>
      <c r="E112" s="327">
        <v>45151</v>
      </c>
      <c r="F112" s="360">
        <v>45.3</v>
      </c>
      <c r="G112" s="329">
        <f>F112*G12/G11</f>
        <v>13.516809254626626</v>
      </c>
      <c r="H112" s="362">
        <v>14909</v>
      </c>
      <c r="I112" s="331">
        <v>15556</v>
      </c>
      <c r="J112" s="362">
        <f t="shared" si="1"/>
        <v>647</v>
      </c>
      <c r="K112" s="332">
        <v>0.55642000000000003</v>
      </c>
      <c r="L112" s="333">
        <v>0.16108183089209507</v>
      </c>
      <c r="M112" s="332">
        <v>0.71750183089209507</v>
      </c>
      <c r="N112" s="334"/>
      <c r="O112" s="335"/>
      <c r="P112" s="376"/>
      <c r="Q112" s="334"/>
      <c r="S112" s="353"/>
      <c r="T112" s="354"/>
      <c r="U112" s="354"/>
      <c r="V112" s="354"/>
      <c r="W112" s="355"/>
      <c r="X112" s="355"/>
      <c r="Y112" s="355"/>
      <c r="Z112" s="334"/>
      <c r="AA112" s="376"/>
      <c r="AB112" s="376"/>
      <c r="AC112" s="376"/>
      <c r="AD112" s="422"/>
      <c r="AE112" s="422"/>
      <c r="AF112" s="422"/>
      <c r="AK112" s="283"/>
    </row>
    <row r="113" spans="1:41" x14ac:dyDescent="0.25">
      <c r="A113" s="324">
        <v>98</v>
      </c>
      <c r="B113" s="325" t="s">
        <v>103</v>
      </c>
      <c r="C113" s="380">
        <v>15708462</v>
      </c>
      <c r="D113" s="327">
        <v>43707</v>
      </c>
      <c r="E113" s="327">
        <v>45168</v>
      </c>
      <c r="F113" s="360">
        <v>60.1</v>
      </c>
      <c r="G113" s="329">
        <f>F113*G12/G11</f>
        <v>17.932897046425172</v>
      </c>
      <c r="H113" s="362">
        <v>15116</v>
      </c>
      <c r="I113" s="331">
        <v>15230</v>
      </c>
      <c r="J113" s="362">
        <f t="shared" si="1"/>
        <v>114</v>
      </c>
      <c r="K113" s="332">
        <v>9.8040000000000002E-2</v>
      </c>
      <c r="L113" s="333">
        <v>0.21380966131877935</v>
      </c>
      <c r="M113" s="332">
        <v>0.31184966131877934</v>
      </c>
      <c r="N113" s="334"/>
      <c r="O113" s="335"/>
      <c r="P113" s="376"/>
      <c r="Q113" s="334"/>
      <c r="S113" s="353"/>
      <c r="T113" s="354"/>
      <c r="U113" s="354"/>
      <c r="V113" s="354"/>
      <c r="W113" s="355"/>
      <c r="X113" s="355"/>
      <c r="Y113" s="355"/>
      <c r="Z113" s="334"/>
      <c r="AA113" s="376"/>
      <c r="AB113" s="376"/>
      <c r="AC113" s="376"/>
      <c r="AD113" s="422"/>
      <c r="AE113" s="422"/>
      <c r="AF113" s="422"/>
      <c r="AK113" s="283"/>
    </row>
    <row r="114" spans="1:41" x14ac:dyDescent="0.25">
      <c r="A114" s="324">
        <v>99</v>
      </c>
      <c r="B114" s="363" t="s">
        <v>104</v>
      </c>
      <c r="C114" s="380">
        <v>15705826</v>
      </c>
      <c r="D114" s="327">
        <v>43685</v>
      </c>
      <c r="E114" s="327">
        <v>45145</v>
      </c>
      <c r="F114" s="360">
        <v>71.2</v>
      </c>
      <c r="G114" s="329">
        <f>F114*G12/G11</f>
        <v>21.244962890274081</v>
      </c>
      <c r="H114" s="362">
        <v>12902</v>
      </c>
      <c r="I114" s="331">
        <v>13159</v>
      </c>
      <c r="J114" s="362">
        <f t="shared" si="1"/>
        <v>257</v>
      </c>
      <c r="K114" s="332">
        <v>0.22101999999999999</v>
      </c>
      <c r="L114" s="333">
        <v>0.25338814035311868</v>
      </c>
      <c r="M114" s="332">
        <v>0.47440814035311868</v>
      </c>
      <c r="N114" s="334"/>
      <c r="O114" s="335"/>
      <c r="P114" s="376"/>
      <c r="Q114" s="334"/>
      <c r="S114" s="353"/>
      <c r="T114" s="354"/>
      <c r="U114" s="354"/>
      <c r="V114" s="354"/>
      <c r="W114" s="355"/>
      <c r="X114" s="355"/>
      <c r="Y114" s="355"/>
      <c r="Z114" s="334"/>
      <c r="AA114" s="376"/>
      <c r="AB114" s="376"/>
      <c r="AC114" s="376"/>
      <c r="AD114" s="422"/>
      <c r="AE114" s="422"/>
      <c r="AF114" s="422"/>
      <c r="AK114" s="283"/>
    </row>
    <row r="115" spans="1:41" x14ac:dyDescent="0.25">
      <c r="A115" s="324">
        <v>100</v>
      </c>
      <c r="B115" s="325" t="s">
        <v>105</v>
      </c>
      <c r="C115" s="380">
        <v>15705803</v>
      </c>
      <c r="D115" s="327">
        <v>43707</v>
      </c>
      <c r="E115" s="327">
        <v>45167</v>
      </c>
      <c r="F115" s="360">
        <v>45.7</v>
      </c>
      <c r="G115" s="329">
        <f>F115*G12/G11</f>
        <v>13.63616297872929</v>
      </c>
      <c r="H115" s="362">
        <v>4098</v>
      </c>
      <c r="I115" s="331">
        <v>4098</v>
      </c>
      <c r="J115" s="362">
        <f t="shared" si="1"/>
        <v>0</v>
      </c>
      <c r="K115" s="332">
        <v>0</v>
      </c>
      <c r="L115" s="333">
        <v>0.16250625463886706</v>
      </c>
      <c r="M115" s="332">
        <v>0.16250625463886706</v>
      </c>
      <c r="N115" s="334"/>
      <c r="O115" s="335"/>
      <c r="P115" s="376"/>
      <c r="Q115" s="334"/>
      <c r="S115" s="353"/>
      <c r="T115" s="354"/>
      <c r="U115" s="354"/>
      <c r="V115" s="354"/>
      <c r="W115" s="355"/>
      <c r="X115" s="355"/>
      <c r="Y115" s="355"/>
      <c r="Z115" s="334"/>
      <c r="AA115" s="376"/>
      <c r="AB115" s="376"/>
      <c r="AC115" s="376"/>
      <c r="AD115" s="422"/>
      <c r="AE115" s="422"/>
      <c r="AF115" s="422"/>
      <c r="AK115" s="283"/>
    </row>
    <row r="116" spans="1:41" x14ac:dyDescent="0.25">
      <c r="A116" s="324">
        <v>101</v>
      </c>
      <c r="B116" s="325" t="s">
        <v>106</v>
      </c>
      <c r="C116" s="380">
        <v>15708066</v>
      </c>
      <c r="D116" s="327">
        <v>43685</v>
      </c>
      <c r="E116" s="327">
        <v>45145</v>
      </c>
      <c r="F116" s="360">
        <v>70.5</v>
      </c>
      <c r="G116" s="329">
        <f>F116*G12/G11</f>
        <v>21.036093873094419</v>
      </c>
      <c r="H116" s="362">
        <v>31435</v>
      </c>
      <c r="I116" s="331">
        <v>33127</v>
      </c>
      <c r="J116" s="362">
        <f t="shared" si="1"/>
        <v>1692</v>
      </c>
      <c r="K116" s="332">
        <v>1.45512</v>
      </c>
      <c r="L116" s="333">
        <v>0.25089137389669575</v>
      </c>
      <c r="M116" s="332">
        <v>1.7060113738966958</v>
      </c>
      <c r="N116" s="334"/>
      <c r="O116" s="335"/>
      <c r="P116" s="376"/>
      <c r="Q116" s="334"/>
      <c r="S116" s="353"/>
      <c r="T116" s="354"/>
      <c r="U116" s="354"/>
      <c r="V116" s="354"/>
      <c r="W116" s="355"/>
      <c r="X116" s="355"/>
      <c r="Y116" s="355"/>
      <c r="Z116" s="334"/>
      <c r="AA116" s="376"/>
      <c r="AB116" s="376"/>
      <c r="AC116" s="376"/>
      <c r="AD116" s="422"/>
      <c r="AE116" s="422"/>
      <c r="AF116" s="422"/>
      <c r="AK116" s="283"/>
    </row>
    <row r="117" spans="1:41" x14ac:dyDescent="0.25">
      <c r="A117" s="356">
        <v>102</v>
      </c>
      <c r="B117" s="343" t="s">
        <v>107</v>
      </c>
      <c r="C117" s="379">
        <v>15708622</v>
      </c>
      <c r="D117" s="345"/>
      <c r="E117" s="345"/>
      <c r="F117" s="357">
        <v>47.6</v>
      </c>
      <c r="G117" s="347">
        <f>F117*G12/G11</f>
        <v>14.203093168216942</v>
      </c>
      <c r="H117" s="348"/>
      <c r="I117" s="331"/>
      <c r="J117" s="348">
        <f t="shared" si="1"/>
        <v>0</v>
      </c>
      <c r="K117" s="349">
        <v>0.52402017246738153</v>
      </c>
      <c r="L117" s="350">
        <v>0.16927276246879203</v>
      </c>
      <c r="M117" s="349">
        <v>0.69329293493617361</v>
      </c>
      <c r="N117" s="334"/>
      <c r="O117" s="335"/>
      <c r="P117" s="376"/>
      <c r="Q117" s="334"/>
      <c r="S117" s="353"/>
      <c r="T117" s="354"/>
      <c r="U117" s="354"/>
      <c r="V117" s="354"/>
      <c r="W117" s="355"/>
      <c r="X117" s="355"/>
      <c r="Y117" s="355"/>
      <c r="Z117" s="334"/>
      <c r="AA117" s="376"/>
      <c r="AB117" s="376"/>
      <c r="AC117" s="376"/>
      <c r="AK117" s="283"/>
    </row>
    <row r="118" spans="1:41" x14ac:dyDescent="0.25">
      <c r="A118" s="324">
        <v>103</v>
      </c>
      <c r="B118" s="325" t="s">
        <v>108</v>
      </c>
      <c r="C118" s="364">
        <v>16721764</v>
      </c>
      <c r="D118" s="327">
        <v>43697</v>
      </c>
      <c r="E118" s="327">
        <v>45157</v>
      </c>
      <c r="F118" s="360">
        <v>41.8</v>
      </c>
      <c r="G118" s="329">
        <f>F118*G12/G11</f>
        <v>12.472464168728321</v>
      </c>
      <c r="H118" s="362">
        <v>5417</v>
      </c>
      <c r="I118" s="331">
        <v>5615</v>
      </c>
      <c r="J118" s="362">
        <f t="shared" si="1"/>
        <v>198</v>
      </c>
      <c r="K118" s="332">
        <v>0.17027999999999999</v>
      </c>
      <c r="L118" s="333">
        <v>0.14861966909197435</v>
      </c>
      <c r="M118" s="332">
        <v>0.31889966909197431</v>
      </c>
      <c r="N118" s="334"/>
      <c r="O118" s="335"/>
      <c r="P118" s="376"/>
      <c r="Q118" s="334"/>
      <c r="V118" s="336"/>
      <c r="W118" s="337"/>
      <c r="X118" s="338"/>
      <c r="Y118" s="351"/>
      <c r="Z118" s="351"/>
      <c r="AA118" s="358"/>
      <c r="AB118" s="353"/>
      <c r="AC118" s="354"/>
      <c r="AD118" s="361"/>
      <c r="AE118" s="361"/>
      <c r="AF118" s="340"/>
      <c r="AG118" s="340"/>
      <c r="AH118" s="340"/>
      <c r="AI118" s="341"/>
      <c r="AJ118" s="421"/>
      <c r="AK118" s="421"/>
      <c r="AL118" s="421"/>
      <c r="AM118" s="422"/>
      <c r="AN118" s="422"/>
      <c r="AO118" s="422"/>
    </row>
    <row r="119" spans="1:41" x14ac:dyDescent="0.25">
      <c r="A119" s="324">
        <v>104</v>
      </c>
      <c r="B119" s="325" t="s">
        <v>109</v>
      </c>
      <c r="C119" s="364">
        <v>15708388</v>
      </c>
      <c r="D119" s="327"/>
      <c r="E119" s="327"/>
      <c r="F119" s="360">
        <v>41.4</v>
      </c>
      <c r="G119" s="329">
        <f>F119*G12/G11</f>
        <v>12.353110444625658</v>
      </c>
      <c r="H119" s="330">
        <v>5.2009999999999996</v>
      </c>
      <c r="I119" s="331">
        <v>5.9263000000000003</v>
      </c>
      <c r="J119" s="330">
        <f t="shared" si="1"/>
        <v>0.72530000000000072</v>
      </c>
      <c r="K119" s="332">
        <v>6.2375800000000062E-4</v>
      </c>
      <c r="L119" s="333">
        <v>0.14719559868884133</v>
      </c>
      <c r="M119" s="332">
        <v>0.14781935668884133</v>
      </c>
      <c r="N119" s="334"/>
      <c r="O119" s="335"/>
      <c r="P119" s="376"/>
      <c r="Q119" s="334"/>
      <c r="V119" s="336"/>
      <c r="W119" s="337"/>
      <c r="X119" s="338"/>
      <c r="Y119" s="351"/>
      <c r="Z119" s="351"/>
      <c r="AA119" s="358"/>
      <c r="AB119" s="353"/>
      <c r="AC119" s="406"/>
      <c r="AD119" s="339"/>
      <c r="AE119" s="339"/>
      <c r="AF119" s="340"/>
      <c r="AG119" s="340"/>
      <c r="AH119" s="340"/>
      <c r="AI119" s="341"/>
      <c r="AJ119" s="421"/>
      <c r="AK119" s="421"/>
      <c r="AL119" s="421"/>
      <c r="AM119" s="422"/>
      <c r="AN119" s="422"/>
      <c r="AO119" s="422"/>
    </row>
    <row r="120" spans="1:41" x14ac:dyDescent="0.25">
      <c r="A120" s="324">
        <v>105</v>
      </c>
      <c r="B120" s="325" t="s">
        <v>110</v>
      </c>
      <c r="C120" s="364">
        <v>15708121</v>
      </c>
      <c r="D120" s="327">
        <v>43733</v>
      </c>
      <c r="E120" s="327">
        <v>45193</v>
      </c>
      <c r="F120" s="360">
        <v>45.4</v>
      </c>
      <c r="G120" s="329">
        <f>F120*G12/G11</f>
        <v>13.546647685652291</v>
      </c>
      <c r="H120" s="362">
        <v>22921</v>
      </c>
      <c r="I120" s="331">
        <v>23758</v>
      </c>
      <c r="J120" s="362">
        <f t="shared" si="1"/>
        <v>837</v>
      </c>
      <c r="K120" s="332">
        <v>0.71982000000000002</v>
      </c>
      <c r="L120" s="333">
        <v>0.16143793343063167</v>
      </c>
      <c r="M120" s="332">
        <v>0.88125793343063163</v>
      </c>
      <c r="N120" s="334"/>
      <c r="O120" s="335"/>
      <c r="P120" s="376"/>
      <c r="Q120" s="334"/>
      <c r="V120" s="336"/>
      <c r="W120" s="337"/>
      <c r="X120" s="338"/>
      <c r="Y120" s="351"/>
      <c r="Z120" s="351"/>
      <c r="AA120" s="358"/>
      <c r="AB120" s="353"/>
      <c r="AC120" s="354"/>
      <c r="AD120" s="361"/>
      <c r="AE120" s="361"/>
      <c r="AF120" s="340"/>
      <c r="AG120" s="340"/>
      <c r="AH120" s="340"/>
      <c r="AI120" s="341"/>
      <c r="AJ120" s="421"/>
      <c r="AK120" s="421"/>
      <c r="AL120" s="421"/>
      <c r="AM120" s="422"/>
      <c r="AN120" s="422"/>
      <c r="AO120" s="422"/>
    </row>
    <row r="121" spans="1:41" x14ac:dyDescent="0.25">
      <c r="A121" s="324">
        <v>106</v>
      </c>
      <c r="B121" s="325" t="s">
        <v>111</v>
      </c>
      <c r="C121" s="364">
        <v>15708043</v>
      </c>
      <c r="D121" s="327">
        <v>43697</v>
      </c>
      <c r="E121" s="327">
        <v>45157</v>
      </c>
      <c r="F121" s="360">
        <v>60.2</v>
      </c>
      <c r="G121" s="329">
        <f>F121*G12/G11</f>
        <v>17.962735477450838</v>
      </c>
      <c r="H121" s="362">
        <v>39503</v>
      </c>
      <c r="I121" s="331">
        <v>41042</v>
      </c>
      <c r="J121" s="362">
        <f t="shared" si="1"/>
        <v>1539</v>
      </c>
      <c r="K121" s="332">
        <v>1.3235399999999999</v>
      </c>
      <c r="L121" s="333">
        <v>0.21416609937525516</v>
      </c>
      <c r="M121" s="332">
        <v>1.5377060993752552</v>
      </c>
      <c r="N121" s="334"/>
      <c r="O121" s="335"/>
      <c r="P121" s="376"/>
      <c r="Q121" s="334"/>
      <c r="V121" s="336"/>
      <c r="W121" s="337"/>
      <c r="X121" s="338"/>
      <c r="Y121" s="351"/>
      <c r="Z121" s="351"/>
      <c r="AA121" s="358"/>
      <c r="AB121" s="353"/>
      <c r="AC121" s="354"/>
      <c r="AD121" s="361"/>
      <c r="AE121" s="361"/>
      <c r="AF121" s="340"/>
      <c r="AG121" s="340"/>
      <c r="AH121" s="340"/>
      <c r="AI121" s="341"/>
      <c r="AJ121" s="421"/>
      <c r="AK121" s="421"/>
      <c r="AL121" s="421"/>
      <c r="AM121" s="422"/>
      <c r="AN121" s="422"/>
      <c r="AO121" s="422"/>
    </row>
    <row r="122" spans="1:41" x14ac:dyDescent="0.25">
      <c r="A122" s="324">
        <v>107</v>
      </c>
      <c r="B122" s="363" t="s">
        <v>112</v>
      </c>
      <c r="C122" s="364">
        <v>15708227</v>
      </c>
      <c r="D122" s="327">
        <v>43684</v>
      </c>
      <c r="E122" s="327">
        <v>45144</v>
      </c>
      <c r="F122" s="360">
        <v>71.3</v>
      </c>
      <c r="G122" s="329">
        <f>F122*G12/G11</f>
        <v>21.274801321299744</v>
      </c>
      <c r="H122" s="362">
        <v>23772</v>
      </c>
      <c r="I122" s="331">
        <v>24555</v>
      </c>
      <c r="J122" s="362">
        <f t="shared" si="1"/>
        <v>783</v>
      </c>
      <c r="K122" s="332">
        <v>0.67337999999999998</v>
      </c>
      <c r="L122" s="333">
        <v>0.25374483035933038</v>
      </c>
      <c r="M122" s="332">
        <v>0.92712483035933035</v>
      </c>
      <c r="N122" s="334"/>
      <c r="O122" s="335"/>
      <c r="P122" s="376"/>
      <c r="Q122" s="334"/>
      <c r="V122" s="336"/>
      <c r="W122" s="337"/>
      <c r="X122" s="338"/>
      <c r="Y122" s="351"/>
      <c r="Z122" s="351"/>
      <c r="AA122" s="358"/>
      <c r="AB122" s="353"/>
      <c r="AC122" s="354"/>
      <c r="AD122" s="361"/>
      <c r="AE122" s="361"/>
      <c r="AF122" s="340"/>
      <c r="AG122" s="340"/>
      <c r="AH122" s="340"/>
      <c r="AI122" s="341"/>
      <c r="AJ122" s="421"/>
      <c r="AK122" s="421"/>
      <c r="AL122" s="421"/>
      <c r="AM122" s="422"/>
      <c r="AN122" s="422"/>
      <c r="AO122" s="422"/>
    </row>
    <row r="123" spans="1:41" x14ac:dyDescent="0.25">
      <c r="A123" s="324">
        <v>108</v>
      </c>
      <c r="B123" s="325" t="s">
        <v>164</v>
      </c>
      <c r="C123" s="364">
        <v>15708285</v>
      </c>
      <c r="D123" s="327">
        <v>43707</v>
      </c>
      <c r="E123" s="327">
        <v>45167</v>
      </c>
      <c r="F123" s="360">
        <v>46</v>
      </c>
      <c r="G123" s="329">
        <f>F123*G12/G11</f>
        <v>13.725678271806288</v>
      </c>
      <c r="H123" s="362">
        <v>26253</v>
      </c>
      <c r="I123" s="331">
        <v>27268</v>
      </c>
      <c r="J123" s="362">
        <f t="shared" si="1"/>
        <v>1015</v>
      </c>
      <c r="K123" s="330">
        <v>0.87290000000000001</v>
      </c>
      <c r="L123" s="375">
        <v>0.16357459623649484</v>
      </c>
      <c r="M123" s="330">
        <v>1.036474596236495</v>
      </c>
      <c r="N123" s="334"/>
      <c r="O123" s="335"/>
      <c r="P123" s="376"/>
      <c r="Q123" s="334"/>
      <c r="V123" s="336"/>
      <c r="W123" s="337"/>
      <c r="X123" s="338"/>
      <c r="Y123" s="351"/>
      <c r="Z123" s="351"/>
      <c r="AA123" s="358"/>
      <c r="AB123" s="353"/>
      <c r="AC123" s="406"/>
      <c r="AD123" s="339"/>
      <c r="AE123" s="339"/>
      <c r="AF123" s="339"/>
      <c r="AG123" s="339"/>
      <c r="AH123" s="339"/>
      <c r="AI123" s="341"/>
      <c r="AJ123" s="421"/>
      <c r="AK123" s="421"/>
      <c r="AL123" s="421"/>
      <c r="AM123" s="422"/>
      <c r="AN123" s="422"/>
      <c r="AO123" s="422"/>
    </row>
    <row r="124" spans="1:41" x14ac:dyDescent="0.25">
      <c r="A124" s="324">
        <v>109</v>
      </c>
      <c r="B124" s="363" t="s">
        <v>114</v>
      </c>
      <c r="C124" s="364">
        <v>17331698</v>
      </c>
      <c r="D124" s="327">
        <v>43689</v>
      </c>
      <c r="E124" s="327">
        <v>45880</v>
      </c>
      <c r="F124" s="360">
        <v>70.400000000000006</v>
      </c>
      <c r="G124" s="329">
        <f>F124*G12/G11</f>
        <v>21.006255442068756</v>
      </c>
      <c r="H124" s="330">
        <v>2.8879999999999999</v>
      </c>
      <c r="I124" s="331">
        <v>3.6970000000000001</v>
      </c>
      <c r="J124" s="330">
        <f t="shared" si="1"/>
        <v>0.80900000000000016</v>
      </c>
      <c r="K124" s="330">
        <v>0.80900000000000016</v>
      </c>
      <c r="L124" s="375">
        <v>0.25053470205795497</v>
      </c>
      <c r="M124" s="330">
        <v>1.0595347020579551</v>
      </c>
      <c r="N124" s="334"/>
      <c r="O124" s="381"/>
      <c r="P124" s="376"/>
      <c r="Q124" s="334"/>
      <c r="V124" s="336"/>
      <c r="W124" s="337"/>
      <c r="X124" s="338"/>
      <c r="Y124" s="351"/>
      <c r="Z124" s="351"/>
      <c r="AA124" s="358"/>
      <c r="AB124" s="353"/>
      <c r="AC124" s="354"/>
      <c r="AD124" s="361"/>
      <c r="AE124" s="361"/>
      <c r="AF124" s="340"/>
      <c r="AG124" s="340"/>
      <c r="AH124" s="340"/>
      <c r="AI124" s="341"/>
      <c r="AJ124" s="421"/>
      <c r="AK124" s="421"/>
      <c r="AL124" s="421"/>
      <c r="AM124" s="422"/>
      <c r="AN124" s="422"/>
      <c r="AO124" s="422"/>
    </row>
    <row r="125" spans="1:41" x14ac:dyDescent="0.25">
      <c r="A125" s="324">
        <v>110</v>
      </c>
      <c r="B125" s="325" t="s">
        <v>115</v>
      </c>
      <c r="C125" s="364">
        <v>15708248</v>
      </c>
      <c r="D125" s="327">
        <v>43719</v>
      </c>
      <c r="E125" s="327">
        <v>45179</v>
      </c>
      <c r="F125" s="360">
        <v>47.7</v>
      </c>
      <c r="G125" s="329">
        <f>F125*G12/G11</f>
        <v>14.232931599242608</v>
      </c>
      <c r="H125" s="362">
        <v>12733</v>
      </c>
      <c r="I125" s="331">
        <v>13673</v>
      </c>
      <c r="J125" s="362">
        <f t="shared" si="1"/>
        <v>940</v>
      </c>
      <c r="K125" s="332">
        <v>0.80840000000000001</v>
      </c>
      <c r="L125" s="333">
        <v>0.16962891711753189</v>
      </c>
      <c r="M125" s="332">
        <v>0.97802891711753193</v>
      </c>
      <c r="N125" s="334"/>
      <c r="P125" s="376"/>
      <c r="Q125" s="334"/>
      <c r="V125" s="336"/>
      <c r="W125" s="337"/>
      <c r="X125" s="338"/>
      <c r="Y125" s="351"/>
      <c r="Z125" s="351"/>
      <c r="AA125" s="358"/>
      <c r="AB125" s="353"/>
      <c r="AC125" s="354"/>
      <c r="AD125" s="361"/>
      <c r="AE125" s="361"/>
      <c r="AF125" s="340"/>
      <c r="AG125" s="340"/>
      <c r="AH125" s="340"/>
      <c r="AI125" s="341"/>
      <c r="AJ125" s="421"/>
      <c r="AK125" s="421"/>
      <c r="AL125" s="421"/>
      <c r="AM125" s="422"/>
      <c r="AN125" s="422"/>
      <c r="AO125" s="422"/>
    </row>
    <row r="126" spans="1:41" x14ac:dyDescent="0.25">
      <c r="A126" s="356">
        <v>111</v>
      </c>
      <c r="B126" s="343" t="s">
        <v>116</v>
      </c>
      <c r="C126" s="379">
        <v>15708011</v>
      </c>
      <c r="D126" s="345"/>
      <c r="E126" s="345"/>
      <c r="F126" s="357">
        <v>41.6</v>
      </c>
      <c r="G126" s="347">
        <f>F126*G12/G11</f>
        <v>12.412787306676989</v>
      </c>
      <c r="H126" s="348"/>
      <c r="I126" s="331"/>
      <c r="J126" s="348">
        <f t="shared" si="1"/>
        <v>0</v>
      </c>
      <c r="K126" s="349">
        <v>0.45796720955132503</v>
      </c>
      <c r="L126" s="350">
        <v>0.14790762936120402</v>
      </c>
      <c r="M126" s="349">
        <v>0.60587483891252902</v>
      </c>
      <c r="N126" s="334"/>
      <c r="O126" s="335"/>
      <c r="P126" s="376"/>
      <c r="Q126" s="334"/>
      <c r="V126" s="336"/>
      <c r="W126" s="337"/>
      <c r="X126" s="338"/>
      <c r="Y126" s="351"/>
      <c r="Z126" s="351"/>
      <c r="AA126" s="358"/>
      <c r="AB126" s="353"/>
      <c r="AC126" s="354"/>
      <c r="AD126" s="354"/>
      <c r="AE126" s="354"/>
      <c r="AF126" s="355"/>
      <c r="AG126" s="355"/>
      <c r="AH126" s="355"/>
      <c r="AI126" s="334"/>
      <c r="AJ126" s="376"/>
      <c r="AL126" s="376"/>
    </row>
    <row r="127" spans="1:41" x14ac:dyDescent="0.25">
      <c r="A127" s="324">
        <v>112</v>
      </c>
      <c r="B127" s="325" t="s">
        <v>117</v>
      </c>
      <c r="C127" s="364">
        <v>15708208</v>
      </c>
      <c r="D127" s="327">
        <v>43691</v>
      </c>
      <c r="E127" s="327">
        <v>45151</v>
      </c>
      <c r="F127" s="360">
        <v>41.7</v>
      </c>
      <c r="G127" s="329">
        <f>F127*G12/G11</f>
        <v>12.442625737702656</v>
      </c>
      <c r="H127" s="362">
        <v>20539</v>
      </c>
      <c r="I127" s="331">
        <v>21132</v>
      </c>
      <c r="J127" s="362">
        <f t="shared" si="1"/>
        <v>593</v>
      </c>
      <c r="K127" s="332">
        <v>0.50997999999999999</v>
      </c>
      <c r="L127" s="333">
        <v>0.14826364809427747</v>
      </c>
      <c r="M127" s="332">
        <v>0.65824364809427749</v>
      </c>
      <c r="N127" s="334"/>
      <c r="O127" s="335"/>
      <c r="P127" s="376"/>
      <c r="Q127" s="334"/>
      <c r="V127" s="336"/>
      <c r="W127" s="337"/>
      <c r="X127" s="338"/>
      <c r="Y127" s="351"/>
      <c r="Z127" s="351"/>
      <c r="AA127" s="358"/>
      <c r="AB127" s="353"/>
      <c r="AC127" s="354"/>
      <c r="AD127" s="361"/>
      <c r="AE127" s="361"/>
      <c r="AF127" s="340"/>
      <c r="AG127" s="340"/>
      <c r="AH127" s="340"/>
      <c r="AI127" s="341"/>
      <c r="AJ127" s="421"/>
      <c r="AK127" s="421"/>
      <c r="AL127" s="421"/>
      <c r="AM127" s="422"/>
      <c r="AN127" s="422"/>
      <c r="AO127" s="422"/>
    </row>
    <row r="128" spans="1:41" x14ac:dyDescent="0.25">
      <c r="A128" s="324">
        <v>113</v>
      </c>
      <c r="B128" s="325" t="s">
        <v>118</v>
      </c>
      <c r="C128" s="364">
        <v>473515</v>
      </c>
      <c r="D128" s="327">
        <v>43729</v>
      </c>
      <c r="E128" s="327">
        <v>45920</v>
      </c>
      <c r="F128" s="360">
        <v>45.7</v>
      </c>
      <c r="G128" s="329">
        <f>F128*G12/G11</f>
        <v>13.63616297872929</v>
      </c>
      <c r="H128" s="330">
        <v>3.9807000000000001</v>
      </c>
      <c r="I128" s="331">
        <v>4.7172000000000001</v>
      </c>
      <c r="J128" s="330">
        <f t="shared" si="1"/>
        <v>0.73649999999999993</v>
      </c>
      <c r="K128" s="332">
        <v>0.73649999999999993</v>
      </c>
      <c r="L128" s="333">
        <v>0.16250625463886706</v>
      </c>
      <c r="M128" s="332">
        <v>0.89900625463886696</v>
      </c>
      <c r="N128" s="334"/>
      <c r="O128" s="335"/>
      <c r="P128" s="376"/>
      <c r="Q128" s="334"/>
      <c r="V128" s="336"/>
      <c r="W128" s="337"/>
      <c r="X128" s="338"/>
      <c r="Y128" s="351"/>
      <c r="Z128" s="351"/>
      <c r="AA128" s="358"/>
      <c r="AB128" s="353"/>
      <c r="AC128" s="406"/>
      <c r="AD128" s="339"/>
      <c r="AE128" s="339"/>
      <c r="AF128" s="340"/>
      <c r="AG128" s="340"/>
      <c r="AH128" s="340"/>
      <c r="AI128" s="341"/>
      <c r="AJ128" s="421"/>
      <c r="AK128" s="421"/>
      <c r="AL128" s="421"/>
      <c r="AM128" s="422"/>
      <c r="AN128" s="422"/>
      <c r="AO128" s="422"/>
    </row>
    <row r="129" spans="1:41" x14ac:dyDescent="0.25">
      <c r="A129" s="324">
        <v>114</v>
      </c>
      <c r="B129" s="325" t="s">
        <v>119</v>
      </c>
      <c r="C129" s="364">
        <v>15705591</v>
      </c>
      <c r="D129" s="327">
        <v>43731</v>
      </c>
      <c r="E129" s="327">
        <v>45191</v>
      </c>
      <c r="F129" s="360">
        <v>59.9</v>
      </c>
      <c r="G129" s="329">
        <f>F129*G12/G11</f>
        <v>17.873220184373839</v>
      </c>
      <c r="H129" s="362">
        <v>39606</v>
      </c>
      <c r="I129" s="331">
        <v>40346</v>
      </c>
      <c r="J129" s="362">
        <f t="shared" si="1"/>
        <v>740</v>
      </c>
      <c r="K129" s="332">
        <v>0.63639999999999997</v>
      </c>
      <c r="L129" s="333">
        <v>0.21309679201161816</v>
      </c>
      <c r="M129" s="332">
        <v>0.8494967920116181</v>
      </c>
      <c r="N129" s="334"/>
      <c r="O129" s="335"/>
      <c r="P129" s="376"/>
      <c r="Q129" s="334"/>
      <c r="V129" s="336"/>
      <c r="W129" s="337"/>
      <c r="X129" s="338"/>
      <c r="Y129" s="351"/>
      <c r="Z129" s="351"/>
      <c r="AA129" s="358"/>
      <c r="AB129" s="353"/>
      <c r="AC129" s="354"/>
      <c r="AD129" s="361"/>
      <c r="AE129" s="361"/>
      <c r="AF129" s="340"/>
      <c r="AG129" s="340"/>
      <c r="AH129" s="340"/>
      <c r="AI129" s="341"/>
      <c r="AJ129" s="421"/>
      <c r="AK129" s="421"/>
      <c r="AL129" s="421"/>
      <c r="AM129" s="422"/>
      <c r="AN129" s="422"/>
      <c r="AO129" s="422"/>
    </row>
    <row r="130" spans="1:41" x14ac:dyDescent="0.25">
      <c r="A130" s="324">
        <v>115</v>
      </c>
      <c r="B130" s="325" t="s">
        <v>120</v>
      </c>
      <c r="C130" s="364">
        <v>675615</v>
      </c>
      <c r="D130" s="327">
        <v>43565</v>
      </c>
      <c r="E130" s="327">
        <v>45025</v>
      </c>
      <c r="F130" s="360">
        <v>70.5</v>
      </c>
      <c r="G130" s="329">
        <f>F130*G12/G11</f>
        <v>21.036093873094419</v>
      </c>
      <c r="H130" s="330">
        <v>4.984</v>
      </c>
      <c r="I130" s="331">
        <v>5.7904</v>
      </c>
      <c r="J130" s="330">
        <f t="shared" si="1"/>
        <v>0.80640000000000001</v>
      </c>
      <c r="K130" s="332">
        <v>0.80640000000000001</v>
      </c>
      <c r="L130" s="333">
        <v>0.25089137389669575</v>
      </c>
      <c r="M130" s="332">
        <v>1.0572913738966958</v>
      </c>
      <c r="N130" s="334"/>
      <c r="O130" s="335"/>
      <c r="P130" s="376"/>
      <c r="Q130" s="334"/>
      <c r="V130" s="336"/>
      <c r="W130" s="337"/>
      <c r="X130" s="338"/>
      <c r="Y130" s="351"/>
      <c r="Z130" s="351"/>
      <c r="AA130" s="358"/>
      <c r="AB130" s="353"/>
      <c r="AC130" s="406"/>
      <c r="AD130" s="339"/>
      <c r="AE130" s="339"/>
      <c r="AF130" s="340"/>
      <c r="AG130" s="340"/>
      <c r="AH130" s="340"/>
      <c r="AI130" s="341"/>
      <c r="AJ130" s="421"/>
      <c r="AK130" s="421"/>
      <c r="AL130" s="421"/>
      <c r="AM130" s="422"/>
      <c r="AN130" s="422"/>
      <c r="AO130" s="422"/>
    </row>
    <row r="131" spans="1:41" x14ac:dyDescent="0.25">
      <c r="A131" s="356">
        <v>116</v>
      </c>
      <c r="B131" s="343" t="s">
        <v>121</v>
      </c>
      <c r="C131" s="379">
        <v>15708601</v>
      </c>
      <c r="D131" s="345"/>
      <c r="E131" s="345"/>
      <c r="F131" s="357">
        <v>45.6</v>
      </c>
      <c r="G131" s="347">
        <f>F131*G12/G11</f>
        <v>13.606324547703624</v>
      </c>
      <c r="H131" s="348"/>
      <c r="I131" s="331"/>
      <c r="J131" s="348">
        <f t="shared" si="1"/>
        <v>0</v>
      </c>
      <c r="K131" s="349">
        <v>0.50200251816202934</v>
      </c>
      <c r="L131" s="350">
        <v>0.16215014530399602</v>
      </c>
      <c r="M131" s="349">
        <v>0.66415266346602531</v>
      </c>
      <c r="N131" s="334"/>
      <c r="O131" s="335"/>
      <c r="P131" s="376"/>
      <c r="Q131" s="334"/>
      <c r="V131" s="336"/>
      <c r="W131" s="337"/>
      <c r="X131" s="338"/>
      <c r="Y131" s="351"/>
      <c r="Z131" s="351"/>
      <c r="AA131" s="358"/>
      <c r="AB131" s="353"/>
      <c r="AC131" s="354"/>
      <c r="AD131" s="354"/>
      <c r="AE131" s="354"/>
      <c r="AF131" s="355"/>
      <c r="AG131" s="355"/>
      <c r="AH131" s="355"/>
      <c r="AI131" s="334"/>
      <c r="AJ131" s="376"/>
      <c r="AL131" s="376"/>
    </row>
    <row r="132" spans="1:41" x14ac:dyDescent="0.25">
      <c r="A132" s="324">
        <v>117</v>
      </c>
      <c r="B132" s="325" t="s">
        <v>122</v>
      </c>
      <c r="C132" s="364">
        <v>2991515</v>
      </c>
      <c r="D132" s="327">
        <v>43418</v>
      </c>
      <c r="E132" s="327">
        <v>44878</v>
      </c>
      <c r="F132" s="360">
        <v>70.599999999999994</v>
      </c>
      <c r="G132" s="329">
        <f>F132*G12/G11</f>
        <v>21.065932304120082</v>
      </c>
      <c r="H132" s="330">
        <v>4.9279999999999999</v>
      </c>
      <c r="I132" s="331">
        <v>6.0570000000000004</v>
      </c>
      <c r="J132" s="330">
        <f t="shared" si="1"/>
        <v>1.1290000000000004</v>
      </c>
      <c r="K132" s="332">
        <v>1.1290000000000004</v>
      </c>
      <c r="L132" s="333">
        <v>0.25124804800629447</v>
      </c>
      <c r="M132" s="332">
        <v>1.3802480480062949</v>
      </c>
      <c r="N132" s="334"/>
      <c r="O132" s="335"/>
      <c r="P132" s="376"/>
      <c r="Q132" s="334"/>
      <c r="V132" s="336"/>
      <c r="W132" s="337"/>
      <c r="X132" s="338"/>
      <c r="Y132" s="351"/>
      <c r="Z132" s="351"/>
      <c r="AA132" s="358"/>
      <c r="AB132" s="353"/>
      <c r="AC132" s="406"/>
      <c r="AD132" s="339"/>
      <c r="AE132" s="339"/>
      <c r="AF132" s="340"/>
      <c r="AG132" s="340"/>
      <c r="AH132" s="340"/>
      <c r="AI132" s="341"/>
      <c r="AJ132" s="421"/>
      <c r="AK132" s="421"/>
      <c r="AL132" s="421"/>
      <c r="AM132" s="422"/>
      <c r="AN132" s="422"/>
      <c r="AO132" s="422"/>
    </row>
    <row r="133" spans="1:41" x14ac:dyDescent="0.25">
      <c r="A133" s="324">
        <v>118</v>
      </c>
      <c r="B133" s="325" t="s">
        <v>143</v>
      </c>
      <c r="C133" s="364">
        <v>361115</v>
      </c>
      <c r="D133" s="327">
        <v>43592</v>
      </c>
      <c r="E133" s="327">
        <v>45052</v>
      </c>
      <c r="F133" s="360">
        <v>47</v>
      </c>
      <c r="G133" s="329">
        <f>F133*G12/G11</f>
        <v>14.024062582062944</v>
      </c>
      <c r="H133" s="330">
        <v>2.0739999999999998</v>
      </c>
      <c r="I133" s="331">
        <v>2.8376999999999999</v>
      </c>
      <c r="J133" s="330">
        <f t="shared" si="1"/>
        <v>0.76370000000000005</v>
      </c>
      <c r="K133" s="332">
        <v>0.76370000000000005</v>
      </c>
      <c r="L133" s="333">
        <v>0.16713588215947198</v>
      </c>
      <c r="M133" s="332">
        <v>0.93083588215947199</v>
      </c>
      <c r="N133" s="334"/>
      <c r="O133" s="382"/>
      <c r="P133" s="376"/>
      <c r="Q133" s="430"/>
      <c r="R133" s="430"/>
      <c r="S133" s="430"/>
      <c r="T133" s="335"/>
      <c r="U133" s="335"/>
      <c r="V133" s="336"/>
      <c r="W133" s="337"/>
      <c r="X133" s="338"/>
      <c r="Y133" s="351"/>
      <c r="Z133" s="351"/>
      <c r="AA133" s="358"/>
      <c r="AB133" s="353"/>
      <c r="AC133" s="406"/>
      <c r="AD133" s="339"/>
      <c r="AE133" s="339"/>
      <c r="AF133" s="340"/>
      <c r="AG133" s="340"/>
      <c r="AH133" s="340"/>
      <c r="AI133" s="341"/>
      <c r="AJ133" s="421"/>
      <c r="AK133" s="421"/>
      <c r="AL133" s="421"/>
      <c r="AM133" s="422"/>
      <c r="AN133" s="422"/>
      <c r="AO133" s="422"/>
    </row>
    <row r="134" spans="1:41" x14ac:dyDescent="0.25">
      <c r="A134" s="324">
        <v>119</v>
      </c>
      <c r="B134" s="325" t="s">
        <v>123</v>
      </c>
      <c r="C134" s="364">
        <v>3455716</v>
      </c>
      <c r="D134" s="327"/>
      <c r="E134" s="327"/>
      <c r="F134" s="360">
        <v>41.3</v>
      </c>
      <c r="G134" s="329">
        <f>F134*G12/G11</f>
        <v>12.32327201359999</v>
      </c>
      <c r="H134" s="330">
        <v>4.4009999999999998</v>
      </c>
      <c r="I134" s="331">
        <v>4.95</v>
      </c>
      <c r="J134" s="330">
        <f t="shared" si="1"/>
        <v>0.54900000000000038</v>
      </c>
      <c r="K134" s="332">
        <v>0.54900000000000038</v>
      </c>
      <c r="L134" s="333">
        <v>0.14683958674950878</v>
      </c>
      <c r="M134" s="332">
        <v>0.69583958674950919</v>
      </c>
      <c r="N134" s="334"/>
      <c r="O134" s="335"/>
      <c r="P134" s="376"/>
      <c r="Q134" s="334"/>
      <c r="V134" s="336"/>
      <c r="W134" s="337"/>
      <c r="X134" s="338"/>
      <c r="Y134" s="351"/>
      <c r="Z134" s="351"/>
      <c r="AA134" s="358"/>
      <c r="AB134" s="353"/>
      <c r="AC134" s="406"/>
      <c r="AD134" s="339"/>
      <c r="AE134" s="339"/>
      <c r="AF134" s="340"/>
      <c r="AG134" s="340"/>
      <c r="AH134" s="340"/>
      <c r="AI134" s="341"/>
      <c r="AJ134" s="421"/>
      <c r="AK134" s="421"/>
      <c r="AL134" s="421"/>
      <c r="AM134" s="422"/>
      <c r="AN134" s="422"/>
      <c r="AO134" s="422"/>
    </row>
    <row r="135" spans="1:41" x14ac:dyDescent="0.25">
      <c r="A135" s="324">
        <v>120</v>
      </c>
      <c r="B135" s="325" t="s">
        <v>124</v>
      </c>
      <c r="C135" s="364">
        <v>15705820</v>
      </c>
      <c r="D135" s="327">
        <v>43710</v>
      </c>
      <c r="E135" s="327">
        <v>45170</v>
      </c>
      <c r="F135" s="360">
        <v>41.7</v>
      </c>
      <c r="G135" s="329">
        <f>F135*G12/G11</f>
        <v>12.442625737702656</v>
      </c>
      <c r="H135" s="362">
        <v>26237</v>
      </c>
      <c r="I135" s="331">
        <v>27114</v>
      </c>
      <c r="J135" s="362">
        <f t="shared" si="1"/>
        <v>877</v>
      </c>
      <c r="K135" s="332">
        <v>0.75422</v>
      </c>
      <c r="L135" s="333">
        <v>0.14826364809427747</v>
      </c>
      <c r="M135" s="332">
        <v>0.9024836480942775</v>
      </c>
      <c r="N135" s="334"/>
      <c r="O135" s="335"/>
      <c r="P135" s="376"/>
      <c r="Q135" s="334"/>
      <c r="V135" s="336"/>
      <c r="W135" s="337"/>
      <c r="X135" s="338"/>
      <c r="Y135" s="351"/>
      <c r="Z135" s="351"/>
      <c r="AA135" s="358"/>
      <c r="AB135" s="353"/>
      <c r="AC135" s="354"/>
      <c r="AD135" s="361"/>
      <c r="AE135" s="361"/>
      <c r="AF135" s="340"/>
      <c r="AG135" s="340"/>
      <c r="AH135" s="340"/>
      <c r="AI135" s="341"/>
      <c r="AJ135" s="421"/>
      <c r="AK135" s="421"/>
      <c r="AL135" s="421"/>
      <c r="AM135" s="422"/>
      <c r="AN135" s="422"/>
      <c r="AO135" s="422"/>
    </row>
    <row r="136" spans="1:41" x14ac:dyDescent="0.25">
      <c r="A136" s="356">
        <v>121</v>
      </c>
      <c r="B136" s="343" t="s">
        <v>113</v>
      </c>
      <c r="C136" s="379">
        <v>15705777</v>
      </c>
      <c r="D136" s="345"/>
      <c r="E136" s="345"/>
      <c r="F136" s="357">
        <v>45.4</v>
      </c>
      <c r="G136" s="347">
        <f>F136*G12/G11</f>
        <v>13.546647685652291</v>
      </c>
      <c r="H136" s="348"/>
      <c r="I136" s="331"/>
      <c r="J136" s="348">
        <f t="shared" si="1"/>
        <v>0</v>
      </c>
      <c r="K136" s="349">
        <v>0.4998007527314941</v>
      </c>
      <c r="L136" s="350">
        <v>0.16143793343063167</v>
      </c>
      <c r="M136" s="349">
        <v>0.66123868616212578</v>
      </c>
      <c r="N136" s="334"/>
      <c r="O136" s="335"/>
      <c r="P136" s="376"/>
      <c r="Q136" s="334"/>
      <c r="V136" s="336"/>
      <c r="W136" s="337"/>
      <c r="X136" s="338"/>
      <c r="Y136" s="351"/>
      <c r="Z136" s="351"/>
      <c r="AA136" s="358"/>
      <c r="AB136" s="353"/>
      <c r="AC136" s="354"/>
      <c r="AD136" s="354"/>
      <c r="AE136" s="354"/>
      <c r="AF136" s="355"/>
      <c r="AG136" s="355"/>
      <c r="AH136" s="355"/>
      <c r="AI136" s="334"/>
      <c r="AJ136" s="376"/>
      <c r="AL136" s="376"/>
    </row>
    <row r="137" spans="1:41" x14ac:dyDescent="0.25">
      <c r="A137" s="324">
        <v>122</v>
      </c>
      <c r="B137" s="325" t="s">
        <v>125</v>
      </c>
      <c r="C137" s="364">
        <v>15708339</v>
      </c>
      <c r="D137" s="327">
        <v>43711</v>
      </c>
      <c r="E137" s="327">
        <v>45171</v>
      </c>
      <c r="F137" s="360">
        <v>60.2</v>
      </c>
      <c r="G137" s="329">
        <f>F137*G12/G11</f>
        <v>17.962735477450838</v>
      </c>
      <c r="H137" s="362">
        <v>27220</v>
      </c>
      <c r="I137" s="331">
        <v>28365</v>
      </c>
      <c r="J137" s="362">
        <f t="shared" si="1"/>
        <v>1145</v>
      </c>
      <c r="K137" s="332">
        <v>0.98470000000000002</v>
      </c>
      <c r="L137" s="333">
        <v>0.21416609937525516</v>
      </c>
      <c r="M137" s="332">
        <v>1.1988660993752551</v>
      </c>
      <c r="N137" s="334"/>
      <c r="O137" s="335"/>
      <c r="P137" s="376"/>
      <c r="Q137" s="334"/>
      <c r="V137" s="336"/>
      <c r="W137" s="337"/>
      <c r="X137" s="338"/>
      <c r="Y137" s="351"/>
      <c r="Z137" s="351"/>
      <c r="AA137" s="358"/>
      <c r="AB137" s="353"/>
      <c r="AC137" s="354"/>
      <c r="AD137" s="361"/>
      <c r="AE137" s="361"/>
      <c r="AF137" s="340"/>
      <c r="AG137" s="340"/>
      <c r="AH137" s="340"/>
      <c r="AI137" s="341"/>
      <c r="AJ137" s="421"/>
      <c r="AK137" s="421"/>
      <c r="AL137" s="421"/>
      <c r="AM137" s="422"/>
      <c r="AN137" s="422"/>
      <c r="AO137" s="422"/>
    </row>
    <row r="138" spans="1:41" x14ac:dyDescent="0.25">
      <c r="A138" s="324">
        <v>123</v>
      </c>
      <c r="B138" s="325" t="s">
        <v>126</v>
      </c>
      <c r="C138" s="364">
        <v>15705781</v>
      </c>
      <c r="D138" s="327">
        <v>43747</v>
      </c>
      <c r="E138" s="327">
        <v>45206</v>
      </c>
      <c r="F138" s="360">
        <v>71</v>
      </c>
      <c r="G138" s="383">
        <f>F138*G12/G11</f>
        <v>21.185286028222745</v>
      </c>
      <c r="H138" s="362">
        <v>9142</v>
      </c>
      <c r="I138" s="331">
        <v>10039</v>
      </c>
      <c r="J138" s="362">
        <f>I138-H138</f>
        <v>897</v>
      </c>
      <c r="K138" s="332">
        <v>0.77141999999999999</v>
      </c>
      <c r="L138" s="333">
        <v>0.25267476715370285</v>
      </c>
      <c r="M138" s="332">
        <v>1.0240947671537028</v>
      </c>
      <c r="N138" s="334"/>
      <c r="O138" s="335"/>
      <c r="P138" s="376"/>
      <c r="Q138" s="334"/>
      <c r="V138" s="336"/>
      <c r="W138" s="337"/>
      <c r="X138" s="338"/>
      <c r="Y138" s="351"/>
      <c r="Z138" s="351"/>
      <c r="AA138" s="358"/>
      <c r="AB138" s="353"/>
      <c r="AC138" s="354"/>
      <c r="AD138" s="361"/>
      <c r="AE138" s="361"/>
      <c r="AF138" s="340"/>
      <c r="AG138" s="340"/>
      <c r="AH138" s="340"/>
      <c r="AI138" s="341"/>
      <c r="AJ138" s="421"/>
      <c r="AK138" s="421"/>
      <c r="AL138" s="421"/>
      <c r="AM138" s="422"/>
      <c r="AN138" s="422"/>
      <c r="AO138" s="422"/>
    </row>
    <row r="139" spans="1:41" x14ac:dyDescent="0.25">
      <c r="A139" s="356">
        <v>124</v>
      </c>
      <c r="B139" s="343" t="s">
        <v>127</v>
      </c>
      <c r="C139" s="384">
        <v>15705805</v>
      </c>
      <c r="D139" s="345"/>
      <c r="E139" s="345"/>
      <c r="F139" s="357">
        <v>46</v>
      </c>
      <c r="G139" s="347">
        <f>F139*G12/G11</f>
        <v>13.725678271806288</v>
      </c>
      <c r="H139" s="348"/>
      <c r="I139" s="331"/>
      <c r="J139" s="348">
        <f t="shared" si="1"/>
        <v>0</v>
      </c>
      <c r="K139" s="349">
        <v>0.50640604902309982</v>
      </c>
      <c r="L139" s="350">
        <v>0.16357459623649484</v>
      </c>
      <c r="M139" s="349">
        <v>0.66998064525959466</v>
      </c>
      <c r="N139" s="334"/>
      <c r="O139" s="335"/>
      <c r="P139" s="376"/>
      <c r="Q139" s="334"/>
      <c r="V139" s="336"/>
      <c r="W139" s="337"/>
      <c r="X139" s="338"/>
      <c r="Y139" s="351"/>
      <c r="Z139" s="351"/>
      <c r="AA139" s="358"/>
      <c r="AB139" s="353"/>
      <c r="AC139" s="354"/>
      <c r="AD139" s="354"/>
      <c r="AE139" s="354"/>
      <c r="AF139" s="355"/>
      <c r="AG139" s="355"/>
      <c r="AH139" s="355"/>
      <c r="AI139" s="334"/>
      <c r="AJ139" s="376"/>
      <c r="AL139" s="376"/>
    </row>
    <row r="140" spans="1:41" x14ac:dyDescent="0.25">
      <c r="A140" s="324">
        <v>125</v>
      </c>
      <c r="B140" s="325" t="s">
        <v>128</v>
      </c>
      <c r="C140" s="380">
        <v>15705540</v>
      </c>
      <c r="D140" s="327">
        <v>43689</v>
      </c>
      <c r="E140" s="327">
        <v>45150</v>
      </c>
      <c r="F140" s="360">
        <v>70.599999999999994</v>
      </c>
      <c r="G140" s="329">
        <f>F140*G12/G11</f>
        <v>21.065932304120082</v>
      </c>
      <c r="H140" s="362">
        <v>26973</v>
      </c>
      <c r="I140" s="331">
        <v>28442</v>
      </c>
      <c r="J140" s="362">
        <f t="shared" si="1"/>
        <v>1469</v>
      </c>
      <c r="K140" s="332">
        <v>1.2633399999999999</v>
      </c>
      <c r="L140" s="333">
        <v>0.25124804800629447</v>
      </c>
      <c r="M140" s="332">
        <v>1.5145880480062943</v>
      </c>
      <c r="N140" s="334"/>
      <c r="O140" s="335"/>
      <c r="P140" s="376"/>
      <c r="Q140" s="334"/>
      <c r="V140" s="336"/>
      <c r="W140" s="337"/>
      <c r="X140" s="338"/>
      <c r="Y140" s="351"/>
      <c r="Z140" s="351"/>
      <c r="AA140" s="358"/>
      <c r="AB140" s="353"/>
      <c r="AC140" s="354"/>
      <c r="AD140" s="361"/>
      <c r="AE140" s="361"/>
      <c r="AF140" s="340"/>
      <c r="AG140" s="340"/>
      <c r="AH140" s="340"/>
      <c r="AI140" s="341"/>
      <c r="AJ140" s="421"/>
      <c r="AK140" s="421"/>
      <c r="AL140" s="421"/>
      <c r="AM140" s="422"/>
      <c r="AN140" s="422"/>
      <c r="AO140" s="422"/>
    </row>
    <row r="141" spans="1:41" x14ac:dyDescent="0.25">
      <c r="A141" s="356">
        <v>126</v>
      </c>
      <c r="B141" s="343" t="s">
        <v>129</v>
      </c>
      <c r="C141" s="377">
        <v>15705560</v>
      </c>
      <c r="D141" s="345"/>
      <c r="E141" s="345"/>
      <c r="F141" s="357">
        <v>47.3</v>
      </c>
      <c r="G141" s="347">
        <f>F141*G12/G11</f>
        <v>14.113577875139942</v>
      </c>
      <c r="H141" s="348"/>
      <c r="I141" s="331"/>
      <c r="J141" s="348">
        <f t="shared" si="1"/>
        <v>0</v>
      </c>
      <c r="K141" s="349">
        <v>0.5207175243215787</v>
      </c>
      <c r="L141" s="350">
        <v>0.16820431211787903</v>
      </c>
      <c r="M141" s="349">
        <v>0.6889218364394577</v>
      </c>
      <c r="N141" s="334"/>
      <c r="O141" s="335"/>
      <c r="P141" s="376"/>
      <c r="Q141" s="334"/>
      <c r="V141" s="336"/>
      <c r="W141" s="337"/>
      <c r="X141" s="338"/>
      <c r="Y141" s="351"/>
      <c r="Z141" s="351"/>
      <c r="AA141" s="358"/>
      <c r="AB141" s="353"/>
      <c r="AC141" s="354"/>
      <c r="AD141" s="361"/>
      <c r="AE141" s="361"/>
      <c r="AF141" s="340"/>
      <c r="AG141" s="340"/>
      <c r="AH141" s="340"/>
      <c r="AI141" s="341"/>
      <c r="AJ141" s="421"/>
      <c r="AK141" s="421"/>
      <c r="AL141" s="421"/>
      <c r="AM141" s="422"/>
      <c r="AN141" s="422"/>
      <c r="AO141" s="422"/>
    </row>
    <row r="142" spans="1:41" x14ac:dyDescent="0.25">
      <c r="A142" s="324">
        <v>127</v>
      </c>
      <c r="B142" s="325" t="s">
        <v>138</v>
      </c>
      <c r="C142" s="380">
        <v>15705687</v>
      </c>
      <c r="D142" s="327">
        <v>43733</v>
      </c>
      <c r="E142" s="327">
        <v>44981</v>
      </c>
      <c r="F142" s="360">
        <v>42.1</v>
      </c>
      <c r="G142" s="329">
        <f>F142*G12/G11</f>
        <v>12.561979461805318</v>
      </c>
      <c r="H142" s="362">
        <v>27108</v>
      </c>
      <c r="I142" s="331">
        <v>27143</v>
      </c>
      <c r="J142" s="362">
        <f t="shared" si="1"/>
        <v>35</v>
      </c>
      <c r="K142" s="332">
        <v>3.0099999999999998E-2</v>
      </c>
      <c r="L142" s="333">
        <v>0.14968774567302237</v>
      </c>
      <c r="M142" s="332">
        <v>0.17978774567302236</v>
      </c>
      <c r="N142" s="334"/>
      <c r="O142" s="335"/>
      <c r="P142" s="376"/>
      <c r="Q142" s="334"/>
      <c r="V142" s="336"/>
      <c r="W142" s="337"/>
      <c r="X142" s="338"/>
      <c r="Y142" s="351"/>
      <c r="Z142" s="351"/>
      <c r="AA142" s="358"/>
      <c r="AB142" s="353"/>
      <c r="AC142" s="354"/>
      <c r="AD142" s="361"/>
      <c r="AE142" s="361"/>
      <c r="AF142" s="340"/>
      <c r="AG142" s="340"/>
      <c r="AH142" s="340"/>
      <c r="AI142" s="341"/>
      <c r="AJ142" s="421"/>
      <c r="AK142" s="421"/>
      <c r="AL142" s="421"/>
      <c r="AM142" s="422"/>
      <c r="AN142" s="422"/>
      <c r="AO142" s="422"/>
    </row>
    <row r="143" spans="1:41" x14ac:dyDescent="0.25">
      <c r="A143" s="324">
        <v>128</v>
      </c>
      <c r="B143" s="325" t="s">
        <v>165</v>
      </c>
      <c r="C143" s="380">
        <v>15705516</v>
      </c>
      <c r="D143" s="327">
        <v>43698</v>
      </c>
      <c r="E143" s="327">
        <v>45889</v>
      </c>
      <c r="F143" s="360">
        <v>41.7</v>
      </c>
      <c r="G143" s="329">
        <f>F143*G12/G11</f>
        <v>12.442625737702656</v>
      </c>
      <c r="H143" s="330">
        <v>1.419</v>
      </c>
      <c r="I143" s="331">
        <v>1.901</v>
      </c>
      <c r="J143" s="330">
        <f t="shared" si="1"/>
        <v>0.48199999999999998</v>
      </c>
      <c r="K143" s="332">
        <v>0.48199999999999998</v>
      </c>
      <c r="L143" s="333">
        <v>0.14826364809427747</v>
      </c>
      <c r="M143" s="332">
        <v>0.63026364809427748</v>
      </c>
      <c r="N143" s="334"/>
      <c r="O143" s="335"/>
      <c r="P143" s="399"/>
      <c r="Q143" s="399"/>
      <c r="R143" s="399"/>
      <c r="V143" s="336"/>
      <c r="W143" s="337"/>
      <c r="X143" s="338"/>
      <c r="Y143" s="351"/>
      <c r="Z143" s="351"/>
      <c r="AA143" s="358"/>
      <c r="AB143" s="353"/>
      <c r="AC143" s="406"/>
      <c r="AD143" s="339"/>
      <c r="AE143" s="339"/>
      <c r="AF143" s="340"/>
      <c r="AG143" s="340"/>
      <c r="AH143" s="340"/>
      <c r="AI143" s="341"/>
      <c r="AJ143" s="421"/>
      <c r="AK143" s="421"/>
      <c r="AL143" s="421"/>
      <c r="AM143" s="422"/>
      <c r="AN143" s="422"/>
      <c r="AO143" s="422"/>
    </row>
    <row r="144" spans="1:41" x14ac:dyDescent="0.25">
      <c r="A144" s="324">
        <v>129</v>
      </c>
      <c r="B144" s="325" t="s">
        <v>130</v>
      </c>
      <c r="C144" s="380">
        <v>15705523</v>
      </c>
      <c r="D144" s="327">
        <v>43731</v>
      </c>
      <c r="E144" s="327">
        <v>45007</v>
      </c>
      <c r="F144" s="360">
        <v>45.4</v>
      </c>
      <c r="G144" s="329">
        <f>F144*G12/G11</f>
        <v>13.546647685652291</v>
      </c>
      <c r="H144" s="362">
        <v>27347</v>
      </c>
      <c r="I144" s="331">
        <v>28276</v>
      </c>
      <c r="J144" s="362">
        <f t="shared" ref="J144:J151" si="2">I144-H144</f>
        <v>929</v>
      </c>
      <c r="K144" s="332">
        <v>0.79893999999999998</v>
      </c>
      <c r="L144" s="333">
        <v>0.16143793343063167</v>
      </c>
      <c r="M144" s="332">
        <v>0.96037793343063171</v>
      </c>
      <c r="N144" s="334"/>
      <c r="O144" s="335"/>
      <c r="P144" s="376"/>
      <c r="Q144" s="334"/>
      <c r="V144" s="336"/>
      <c r="W144" s="337"/>
      <c r="X144" s="338"/>
      <c r="Y144" s="351"/>
      <c r="Z144" s="351"/>
      <c r="AA144" s="358"/>
      <c r="AB144" s="353"/>
      <c r="AC144" s="354"/>
      <c r="AD144" s="361"/>
      <c r="AE144" s="361"/>
      <c r="AF144" s="340"/>
      <c r="AG144" s="340"/>
      <c r="AH144" s="340"/>
      <c r="AI144" s="341"/>
      <c r="AJ144" s="421"/>
      <c r="AK144" s="421"/>
      <c r="AL144" s="421"/>
      <c r="AM144" s="422"/>
      <c r="AN144" s="422"/>
      <c r="AO144" s="422"/>
    </row>
    <row r="145" spans="1:41" x14ac:dyDescent="0.25">
      <c r="A145" s="385">
        <v>130</v>
      </c>
      <c r="B145" s="325" t="s">
        <v>139</v>
      </c>
      <c r="C145" s="380">
        <v>18008934</v>
      </c>
      <c r="D145" s="327">
        <v>43530</v>
      </c>
      <c r="E145" s="327">
        <v>45721</v>
      </c>
      <c r="F145" s="360">
        <v>59.9</v>
      </c>
      <c r="G145" s="329">
        <f>F145*G12/G11</f>
        <v>17.873220184373839</v>
      </c>
      <c r="H145" s="330">
        <v>6.1840000000000002</v>
      </c>
      <c r="I145" s="331">
        <v>7.0789999999999997</v>
      </c>
      <c r="J145" s="330">
        <f t="shared" si="2"/>
        <v>0.89499999999999957</v>
      </c>
      <c r="K145" s="332">
        <v>0.89499999999999957</v>
      </c>
      <c r="L145" s="333">
        <v>0.21309679201161816</v>
      </c>
      <c r="M145" s="332">
        <v>1.1080967920116178</v>
      </c>
      <c r="N145" s="334"/>
      <c r="O145" s="335"/>
      <c r="P145" s="376"/>
      <c r="Q145" s="334"/>
      <c r="V145" s="386"/>
      <c r="W145" s="337"/>
      <c r="X145" s="338"/>
      <c r="Y145" s="351"/>
      <c r="Z145" s="351"/>
      <c r="AA145" s="358"/>
      <c r="AB145" s="353"/>
      <c r="AC145" s="406"/>
      <c r="AD145" s="339"/>
      <c r="AE145" s="339"/>
      <c r="AF145" s="340"/>
      <c r="AG145" s="340"/>
      <c r="AH145" s="340"/>
      <c r="AI145" s="341"/>
      <c r="AJ145" s="421"/>
      <c r="AK145" s="421"/>
      <c r="AL145" s="421"/>
      <c r="AM145" s="422"/>
      <c r="AN145" s="422"/>
      <c r="AO145" s="422"/>
    </row>
    <row r="146" spans="1:41" x14ac:dyDescent="0.25">
      <c r="A146" s="324">
        <v>131</v>
      </c>
      <c r="B146" s="325" t="s">
        <v>131</v>
      </c>
      <c r="C146" s="380">
        <v>15705803</v>
      </c>
      <c r="D146" s="327">
        <v>43698</v>
      </c>
      <c r="E146" s="327">
        <v>45158</v>
      </c>
      <c r="F146" s="360">
        <v>70.5</v>
      </c>
      <c r="G146" s="329">
        <f>F146*G12/G11</f>
        <v>21.036093873094419</v>
      </c>
      <c r="H146" s="362">
        <v>33671</v>
      </c>
      <c r="I146" s="331">
        <v>34624</v>
      </c>
      <c r="J146" s="362">
        <f t="shared" si="2"/>
        <v>953</v>
      </c>
      <c r="K146" s="332">
        <v>0.81957999999999998</v>
      </c>
      <c r="L146" s="333">
        <v>0.25089137389669575</v>
      </c>
      <c r="M146" s="332">
        <v>1.0704713738966958</v>
      </c>
      <c r="N146" s="334"/>
      <c r="O146" s="335"/>
      <c r="P146" s="376"/>
      <c r="Q146" s="334"/>
      <c r="V146" s="336"/>
      <c r="W146" s="337"/>
      <c r="X146" s="338"/>
      <c r="Y146" s="351"/>
      <c r="Z146" s="351"/>
      <c r="AA146" s="358"/>
      <c r="AB146" s="353"/>
      <c r="AC146" s="354"/>
      <c r="AD146" s="361"/>
      <c r="AE146" s="361"/>
      <c r="AF146" s="340"/>
      <c r="AG146" s="340"/>
      <c r="AH146" s="340"/>
      <c r="AI146" s="341"/>
      <c r="AJ146" s="421"/>
      <c r="AK146" s="421"/>
      <c r="AL146" s="421"/>
      <c r="AM146" s="422"/>
      <c r="AN146" s="422"/>
      <c r="AO146" s="422"/>
    </row>
    <row r="147" spans="1:41" x14ac:dyDescent="0.25">
      <c r="A147" s="324">
        <v>132</v>
      </c>
      <c r="B147" s="325" t="s">
        <v>132</v>
      </c>
      <c r="C147" s="380">
        <v>15705824</v>
      </c>
      <c r="D147" s="327">
        <v>43731</v>
      </c>
      <c r="E147" s="327">
        <v>45191</v>
      </c>
      <c r="F147" s="360">
        <v>45.1</v>
      </c>
      <c r="G147" s="329">
        <f>F147*G12/G11</f>
        <v>13.457132392575296</v>
      </c>
      <c r="H147" s="362">
        <v>33233</v>
      </c>
      <c r="I147" s="331">
        <v>34201</v>
      </c>
      <c r="J147" s="362">
        <f t="shared" si="2"/>
        <v>968</v>
      </c>
      <c r="K147" s="332">
        <v>0.83248</v>
      </c>
      <c r="L147" s="333">
        <v>0.1603696326112051</v>
      </c>
      <c r="M147" s="332">
        <v>0.99284963261120507</v>
      </c>
      <c r="N147" s="334"/>
      <c r="O147" s="335"/>
      <c r="P147" s="376"/>
      <c r="Q147" s="334"/>
      <c r="V147" s="336"/>
      <c r="W147" s="337"/>
      <c r="X147" s="338"/>
      <c r="Y147" s="351"/>
      <c r="Z147" s="351"/>
      <c r="AA147" s="358"/>
      <c r="AB147" s="353"/>
      <c r="AC147" s="354"/>
      <c r="AD147" s="361"/>
      <c r="AE147" s="361"/>
      <c r="AF147" s="340"/>
      <c r="AG147" s="340"/>
      <c r="AH147" s="340"/>
      <c r="AI147" s="341"/>
      <c r="AJ147" s="421"/>
      <c r="AK147" s="421"/>
      <c r="AL147" s="421"/>
      <c r="AM147" s="422"/>
      <c r="AN147" s="422"/>
      <c r="AO147" s="422"/>
    </row>
    <row r="148" spans="1:41" x14ac:dyDescent="0.25">
      <c r="A148" s="359">
        <v>133</v>
      </c>
      <c r="B148" s="374" t="s">
        <v>140</v>
      </c>
      <c r="C148" s="377">
        <v>15705693</v>
      </c>
      <c r="D148" s="345"/>
      <c r="E148" s="345"/>
      <c r="F148" s="387">
        <v>70.5</v>
      </c>
      <c r="G148" s="347">
        <f>F148*G12/G11</f>
        <v>21.036093873094419</v>
      </c>
      <c r="H148" s="348"/>
      <c r="I148" s="331"/>
      <c r="J148" s="348">
        <f t="shared" si="2"/>
        <v>0</v>
      </c>
      <c r="K148" s="349">
        <v>0.77612231426366385</v>
      </c>
      <c r="L148" s="350">
        <v>0.25089137389669575</v>
      </c>
      <c r="M148" s="349">
        <v>1.0270136881603595</v>
      </c>
      <c r="N148" s="334"/>
      <c r="O148" s="335"/>
      <c r="P148" s="376"/>
      <c r="Q148" s="334"/>
      <c r="V148" s="336"/>
      <c r="W148" s="337"/>
      <c r="X148" s="338"/>
      <c r="Y148" s="351"/>
      <c r="Z148" s="351"/>
      <c r="AA148" s="358"/>
      <c r="AB148" s="353"/>
      <c r="AC148" s="354"/>
      <c r="AD148" s="354"/>
      <c r="AE148" s="354"/>
      <c r="AF148" s="355"/>
      <c r="AG148" s="355"/>
      <c r="AH148" s="355"/>
      <c r="AI148" s="334"/>
      <c r="AJ148" s="376"/>
      <c r="AL148" s="376"/>
    </row>
    <row r="149" spans="1:41" x14ac:dyDescent="0.25">
      <c r="A149" s="356">
        <v>134</v>
      </c>
      <c r="B149" s="343" t="s">
        <v>129</v>
      </c>
      <c r="C149" s="377">
        <v>15705786</v>
      </c>
      <c r="D149" s="345"/>
      <c r="E149" s="345"/>
      <c r="F149" s="357">
        <v>46.9</v>
      </c>
      <c r="G149" s="347">
        <f>F149*G12/G11</f>
        <v>13.99422415103728</v>
      </c>
      <c r="H149" s="348"/>
      <c r="I149" s="331"/>
      <c r="J149" s="348">
        <f t="shared" si="2"/>
        <v>0</v>
      </c>
      <c r="K149" s="349">
        <v>0.51631399346050821</v>
      </c>
      <c r="L149" s="350">
        <v>0.16677974337157001</v>
      </c>
      <c r="M149" s="349">
        <v>0.68309373683207819</v>
      </c>
      <c r="N149" s="334"/>
      <c r="O149" s="335"/>
      <c r="P149" s="376"/>
      <c r="Q149" s="334"/>
      <c r="V149" s="336"/>
      <c r="W149" s="337"/>
      <c r="X149" s="338"/>
      <c r="Y149" s="351"/>
      <c r="Z149" s="351"/>
      <c r="AA149" s="358"/>
      <c r="AB149" s="353"/>
      <c r="AC149" s="354"/>
      <c r="AD149" s="354"/>
      <c r="AE149" s="354"/>
      <c r="AF149" s="355"/>
      <c r="AG149" s="355"/>
      <c r="AH149" s="355"/>
      <c r="AI149" s="334"/>
      <c r="AJ149" s="376"/>
      <c r="AL149" s="376"/>
    </row>
    <row r="150" spans="1:41" x14ac:dyDescent="0.25">
      <c r="A150" s="324">
        <v>135</v>
      </c>
      <c r="B150" s="325" t="s">
        <v>133</v>
      </c>
      <c r="C150" s="380">
        <v>1598915</v>
      </c>
      <c r="D150" s="327">
        <v>43689</v>
      </c>
      <c r="E150" s="327">
        <v>45149</v>
      </c>
      <c r="F150" s="360">
        <v>42.3</v>
      </c>
      <c r="G150" s="329">
        <f>F150*G12/G11</f>
        <v>12.62165632385665</v>
      </c>
      <c r="H150" s="330">
        <v>1.774</v>
      </c>
      <c r="I150" s="331">
        <v>2.4950000000000001</v>
      </c>
      <c r="J150" s="330">
        <f t="shared" si="2"/>
        <v>0.72100000000000009</v>
      </c>
      <c r="K150" s="332">
        <v>0.72100000000000009</v>
      </c>
      <c r="L150" s="333">
        <v>0.15039980805056816</v>
      </c>
      <c r="M150" s="332">
        <v>0.87139980805056827</v>
      </c>
      <c r="N150" s="334"/>
      <c r="O150" s="335"/>
      <c r="P150" s="376"/>
      <c r="Q150" s="334"/>
      <c r="V150" s="336"/>
      <c r="W150" s="337"/>
      <c r="X150" s="338"/>
      <c r="Y150" s="351"/>
      <c r="Z150" s="351"/>
      <c r="AA150" s="358"/>
      <c r="AB150" s="353"/>
      <c r="AC150" s="406"/>
      <c r="AD150" s="339"/>
      <c r="AE150" s="339"/>
      <c r="AF150" s="340"/>
      <c r="AG150" s="340"/>
      <c r="AH150" s="340"/>
      <c r="AI150" s="341"/>
      <c r="AJ150" s="421"/>
      <c r="AK150" s="421"/>
      <c r="AL150" s="421"/>
      <c r="AM150" s="422"/>
      <c r="AN150" s="422"/>
      <c r="AO150" s="422"/>
    </row>
    <row r="151" spans="1:41" x14ac:dyDescent="0.25">
      <c r="A151" s="365">
        <v>136</v>
      </c>
      <c r="B151" s="366" t="s">
        <v>141</v>
      </c>
      <c r="C151" s="388">
        <v>15705635</v>
      </c>
      <c r="D151" s="368"/>
      <c r="E151" s="368"/>
      <c r="F151" s="389">
        <v>41.2</v>
      </c>
      <c r="G151" s="329">
        <f>F151*G12/G11</f>
        <v>12.293433582574327</v>
      </c>
      <c r="H151" s="390"/>
      <c r="I151" s="331"/>
      <c r="J151" s="390">
        <f t="shared" si="2"/>
        <v>0</v>
      </c>
      <c r="K151" s="391">
        <v>0.4535636786902546</v>
      </c>
      <c r="L151" s="333">
        <v>0.14648357707471338</v>
      </c>
      <c r="M151" s="391">
        <v>0.60004725576496798</v>
      </c>
      <c r="N151" s="334"/>
      <c r="O151" s="376"/>
      <c r="P151" s="376"/>
      <c r="Q151" s="334"/>
      <c r="V151" s="336"/>
      <c r="W151" s="337"/>
      <c r="X151" s="338"/>
      <c r="Y151" s="351"/>
      <c r="Z151" s="351"/>
      <c r="AA151" s="358"/>
      <c r="AB151" s="353"/>
      <c r="AC151" s="354"/>
      <c r="AD151" s="361"/>
      <c r="AE151" s="361"/>
      <c r="AF151" s="340"/>
      <c r="AG151" s="340"/>
      <c r="AH151" s="340"/>
      <c r="AI151" s="341"/>
      <c r="AJ151" s="421"/>
      <c r="AK151" s="421"/>
      <c r="AL151" s="421"/>
      <c r="AM151" s="422"/>
      <c r="AN151" s="422"/>
      <c r="AO151" s="422"/>
    </row>
    <row r="152" spans="1:41" ht="18" customHeight="1" x14ac:dyDescent="0.25">
      <c r="A152" s="392" t="s">
        <v>3</v>
      </c>
      <c r="B152" s="392"/>
      <c r="C152" s="393"/>
      <c r="D152" s="394"/>
      <c r="E152" s="394"/>
      <c r="F152" s="395">
        <f>SUM(F16:F151)</f>
        <v>7235.2999999999984</v>
      </c>
      <c r="G152" s="396">
        <f>SUM(G16:G151)</f>
        <v>2158.900000000001</v>
      </c>
      <c r="H152" s="395"/>
      <c r="I152" s="395"/>
      <c r="J152" s="395"/>
      <c r="K152" s="397">
        <f>SUM(K16:K151)</f>
        <v>86.054491799543513</v>
      </c>
      <c r="L152" s="398">
        <f>SUM(L16:L151)</f>
        <v>25.736508200456527</v>
      </c>
      <c r="M152" s="397">
        <f>SUM(M16:M151)</f>
        <v>111.79099999999997</v>
      </c>
      <c r="P152" s="376"/>
      <c r="Q152" s="334"/>
      <c r="V152" s="400"/>
      <c r="W152" s="400"/>
      <c r="X152" s="400"/>
      <c r="Y152" s="412"/>
      <c r="Z152" s="412"/>
      <c r="AA152" s="413"/>
      <c r="AB152" s="414"/>
      <c r="AC152" s="413"/>
      <c r="AD152" s="401"/>
      <c r="AE152" s="401"/>
      <c r="AF152" s="402"/>
      <c r="AG152" s="402"/>
      <c r="AH152" s="402"/>
      <c r="AI152" s="403"/>
      <c r="AJ152" s="422"/>
      <c r="AK152" s="421"/>
      <c r="AL152" s="422"/>
      <c r="AM152" s="422"/>
      <c r="AN152" s="422"/>
      <c r="AO152" s="422"/>
    </row>
    <row r="153" spans="1:41" x14ac:dyDescent="0.25">
      <c r="K153" s="404"/>
      <c r="N153" s="406"/>
      <c r="O153" s="431"/>
      <c r="P153" s="376"/>
      <c r="Q153" s="358"/>
      <c r="R153" s="358"/>
      <c r="V153" s="358"/>
      <c r="AA153" s="358"/>
      <c r="AB153" s="358"/>
      <c r="AF153" s="407"/>
      <c r="AG153" s="405"/>
      <c r="AH153" s="405"/>
      <c r="AI153" s="406"/>
      <c r="AJ153" s="431"/>
    </row>
    <row r="154" spans="1:41" x14ac:dyDescent="0.25">
      <c r="P154" s="376"/>
      <c r="AD154" s="422"/>
      <c r="AE154" s="422"/>
      <c r="AF154" s="422"/>
      <c r="AG154" s="422"/>
      <c r="AH154" s="422"/>
      <c r="AI154" s="422"/>
      <c r="AJ154" s="422"/>
      <c r="AK154" s="421"/>
      <c r="AL154" s="422"/>
      <c r="AM154" s="422"/>
      <c r="AN154" s="422"/>
      <c r="AO154" s="422"/>
    </row>
    <row r="155" spans="1:41" x14ac:dyDescent="0.25">
      <c r="P155" s="376"/>
      <c r="AD155" s="422"/>
      <c r="AE155" s="422"/>
      <c r="AF155" s="422"/>
      <c r="AG155" s="422"/>
      <c r="AH155" s="422"/>
      <c r="AI155" s="422"/>
      <c r="AJ155" s="422"/>
      <c r="AK155" s="421"/>
      <c r="AL155" s="422"/>
      <c r="AM155" s="422"/>
      <c r="AN155" s="422"/>
      <c r="AO155" s="422"/>
    </row>
    <row r="156" spans="1:41" x14ac:dyDescent="0.25">
      <c r="P156" s="376"/>
    </row>
    <row r="157" spans="1:41" x14ac:dyDescent="0.25">
      <c r="P157" s="376"/>
    </row>
    <row r="158" spans="1:41" x14ac:dyDescent="0.25">
      <c r="P158" s="376"/>
    </row>
    <row r="159" spans="1:41" x14ac:dyDescent="0.25">
      <c r="P159" s="376"/>
    </row>
    <row r="160" spans="1:41" x14ac:dyDescent="0.25">
      <c r="P160" s="376"/>
    </row>
    <row r="161" spans="16:16" x14ac:dyDescent="0.25">
      <c r="P161" s="376"/>
    </row>
    <row r="162" spans="16:16" x14ac:dyDescent="0.25">
      <c r="P162" s="376"/>
    </row>
    <row r="163" spans="16:16" x14ac:dyDescent="0.25">
      <c r="P163" s="376"/>
    </row>
    <row r="164" spans="16:16" x14ac:dyDescent="0.25">
      <c r="P164" s="376"/>
    </row>
    <row r="165" spans="16:16" x14ac:dyDescent="0.25">
      <c r="P165" s="376"/>
    </row>
    <row r="166" spans="16:16" x14ac:dyDescent="0.25">
      <c r="P166" s="376"/>
    </row>
    <row r="167" spans="16:16" x14ac:dyDescent="0.25">
      <c r="P167" s="376"/>
    </row>
    <row r="168" spans="16:16" x14ac:dyDescent="0.25">
      <c r="P168" s="376"/>
    </row>
    <row r="169" spans="16:16" x14ac:dyDescent="0.25">
      <c r="P169" s="376"/>
    </row>
    <row r="170" spans="16:16" x14ac:dyDescent="0.25">
      <c r="P170" s="376"/>
    </row>
  </sheetData>
  <mergeCells count="25">
    <mergeCell ref="S18:T18"/>
    <mergeCell ref="S19:T19"/>
    <mergeCell ref="S20:T20"/>
    <mergeCell ref="S21:T21"/>
    <mergeCell ref="A152:C152"/>
    <mergeCell ref="V152:X152"/>
    <mergeCell ref="I7:K7"/>
    <mergeCell ref="I8:K8"/>
    <mergeCell ref="I9:K9"/>
    <mergeCell ref="D10:G10"/>
    <mergeCell ref="I10:K10"/>
    <mergeCell ref="A11:C13"/>
    <mergeCell ref="D11:F11"/>
    <mergeCell ref="D12:F12"/>
    <mergeCell ref="D13:F13"/>
    <mergeCell ref="A1:M1"/>
    <mergeCell ref="A2:M2"/>
    <mergeCell ref="A3:M3"/>
    <mergeCell ref="A4:L4"/>
    <mergeCell ref="M4:M10"/>
    <mergeCell ref="A5:H5"/>
    <mergeCell ref="I5:K5"/>
    <mergeCell ref="A6:H6"/>
    <mergeCell ref="I6:K6"/>
    <mergeCell ref="A7:H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97"/>
  <sheetViews>
    <sheetView workbookViewId="0">
      <pane ySplit="18" topLeftCell="A130" activePane="bottomLeft" state="frozen"/>
      <selection pane="bottomLeft" activeCell="A95" sqref="A95:XFD95"/>
    </sheetView>
  </sheetViews>
  <sheetFormatPr defaultRowHeight="15" x14ac:dyDescent="0.25"/>
  <cols>
    <col min="1" max="1" width="4.85546875" style="6" customWidth="1"/>
    <col min="2" max="2" width="12.28515625" style="1" hidden="1" customWidth="1"/>
    <col min="3" max="5" width="11.7109375" style="1" customWidth="1"/>
    <col min="6" max="6" width="10.85546875" style="6" customWidth="1"/>
    <col min="7" max="7" width="8.5703125" style="6" customWidth="1"/>
    <col min="8" max="8" width="9.5703125" style="1" customWidth="1"/>
    <col min="9" max="9" width="9.7109375" style="1" customWidth="1"/>
    <col min="10" max="10" width="9.140625" style="1" customWidth="1"/>
    <col min="11" max="11" width="10" style="9" customWidth="1"/>
    <col min="12" max="12" width="13.140625" style="7" customWidth="1"/>
    <col min="13" max="13" width="18.140625" style="8" customWidth="1"/>
    <col min="14" max="14" width="9.140625" style="82" customWidth="1"/>
    <col min="15" max="15" width="16.140625" style="4" customWidth="1"/>
    <col min="16" max="16" width="14.85546875" style="2" customWidth="1"/>
    <col min="17" max="17" width="9.140625" style="4"/>
    <col min="18" max="18" width="9.28515625" style="4" customWidth="1"/>
    <col min="19" max="19" width="13.140625" style="4" customWidth="1"/>
    <col min="20" max="20" width="9.140625" style="4"/>
    <col min="21" max="21" width="10.7109375" style="4" customWidth="1"/>
    <col min="22" max="22" width="10.140625" style="4" customWidth="1"/>
    <col min="23" max="23" width="10.28515625" customWidth="1"/>
    <col min="24" max="24" width="12.42578125" customWidth="1"/>
    <col min="25" max="25" width="25.42578125" customWidth="1"/>
    <col min="26" max="26" width="15.85546875" customWidth="1"/>
    <col min="34" max="34" width="15.42578125" customWidth="1"/>
    <col min="37" max="37" width="9.140625" style="109"/>
  </cols>
  <sheetData>
    <row r="1" spans="1:41" ht="20.25" x14ac:dyDescent="0.3">
      <c r="A1" s="243" t="s">
        <v>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06"/>
      <c r="O1" s="177"/>
      <c r="P1" s="17"/>
      <c r="Q1" s="12"/>
      <c r="R1" s="12"/>
      <c r="S1" s="12"/>
      <c r="T1" s="12"/>
      <c r="U1" s="12"/>
      <c r="V1" s="245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94"/>
      <c r="AJ1" s="166"/>
      <c r="AK1" s="114"/>
      <c r="AL1" s="112"/>
      <c r="AM1" s="112"/>
      <c r="AN1" s="112"/>
      <c r="AO1" s="112"/>
    </row>
    <row r="2" spans="1:41" ht="18.75" x14ac:dyDescent="0.25">
      <c r="A2" s="247" t="s">
        <v>17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7"/>
      <c r="Q2" s="12"/>
      <c r="R2" s="12"/>
      <c r="S2" s="12"/>
      <c r="T2" s="12"/>
      <c r="U2" s="12"/>
      <c r="V2" s="248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167"/>
      <c r="AJ2" s="167"/>
      <c r="AK2" s="114"/>
      <c r="AL2" s="112"/>
      <c r="AM2" s="112"/>
      <c r="AN2" s="112"/>
      <c r="AO2" s="112"/>
    </row>
    <row r="3" spans="1:41" ht="18.75" x14ac:dyDescent="0.25">
      <c r="A3" s="247" t="s">
        <v>170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17"/>
      <c r="Q3" s="12"/>
      <c r="R3" s="12"/>
      <c r="S3" s="12"/>
      <c r="T3" s="12"/>
      <c r="U3" s="12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165"/>
      <c r="AJ3" s="165"/>
      <c r="AK3" s="114"/>
      <c r="AL3" s="112"/>
      <c r="AM3" s="112"/>
      <c r="AN3" s="112"/>
      <c r="AO3" s="112"/>
    </row>
    <row r="4" spans="1:41" ht="15" customHeight="1" x14ac:dyDescent="0.25">
      <c r="A4" s="249" t="s">
        <v>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52" t="s">
        <v>12</v>
      </c>
      <c r="N4" s="115"/>
      <c r="O4" s="178"/>
      <c r="P4" s="17"/>
      <c r="Q4" s="12"/>
      <c r="R4" s="12"/>
      <c r="S4" s="12"/>
      <c r="T4" s="12"/>
      <c r="U4" s="12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54"/>
      <c r="AI4" s="115"/>
      <c r="AJ4" s="164"/>
      <c r="AK4" s="114"/>
      <c r="AL4" s="112"/>
      <c r="AM4" s="112"/>
      <c r="AN4" s="112"/>
      <c r="AO4" s="112"/>
    </row>
    <row r="5" spans="1:41" ht="39.75" customHeight="1" x14ac:dyDescent="0.25">
      <c r="A5" s="234" t="s">
        <v>4</v>
      </c>
      <c r="B5" s="234"/>
      <c r="C5" s="234"/>
      <c r="D5" s="234"/>
      <c r="E5" s="234"/>
      <c r="F5" s="234"/>
      <c r="G5" s="234"/>
      <c r="H5" s="234"/>
      <c r="I5" s="234" t="s">
        <v>5</v>
      </c>
      <c r="J5" s="234"/>
      <c r="K5" s="234"/>
      <c r="L5" s="31" t="s">
        <v>172</v>
      </c>
      <c r="M5" s="253"/>
      <c r="N5" s="115"/>
      <c r="O5" s="178"/>
      <c r="P5" s="17"/>
      <c r="Q5" s="12"/>
      <c r="R5" s="12"/>
      <c r="S5" s="12"/>
      <c r="T5" s="12"/>
      <c r="U5" s="12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116"/>
      <c r="AH5" s="237"/>
      <c r="AI5" s="115"/>
      <c r="AJ5" s="164"/>
      <c r="AK5" s="114"/>
      <c r="AL5" s="112"/>
      <c r="AM5" s="112"/>
      <c r="AN5" s="112"/>
      <c r="AO5" s="112"/>
    </row>
    <row r="6" spans="1:41" x14ac:dyDescent="0.25">
      <c r="A6" s="255" t="s">
        <v>15</v>
      </c>
      <c r="B6" s="255"/>
      <c r="C6" s="255"/>
      <c r="D6" s="255"/>
      <c r="E6" s="255"/>
      <c r="F6" s="255"/>
      <c r="G6" s="255"/>
      <c r="H6" s="255"/>
      <c r="I6" s="234" t="s">
        <v>16</v>
      </c>
      <c r="J6" s="234"/>
      <c r="K6" s="234"/>
      <c r="L6" s="32">
        <v>83.07</v>
      </c>
      <c r="M6" s="253"/>
      <c r="N6" s="115"/>
      <c r="O6" s="178"/>
      <c r="P6" s="17"/>
      <c r="Q6" s="12"/>
      <c r="R6" s="12"/>
      <c r="S6" s="12"/>
      <c r="T6" s="12"/>
      <c r="U6" s="12"/>
      <c r="V6" s="256"/>
      <c r="W6" s="256"/>
      <c r="X6" s="256"/>
      <c r="Y6" s="256"/>
      <c r="Z6" s="256"/>
      <c r="AA6" s="256"/>
      <c r="AB6" s="256"/>
      <c r="AC6" s="256"/>
      <c r="AD6" s="235"/>
      <c r="AE6" s="235"/>
      <c r="AF6" s="235"/>
      <c r="AG6" s="34"/>
      <c r="AH6" s="237"/>
      <c r="AI6" s="115"/>
      <c r="AJ6" s="164"/>
      <c r="AK6" s="114"/>
      <c r="AL6" s="112"/>
      <c r="AM6" s="112"/>
      <c r="AN6" s="112"/>
      <c r="AO6" s="112"/>
    </row>
    <row r="7" spans="1:41" x14ac:dyDescent="0.25">
      <c r="A7" s="257" t="s">
        <v>6</v>
      </c>
      <c r="B7" s="257"/>
      <c r="C7" s="257"/>
      <c r="D7" s="257"/>
      <c r="E7" s="257"/>
      <c r="F7" s="257"/>
      <c r="G7" s="257"/>
      <c r="H7" s="257"/>
      <c r="I7" s="234" t="s">
        <v>10</v>
      </c>
      <c r="J7" s="234"/>
      <c r="K7" s="234"/>
      <c r="L7" s="32">
        <f>K155</f>
        <v>63.945636355235003</v>
      </c>
      <c r="M7" s="253"/>
      <c r="N7" s="115"/>
      <c r="O7" s="178"/>
      <c r="P7" s="17"/>
      <c r="Q7" s="12"/>
      <c r="R7" s="12"/>
      <c r="S7" s="12"/>
      <c r="T7" s="12"/>
      <c r="U7" s="12"/>
      <c r="V7" s="258"/>
      <c r="W7" s="258"/>
      <c r="X7" s="258"/>
      <c r="Y7" s="258"/>
      <c r="Z7" s="258"/>
      <c r="AA7" s="258"/>
      <c r="AB7" s="258"/>
      <c r="AC7" s="258"/>
      <c r="AD7" s="235"/>
      <c r="AE7" s="235"/>
      <c r="AF7" s="235"/>
      <c r="AG7" s="34"/>
      <c r="AH7" s="237"/>
      <c r="AI7" s="115"/>
      <c r="AJ7" s="164"/>
      <c r="AK7" s="114"/>
      <c r="AL7" s="112"/>
      <c r="AM7" s="112"/>
      <c r="AN7" s="112"/>
      <c r="AO7" s="112"/>
    </row>
    <row r="8" spans="1:41" x14ac:dyDescent="0.25">
      <c r="A8" s="257"/>
      <c r="B8" s="257"/>
      <c r="C8" s="257"/>
      <c r="D8" s="257"/>
      <c r="E8" s="257"/>
      <c r="F8" s="257"/>
      <c r="G8" s="257"/>
      <c r="H8" s="257"/>
      <c r="I8" s="234" t="s">
        <v>11</v>
      </c>
      <c r="J8" s="234"/>
      <c r="K8" s="234"/>
      <c r="L8" s="32">
        <f>L155</f>
        <v>19.124363644764987</v>
      </c>
      <c r="M8" s="253"/>
      <c r="N8" s="115"/>
      <c r="O8" s="178"/>
      <c r="P8" s="17"/>
      <c r="Q8" s="12"/>
      <c r="R8" s="12"/>
      <c r="S8" s="12"/>
      <c r="T8" s="12"/>
      <c r="U8" s="12"/>
      <c r="V8" s="258"/>
      <c r="W8" s="258"/>
      <c r="X8" s="258"/>
      <c r="Y8" s="258"/>
      <c r="Z8" s="258"/>
      <c r="AA8" s="258"/>
      <c r="AB8" s="258"/>
      <c r="AC8" s="258"/>
      <c r="AD8" s="235"/>
      <c r="AE8" s="235"/>
      <c r="AF8" s="235"/>
      <c r="AG8" s="34"/>
      <c r="AH8" s="237"/>
      <c r="AI8" s="115"/>
      <c r="AJ8" s="164"/>
      <c r="AK8" s="114"/>
      <c r="AL8" s="112"/>
      <c r="AM8" s="112"/>
      <c r="AN8" s="112"/>
      <c r="AO8" s="112"/>
    </row>
    <row r="9" spans="1:41" ht="16.5" customHeight="1" x14ac:dyDescent="0.25">
      <c r="A9" s="68"/>
      <c r="B9" s="69"/>
      <c r="C9" s="69"/>
      <c r="D9" s="69"/>
      <c r="E9" s="69"/>
      <c r="F9" s="69"/>
      <c r="G9" s="69"/>
      <c r="H9" s="70"/>
      <c r="I9" s="234" t="s">
        <v>161</v>
      </c>
      <c r="J9" s="236"/>
      <c r="K9" s="236"/>
      <c r="L9" s="32">
        <f>K19+K21+K25+K26+K27+K29+K30+K31+K32+K33+K34+K35+K36+K37+K38+K39+K40+K41+K42+K43+K45+K46+K47+K48+K49+K50+K53+K54+K55+K56+K57+K58+K59+K61+K62+K63+K64+K65+K66+K69+K70+K71+K72+K74+K77+K78+K80+K81+K82+K83+K85+K87+K88+K89+K91+K92+K96+K97+K98+K99+K100+K101+K103+K104+K107+K108+K109+K111+K113+K114+K115+K116+K117+K118+K119+K121+K122+K123+K124+K125+K126+K127+K128+K130+K131+K132+K133+K135+K136+K137+K138+K140+K141+K143+K145+K146+K147+K148+K149+K150+K153+K24+K95</f>
        <v>50.888936762000014</v>
      </c>
      <c r="M9" s="253"/>
      <c r="N9" s="115"/>
      <c r="O9" s="178"/>
      <c r="P9" s="54"/>
      <c r="Q9" s="52"/>
      <c r="R9" s="48"/>
      <c r="S9" s="48"/>
      <c r="T9" s="48"/>
      <c r="U9" s="48"/>
      <c r="V9" s="179"/>
      <c r="W9" s="179"/>
      <c r="X9" s="179"/>
      <c r="Y9" s="179"/>
      <c r="Z9" s="179"/>
      <c r="AA9" s="179"/>
      <c r="AB9" s="179"/>
      <c r="AC9" s="179"/>
      <c r="AD9" s="235"/>
      <c r="AE9" s="237"/>
      <c r="AF9" s="237"/>
      <c r="AG9" s="34"/>
      <c r="AH9" s="237"/>
      <c r="AI9" s="115"/>
      <c r="AJ9" s="164"/>
      <c r="AK9" s="114"/>
      <c r="AL9" s="112"/>
      <c r="AM9" s="112"/>
      <c r="AN9" s="112"/>
      <c r="AO9" s="112"/>
    </row>
    <row r="10" spans="1:41" ht="29.25" customHeight="1" x14ac:dyDescent="0.25">
      <c r="A10" s="71"/>
      <c r="B10" s="72"/>
      <c r="C10" s="72"/>
      <c r="D10" s="72"/>
      <c r="E10" s="72"/>
      <c r="F10" s="72"/>
      <c r="G10" s="179"/>
      <c r="H10" s="80"/>
      <c r="I10" s="238" t="s">
        <v>163</v>
      </c>
      <c r="J10" s="239"/>
      <c r="K10" s="239"/>
      <c r="L10" s="81">
        <f>L6-L9-L8</f>
        <v>13.056699593234992</v>
      </c>
      <c r="M10" s="253"/>
      <c r="N10" s="115"/>
      <c r="O10" s="149"/>
      <c r="P10" s="54"/>
      <c r="Q10" s="48"/>
      <c r="R10" s="48"/>
      <c r="S10" s="48"/>
      <c r="T10" s="48"/>
      <c r="U10" s="48"/>
      <c r="V10" s="179"/>
      <c r="W10" s="179"/>
      <c r="X10" s="179"/>
      <c r="Y10" s="179"/>
      <c r="Z10" s="179"/>
      <c r="AA10" s="179"/>
      <c r="AB10" s="179"/>
      <c r="AC10" s="179"/>
      <c r="AD10" s="235"/>
      <c r="AE10" s="237"/>
      <c r="AF10" s="237"/>
      <c r="AG10" s="34"/>
      <c r="AH10" s="237"/>
      <c r="AI10" s="115"/>
      <c r="AJ10" s="164"/>
      <c r="AK10" s="114"/>
      <c r="AL10" s="112"/>
      <c r="AM10" s="112"/>
      <c r="AN10" s="112"/>
      <c r="AO10" s="112"/>
    </row>
    <row r="11" spans="1:41" ht="15" customHeight="1" x14ac:dyDescent="0.25">
      <c r="A11" s="223" t="s">
        <v>157</v>
      </c>
      <c r="B11" s="224"/>
      <c r="C11" s="224"/>
      <c r="D11" s="229" t="s">
        <v>158</v>
      </c>
      <c r="E11" s="229"/>
      <c r="F11" s="78">
        <f>F155</f>
        <v>7235.2999999999984</v>
      </c>
      <c r="G11" s="234" t="s">
        <v>13</v>
      </c>
      <c r="H11" s="240"/>
      <c r="I11" s="240"/>
      <c r="J11" s="240"/>
      <c r="K11" s="240"/>
      <c r="L11" s="240"/>
      <c r="M11" s="240"/>
      <c r="N11" s="115"/>
      <c r="O11" s="178"/>
      <c r="P11" s="54"/>
      <c r="Q11" s="48"/>
      <c r="R11" s="48"/>
      <c r="S11" s="48"/>
      <c r="T11" s="48"/>
      <c r="U11" s="48"/>
      <c r="V11" s="241"/>
      <c r="W11" s="241"/>
      <c r="X11" s="241"/>
      <c r="Y11" s="220"/>
      <c r="Z11" s="220"/>
      <c r="AA11" s="117"/>
      <c r="AB11" s="235"/>
      <c r="AC11" s="242"/>
      <c r="AD11" s="242"/>
      <c r="AE11" s="242"/>
      <c r="AF11" s="242"/>
      <c r="AG11" s="242"/>
      <c r="AH11" s="242"/>
      <c r="AI11" s="115"/>
      <c r="AJ11" s="164"/>
      <c r="AK11" s="114"/>
      <c r="AL11" s="112"/>
      <c r="AM11" s="112"/>
      <c r="AN11" s="112"/>
      <c r="AO11" s="112"/>
    </row>
    <row r="12" spans="1:41" ht="15" customHeight="1" x14ac:dyDescent="0.25">
      <c r="A12" s="225"/>
      <c r="B12" s="226"/>
      <c r="C12" s="226"/>
      <c r="D12" s="219" t="s">
        <v>159</v>
      </c>
      <c r="E12" s="219"/>
      <c r="F12" s="79">
        <v>2158.9</v>
      </c>
      <c r="G12" s="240"/>
      <c r="H12" s="240"/>
      <c r="I12" s="240"/>
      <c r="J12" s="240"/>
      <c r="K12" s="240"/>
      <c r="L12" s="240"/>
      <c r="M12" s="240"/>
      <c r="N12" s="115"/>
      <c r="O12" s="178"/>
      <c r="P12" s="54"/>
      <c r="Q12" s="48"/>
      <c r="R12" s="48"/>
      <c r="S12" s="48"/>
      <c r="T12" s="48"/>
      <c r="U12" s="48"/>
      <c r="V12" s="241"/>
      <c r="W12" s="241"/>
      <c r="X12" s="241"/>
      <c r="Y12" s="220"/>
      <c r="Z12" s="220"/>
      <c r="AA12" s="118"/>
      <c r="AB12" s="242"/>
      <c r="AC12" s="242"/>
      <c r="AD12" s="242"/>
      <c r="AE12" s="242"/>
      <c r="AF12" s="242"/>
      <c r="AG12" s="242"/>
      <c r="AH12" s="242"/>
      <c r="AI12" s="115"/>
      <c r="AJ12" s="164"/>
      <c r="AK12" s="114"/>
      <c r="AL12" s="112"/>
      <c r="AM12" s="112"/>
      <c r="AN12" s="112"/>
      <c r="AO12" s="112"/>
    </row>
    <row r="13" spans="1:41" ht="28.5" customHeight="1" thickBot="1" x14ac:dyDescent="0.3">
      <c r="A13" s="227"/>
      <c r="B13" s="228"/>
      <c r="C13" s="228"/>
      <c r="D13" s="221" t="s">
        <v>160</v>
      </c>
      <c r="E13" s="221"/>
      <c r="F13" s="84">
        <f>F20+F22+F23+F28+F44+F51+F52+F60+F67+F68+F73+F75+F76+F79+F84+F86+F90+F93+F94+F102+F105+F106+F110+F112+F120+F129+F134+F139+F142+F144+F151+F152+F154</f>
        <v>1715.2</v>
      </c>
      <c r="G13" s="240"/>
      <c r="H13" s="240"/>
      <c r="I13" s="240"/>
      <c r="J13" s="240"/>
      <c r="K13" s="240"/>
      <c r="L13" s="240"/>
      <c r="M13" s="240"/>
      <c r="N13" s="115"/>
      <c r="O13" s="178"/>
      <c r="P13" s="54"/>
      <c r="Q13" s="48"/>
      <c r="R13" s="48"/>
      <c r="S13" s="48"/>
      <c r="T13" s="48"/>
      <c r="U13" s="48"/>
      <c r="V13" s="241"/>
      <c r="W13" s="241"/>
      <c r="X13" s="241"/>
      <c r="Y13" s="220"/>
      <c r="Z13" s="220"/>
      <c r="AA13" s="118"/>
      <c r="AB13" s="242"/>
      <c r="AC13" s="242"/>
      <c r="AD13" s="242"/>
      <c r="AE13" s="242"/>
      <c r="AF13" s="242"/>
      <c r="AG13" s="242"/>
      <c r="AH13" s="242"/>
      <c r="AI13" s="115"/>
      <c r="AJ13" s="164"/>
      <c r="AK13" s="114"/>
      <c r="AL13" s="112"/>
      <c r="AM13" s="112"/>
      <c r="AN13" s="112"/>
      <c r="AO13" s="112"/>
    </row>
    <row r="14" spans="1:41" hidden="1" x14ac:dyDescent="0.25">
      <c r="A14" s="179"/>
      <c r="B14" s="179"/>
      <c r="C14" s="179"/>
      <c r="D14" s="179"/>
      <c r="E14" s="179"/>
      <c r="F14" s="179"/>
      <c r="G14" s="179"/>
      <c r="H14" s="179"/>
      <c r="I14" s="175"/>
      <c r="J14" s="175"/>
      <c r="K14" s="175"/>
      <c r="L14" s="34"/>
      <c r="M14" s="176"/>
      <c r="N14" s="115"/>
      <c r="O14" s="178"/>
      <c r="P14" s="54"/>
      <c r="Q14" s="48"/>
      <c r="R14" s="48"/>
      <c r="S14" s="48"/>
      <c r="T14" s="48"/>
      <c r="U14" s="48"/>
      <c r="V14" s="179"/>
      <c r="W14" s="179"/>
      <c r="X14" s="179"/>
      <c r="Y14" s="179"/>
      <c r="Z14" s="179"/>
      <c r="AA14" s="179"/>
      <c r="AB14" s="179"/>
      <c r="AC14" s="179"/>
      <c r="AD14" s="175"/>
      <c r="AE14" s="175"/>
      <c r="AF14" s="175"/>
      <c r="AG14" s="34"/>
      <c r="AH14" s="176"/>
      <c r="AI14" s="115"/>
      <c r="AJ14" s="164"/>
      <c r="AK14" s="114"/>
      <c r="AL14" s="112"/>
      <c r="AM14" s="112"/>
      <c r="AN14" s="112"/>
      <c r="AO14" s="112"/>
    </row>
    <row r="15" spans="1:41" hidden="1" x14ac:dyDescent="0.25">
      <c r="A15" s="179"/>
      <c r="B15" s="179"/>
      <c r="C15" s="179"/>
      <c r="D15" s="179"/>
      <c r="E15" s="179"/>
      <c r="F15" s="179"/>
      <c r="G15" s="179"/>
      <c r="H15" s="179"/>
      <c r="I15" s="175"/>
      <c r="J15" s="175"/>
      <c r="K15" s="175"/>
      <c r="L15" s="34"/>
      <c r="M15" s="176"/>
      <c r="N15" s="115"/>
      <c r="O15" s="178"/>
      <c r="P15" s="54"/>
      <c r="Q15" s="48"/>
      <c r="R15" s="48"/>
      <c r="S15" s="48"/>
      <c r="T15" s="48"/>
      <c r="U15" s="48"/>
      <c r="V15" s="179"/>
      <c r="W15" s="179"/>
      <c r="X15" s="179"/>
      <c r="Y15" s="179"/>
      <c r="Z15" s="179"/>
      <c r="AA15" s="179"/>
      <c r="AB15" s="179"/>
      <c r="AC15" s="179"/>
      <c r="AD15" s="175"/>
      <c r="AE15" s="175"/>
      <c r="AF15" s="175"/>
      <c r="AG15" s="34"/>
      <c r="AH15" s="176"/>
      <c r="AI15" s="115"/>
      <c r="AJ15" s="164"/>
      <c r="AK15" s="114"/>
      <c r="AL15" s="112"/>
      <c r="AM15" s="112"/>
      <c r="AN15" s="112"/>
      <c r="AO15" s="112"/>
    </row>
    <row r="16" spans="1:41" hidden="1" x14ac:dyDescent="0.25">
      <c r="A16" s="175"/>
      <c r="B16" s="179"/>
      <c r="C16" s="179"/>
      <c r="D16" s="179"/>
      <c r="E16" s="179"/>
      <c r="F16" s="175"/>
      <c r="G16" s="175"/>
      <c r="H16" s="179"/>
      <c r="I16" s="175"/>
      <c r="J16" s="175"/>
      <c r="K16" s="175"/>
      <c r="L16" s="34"/>
      <c r="M16" s="33"/>
      <c r="N16" s="96"/>
      <c r="O16" s="35"/>
      <c r="P16" s="54"/>
      <c r="Q16" s="48"/>
      <c r="R16" s="48"/>
      <c r="S16" s="48"/>
      <c r="T16" s="48"/>
      <c r="U16" s="48"/>
      <c r="V16" s="175"/>
      <c r="W16" s="179"/>
      <c r="X16" s="179"/>
      <c r="Y16" s="179"/>
      <c r="Z16" s="179"/>
      <c r="AA16" s="175"/>
      <c r="AB16" s="175"/>
      <c r="AC16" s="179"/>
      <c r="AD16" s="175"/>
      <c r="AE16" s="175"/>
      <c r="AF16" s="175"/>
      <c r="AG16" s="34"/>
      <c r="AH16" s="33"/>
      <c r="AI16" s="96"/>
      <c r="AJ16" s="35"/>
      <c r="AK16" s="114"/>
      <c r="AL16" s="112"/>
      <c r="AM16" s="112"/>
      <c r="AN16" s="112"/>
      <c r="AO16" s="112"/>
    </row>
    <row r="17" spans="1:41" hidden="1" x14ac:dyDescent="0.25">
      <c r="A17" s="175"/>
      <c r="B17" s="179"/>
      <c r="C17" s="179"/>
      <c r="D17" s="179"/>
      <c r="E17" s="179"/>
      <c r="F17" s="175"/>
      <c r="G17" s="175"/>
      <c r="H17" s="179"/>
      <c r="I17" s="175"/>
      <c r="J17" s="175"/>
      <c r="K17" s="222"/>
      <c r="L17" s="222"/>
      <c r="M17" s="215"/>
      <c r="N17" s="98"/>
      <c r="O17" s="112"/>
      <c r="P17" s="54"/>
      <c r="Q17" s="48"/>
      <c r="R17" s="48"/>
      <c r="S17" s="48"/>
      <c r="T17" s="48"/>
      <c r="U17" s="48"/>
      <c r="V17" s="175"/>
      <c r="W17" s="179"/>
      <c r="X17" s="179"/>
      <c r="Y17" s="179"/>
      <c r="Z17" s="179"/>
      <c r="AA17" s="175"/>
      <c r="AB17" s="175"/>
      <c r="AC17" s="179"/>
      <c r="AD17" s="175"/>
      <c r="AE17" s="175"/>
      <c r="AF17" s="222"/>
      <c r="AG17" s="222"/>
      <c r="AH17" s="203"/>
      <c r="AI17" s="98"/>
      <c r="AJ17" s="112"/>
      <c r="AK17" s="114"/>
      <c r="AL17" s="112"/>
      <c r="AM17" s="112"/>
      <c r="AN17" s="112"/>
      <c r="AO17" s="112"/>
    </row>
    <row r="18" spans="1:41" ht="42" x14ac:dyDescent="0.25">
      <c r="A18" s="23" t="s">
        <v>0</v>
      </c>
      <c r="B18" s="23"/>
      <c r="C18" s="24" t="s">
        <v>1</v>
      </c>
      <c r="D18" s="56" t="s">
        <v>154</v>
      </c>
      <c r="E18" s="56" t="s">
        <v>155</v>
      </c>
      <c r="F18" s="23" t="s">
        <v>2</v>
      </c>
      <c r="G18" s="23" t="s">
        <v>162</v>
      </c>
      <c r="H18" s="25" t="s">
        <v>167</v>
      </c>
      <c r="I18" s="25" t="s">
        <v>171</v>
      </c>
      <c r="J18" s="25" t="s">
        <v>156</v>
      </c>
      <c r="K18" s="25" t="s">
        <v>142</v>
      </c>
      <c r="L18" s="26" t="s">
        <v>7</v>
      </c>
      <c r="M18" s="103" t="s">
        <v>14</v>
      </c>
      <c r="N18" s="97"/>
      <c r="O18" s="73"/>
      <c r="P18" s="51"/>
      <c r="Q18" s="51"/>
      <c r="R18" s="51"/>
      <c r="S18" s="48"/>
      <c r="T18" s="48"/>
      <c r="U18" s="48"/>
      <c r="V18" s="119"/>
      <c r="W18" s="119"/>
      <c r="X18" s="120"/>
      <c r="Y18" s="121"/>
      <c r="Z18" s="121"/>
      <c r="AA18" s="119"/>
      <c r="AB18" s="119"/>
      <c r="AC18" s="122"/>
      <c r="AD18" s="122"/>
      <c r="AE18" s="122"/>
      <c r="AF18" s="122"/>
      <c r="AG18" s="123"/>
      <c r="AH18" s="123"/>
      <c r="AI18" s="97"/>
      <c r="AJ18" s="73"/>
      <c r="AK18" s="114"/>
      <c r="AL18" s="112"/>
      <c r="AM18" s="112"/>
      <c r="AN18" s="112"/>
      <c r="AO18" s="112"/>
    </row>
    <row r="19" spans="1:41" x14ac:dyDescent="0.25">
      <c r="A19" s="14">
        <v>1</v>
      </c>
      <c r="B19" s="66" t="s">
        <v>18</v>
      </c>
      <c r="C19" s="28">
        <v>91504425</v>
      </c>
      <c r="D19" s="57">
        <v>43731</v>
      </c>
      <c r="E19" s="57">
        <v>45191</v>
      </c>
      <c r="F19" s="27">
        <v>45.2</v>
      </c>
      <c r="G19" s="185">
        <f>F19*F12/F11</f>
        <v>13.486970823600961</v>
      </c>
      <c r="H19" s="186">
        <v>3.4104999999999999</v>
      </c>
      <c r="I19" s="186">
        <v>3.66</v>
      </c>
      <c r="J19" s="186">
        <f t="shared" ref="J19:J82" si="0">I19-H19</f>
        <v>0.24950000000000028</v>
      </c>
      <c r="K19" s="102">
        <f>J19</f>
        <v>0.24950000000000028</v>
      </c>
      <c r="L19" s="187">
        <f>G19*(L6/(F11-G19+F12))</f>
        <v>0.11943257008629511</v>
      </c>
      <c r="M19" s="102">
        <f>K19+L19</f>
        <v>0.36893257008629537</v>
      </c>
      <c r="N19" s="107"/>
      <c r="O19" s="90"/>
      <c r="P19" s="49"/>
      <c r="Q19" s="53"/>
      <c r="R19" s="48"/>
      <c r="S19" s="48"/>
      <c r="T19" s="48"/>
      <c r="U19" s="48"/>
      <c r="V19" s="124"/>
      <c r="W19" s="33"/>
      <c r="X19" s="125"/>
      <c r="Y19" s="126"/>
      <c r="Z19" s="126"/>
      <c r="AA19" s="127"/>
      <c r="AB19" s="128"/>
      <c r="AC19" s="99"/>
      <c r="AD19" s="99"/>
      <c r="AE19" s="99"/>
      <c r="AF19" s="129"/>
      <c r="AG19" s="129"/>
      <c r="AH19" s="129"/>
      <c r="AI19" s="107"/>
      <c r="AJ19" s="90"/>
      <c r="AK19" s="114"/>
      <c r="AL19" s="112"/>
      <c r="AM19" s="112"/>
      <c r="AN19" s="112"/>
      <c r="AO19" s="112"/>
    </row>
    <row r="20" spans="1:41" x14ac:dyDescent="0.25">
      <c r="A20" s="55">
        <v>2</v>
      </c>
      <c r="B20" s="66" t="s">
        <v>19</v>
      </c>
      <c r="C20" s="28">
        <v>15705811</v>
      </c>
      <c r="D20" s="57"/>
      <c r="E20" s="57"/>
      <c r="F20" s="27">
        <v>62</v>
      </c>
      <c r="G20" s="185">
        <f>F20*F12/F11</f>
        <v>18.499827235912822</v>
      </c>
      <c r="H20" s="58">
        <v>15908</v>
      </c>
      <c r="I20" s="58">
        <v>15908</v>
      </c>
      <c r="J20" s="58">
        <f t="shared" si="0"/>
        <v>0</v>
      </c>
      <c r="K20" s="102">
        <f>F20*(L10/F13)</f>
        <v>0.47196558697561186</v>
      </c>
      <c r="L20" s="187">
        <f>G20*(L6/(F11-G20+F12))</f>
        <v>0.16391102746134573</v>
      </c>
      <c r="M20" s="102">
        <f t="shared" ref="M20:M83" si="1">K20+L20</f>
        <v>0.63587661443695764</v>
      </c>
      <c r="N20" s="107"/>
      <c r="O20" s="90"/>
      <c r="P20" s="49"/>
      <c r="Q20" s="53"/>
      <c r="R20" s="52"/>
      <c r="S20" s="48"/>
      <c r="T20" s="48"/>
      <c r="U20" s="48"/>
      <c r="V20" s="130"/>
      <c r="W20" s="33"/>
      <c r="X20" s="125"/>
      <c r="Y20" s="126"/>
      <c r="Z20" s="126"/>
      <c r="AA20" s="127"/>
      <c r="AB20" s="128"/>
      <c r="AC20" s="110"/>
      <c r="AD20" s="110"/>
      <c r="AE20" s="110"/>
      <c r="AF20" s="129"/>
      <c r="AG20" s="129"/>
      <c r="AH20" s="129"/>
      <c r="AI20" s="107"/>
      <c r="AJ20" s="113"/>
      <c r="AK20" s="114"/>
      <c r="AL20" s="114"/>
      <c r="AM20" s="112"/>
      <c r="AN20" s="112"/>
      <c r="AO20" s="112"/>
    </row>
    <row r="21" spans="1:41" x14ac:dyDescent="0.25">
      <c r="A21" s="14">
        <v>3</v>
      </c>
      <c r="B21" s="66" t="s">
        <v>20</v>
      </c>
      <c r="C21" s="28">
        <v>1564015</v>
      </c>
      <c r="D21" s="57">
        <v>43621</v>
      </c>
      <c r="E21" s="57">
        <v>45081</v>
      </c>
      <c r="F21" s="27">
        <v>72.7</v>
      </c>
      <c r="G21" s="185">
        <f>F21*F12/F11</f>
        <v>21.692539355659065</v>
      </c>
      <c r="H21" s="186">
        <v>4.7960000000000003</v>
      </c>
      <c r="I21" s="186">
        <v>5.3559999999999999</v>
      </c>
      <c r="J21" s="186">
        <f t="shared" si="0"/>
        <v>0.55999999999999961</v>
      </c>
      <c r="K21" s="102">
        <f>J21</f>
        <v>0.55999999999999961</v>
      </c>
      <c r="L21" s="187">
        <f>G21*(L6/(F11-G21+F12))</f>
        <v>0.19226437021696594</v>
      </c>
      <c r="M21" s="102">
        <f t="shared" si="1"/>
        <v>0.75226437021696557</v>
      </c>
      <c r="N21" s="107"/>
      <c r="O21" s="90"/>
      <c r="P21" s="49"/>
      <c r="Q21" s="53"/>
      <c r="R21" s="89"/>
      <c r="S21" s="230"/>
      <c r="T21" s="231"/>
      <c r="U21" s="48"/>
      <c r="V21" s="124"/>
      <c r="W21" s="33"/>
      <c r="X21" s="125"/>
      <c r="Y21" s="126"/>
      <c r="Z21" s="126"/>
      <c r="AA21" s="127"/>
      <c r="AB21" s="128"/>
      <c r="AC21" s="99"/>
      <c r="AD21" s="99"/>
      <c r="AE21" s="99"/>
      <c r="AF21" s="129"/>
      <c r="AG21" s="129"/>
      <c r="AH21" s="129"/>
      <c r="AI21" s="107"/>
      <c r="AJ21" s="113"/>
      <c r="AK21" s="114"/>
      <c r="AL21" s="114"/>
      <c r="AM21" s="112"/>
      <c r="AN21" s="112"/>
      <c r="AO21" s="112"/>
    </row>
    <row r="22" spans="1:41" x14ac:dyDescent="0.25">
      <c r="A22" s="14">
        <v>4</v>
      </c>
      <c r="B22" s="66" t="s">
        <v>145</v>
      </c>
      <c r="C22" s="28">
        <v>15705532</v>
      </c>
      <c r="D22" s="57"/>
      <c r="E22" s="57"/>
      <c r="F22" s="13">
        <v>46.9</v>
      </c>
      <c r="G22" s="185">
        <f>F22*F12/F11</f>
        <v>13.99422415103728</v>
      </c>
      <c r="H22" s="58">
        <v>20514</v>
      </c>
      <c r="I22" s="58">
        <v>20514</v>
      </c>
      <c r="J22" s="58">
        <f t="shared" si="0"/>
        <v>0</v>
      </c>
      <c r="K22" s="102">
        <f>F22*(L10/F13)</f>
        <v>0.35701912950251929</v>
      </c>
      <c r="L22" s="187">
        <f>G22*(L6/(F11-G22+F12))</f>
        <v>0.12393120449657236</v>
      </c>
      <c r="M22" s="102">
        <f t="shared" si="1"/>
        <v>0.48095033399909165</v>
      </c>
      <c r="N22" s="107"/>
      <c r="O22" s="90"/>
      <c r="P22" s="49"/>
      <c r="Q22" s="53"/>
      <c r="R22" s="60"/>
      <c r="S22" s="230"/>
      <c r="T22" s="231"/>
      <c r="U22" s="48"/>
      <c r="V22" s="124"/>
      <c r="W22" s="33"/>
      <c r="X22" s="125"/>
      <c r="Y22" s="126"/>
      <c r="Z22" s="126"/>
      <c r="AA22" s="131"/>
      <c r="AB22" s="128"/>
      <c r="AC22" s="110"/>
      <c r="AD22" s="110"/>
      <c r="AE22" s="110"/>
      <c r="AF22" s="129"/>
      <c r="AG22" s="129"/>
      <c r="AH22" s="129"/>
      <c r="AI22" s="107"/>
      <c r="AJ22" s="113"/>
      <c r="AK22" s="114"/>
      <c r="AL22" s="114"/>
      <c r="AM22" s="112"/>
      <c r="AN22" s="112"/>
      <c r="AO22" s="112"/>
    </row>
    <row r="23" spans="1:41" x14ac:dyDescent="0.25">
      <c r="A23" s="15">
        <v>5</v>
      </c>
      <c r="B23" s="66" t="s">
        <v>21</v>
      </c>
      <c r="C23" s="28">
        <v>15705673</v>
      </c>
      <c r="D23" s="57"/>
      <c r="E23" s="57"/>
      <c r="F23" s="13">
        <v>70.599999999999994</v>
      </c>
      <c r="G23" s="185">
        <f>F23*F12/F11</f>
        <v>21.065932304120082</v>
      </c>
      <c r="H23" s="58">
        <v>52208</v>
      </c>
      <c r="I23" s="58">
        <v>52208</v>
      </c>
      <c r="J23" s="58">
        <f t="shared" si="0"/>
        <v>0</v>
      </c>
      <c r="K23" s="102">
        <f>F23*(L10/F13)</f>
        <v>0.53743178129803537</v>
      </c>
      <c r="L23" s="187">
        <f>G23*(L6/(F11-G23+F12))</f>
        <v>0.1866981720163777</v>
      </c>
      <c r="M23" s="102">
        <f t="shared" si="1"/>
        <v>0.7241299533144131</v>
      </c>
      <c r="N23" s="107"/>
      <c r="O23" s="90"/>
      <c r="P23" s="49"/>
      <c r="Q23" s="53"/>
      <c r="R23" s="61"/>
      <c r="S23" s="230"/>
      <c r="T23" s="231"/>
      <c r="U23" s="48"/>
      <c r="V23" s="124"/>
      <c r="W23" s="33"/>
      <c r="X23" s="125"/>
      <c r="Y23" s="126"/>
      <c r="Z23" s="126"/>
      <c r="AA23" s="131"/>
      <c r="AB23" s="128"/>
      <c r="AC23" s="110"/>
      <c r="AD23" s="110"/>
      <c r="AE23" s="110"/>
      <c r="AF23" s="129"/>
      <c r="AG23" s="129"/>
      <c r="AH23" s="129"/>
      <c r="AI23" s="107"/>
      <c r="AJ23" s="113"/>
      <c r="AK23" s="114"/>
      <c r="AL23" s="114"/>
      <c r="AM23" s="112"/>
      <c r="AN23" s="112"/>
      <c r="AO23" s="112"/>
    </row>
    <row r="24" spans="1:41" x14ac:dyDescent="0.25">
      <c r="A24" s="55">
        <v>6</v>
      </c>
      <c r="B24" s="66" t="s">
        <v>22</v>
      </c>
      <c r="C24" s="28">
        <v>15705735</v>
      </c>
      <c r="D24" s="57">
        <v>43822</v>
      </c>
      <c r="E24" s="57">
        <v>46013</v>
      </c>
      <c r="F24" s="13">
        <v>47.4</v>
      </c>
      <c r="G24" s="185">
        <f>F24*F12/F11</f>
        <v>14.143416306165609</v>
      </c>
      <c r="H24" s="186">
        <v>0.16200000000000001</v>
      </c>
      <c r="I24" s="186">
        <v>0.39079999999999998</v>
      </c>
      <c r="J24" s="186">
        <f t="shared" si="0"/>
        <v>0.22879999999999998</v>
      </c>
      <c r="K24" s="102">
        <f>J24</f>
        <v>0.22879999999999998</v>
      </c>
      <c r="L24" s="187">
        <f>G24*(L6/(F11-G24+F12))</f>
        <v>0.12525442486089011</v>
      </c>
      <c r="M24" s="102">
        <f t="shared" si="1"/>
        <v>0.35405442486089012</v>
      </c>
      <c r="N24" s="107"/>
      <c r="O24" s="90"/>
      <c r="P24" s="49"/>
      <c r="Q24" s="53"/>
      <c r="R24" s="61"/>
      <c r="S24" s="230"/>
      <c r="T24" s="231"/>
      <c r="U24" s="48"/>
      <c r="V24" s="130"/>
      <c r="W24" s="33"/>
      <c r="X24" s="125"/>
      <c r="Y24" s="126"/>
      <c r="Z24" s="126"/>
      <c r="AA24" s="131"/>
      <c r="AB24" s="128"/>
      <c r="AC24" s="110"/>
      <c r="AD24" s="110"/>
      <c r="AE24" s="110"/>
      <c r="AF24" s="129"/>
      <c r="AG24" s="129"/>
      <c r="AH24" s="129"/>
      <c r="AI24" s="107"/>
      <c r="AJ24" s="113"/>
      <c r="AK24" s="114"/>
      <c r="AL24" s="114"/>
      <c r="AM24" s="112"/>
      <c r="AN24" s="112"/>
      <c r="AO24" s="112"/>
    </row>
    <row r="25" spans="1:41" x14ac:dyDescent="0.25">
      <c r="A25" s="14">
        <v>7</v>
      </c>
      <c r="B25" s="66" t="s">
        <v>23</v>
      </c>
      <c r="C25" s="28">
        <v>18008983</v>
      </c>
      <c r="D25" s="57">
        <v>43714</v>
      </c>
      <c r="E25" s="57">
        <v>45721</v>
      </c>
      <c r="F25" s="13">
        <v>42.2</v>
      </c>
      <c r="G25" s="185">
        <f>F25*F12/F11</f>
        <v>12.591817892830987</v>
      </c>
      <c r="H25" s="186">
        <v>4.4039999999999999</v>
      </c>
      <c r="I25" s="186">
        <v>5.085</v>
      </c>
      <c r="J25" s="186">
        <f t="shared" si="0"/>
        <v>0.68100000000000005</v>
      </c>
      <c r="K25" s="102">
        <f>J25</f>
        <v>0.68100000000000005</v>
      </c>
      <c r="L25" s="187">
        <f>G25*(L6/(F11-G25+F12))</f>
        <v>0.11149499020353794</v>
      </c>
      <c r="M25" s="102">
        <f t="shared" si="1"/>
        <v>0.79249499020353797</v>
      </c>
      <c r="N25" s="107"/>
      <c r="O25" s="90"/>
      <c r="P25" s="49"/>
      <c r="Q25" s="53"/>
      <c r="R25" s="52"/>
      <c r="T25" s="48"/>
      <c r="U25" s="48"/>
      <c r="V25" s="124"/>
      <c r="W25" s="33"/>
      <c r="X25" s="125"/>
      <c r="Y25" s="126"/>
      <c r="Z25" s="126"/>
      <c r="AA25" s="131"/>
      <c r="AB25" s="128"/>
      <c r="AC25" s="99"/>
      <c r="AD25" s="99"/>
      <c r="AE25" s="99"/>
      <c r="AF25" s="129"/>
      <c r="AG25" s="129"/>
      <c r="AH25" s="129"/>
      <c r="AI25" s="107"/>
      <c r="AJ25" s="113"/>
      <c r="AK25" s="114"/>
      <c r="AL25" s="114"/>
      <c r="AM25" s="112"/>
      <c r="AN25" s="112"/>
      <c r="AO25" s="112"/>
    </row>
    <row r="26" spans="1:41" x14ac:dyDescent="0.25">
      <c r="A26" s="14">
        <v>8</v>
      </c>
      <c r="B26" s="66" t="s">
        <v>24</v>
      </c>
      <c r="C26" s="28">
        <v>15705529</v>
      </c>
      <c r="D26" s="57">
        <v>43689</v>
      </c>
      <c r="E26" s="57">
        <v>45149</v>
      </c>
      <c r="F26" s="13">
        <v>41.9</v>
      </c>
      <c r="G26" s="185">
        <f>F26*F12/F11</f>
        <v>12.502302599753987</v>
      </c>
      <c r="H26" s="58">
        <v>31910</v>
      </c>
      <c r="I26" s="58">
        <v>32870</v>
      </c>
      <c r="J26" s="58">
        <f t="shared" si="0"/>
        <v>960</v>
      </c>
      <c r="K26" s="102">
        <f t="shared" ref="K26:K47" si="2">J26*0.00086</f>
        <v>0.8256</v>
      </c>
      <c r="L26" s="187">
        <f>G26*(L6/(F11-G26+F12))</f>
        <v>0.11070131552515916</v>
      </c>
      <c r="M26" s="102">
        <f t="shared" si="1"/>
        <v>0.93630131552515916</v>
      </c>
      <c r="N26" s="107"/>
      <c r="O26" s="90"/>
      <c r="P26" s="49"/>
      <c r="Q26" s="53"/>
      <c r="R26" s="88"/>
      <c r="S26" s="48"/>
      <c r="T26" s="48"/>
      <c r="U26" s="48"/>
      <c r="V26" s="124"/>
      <c r="W26" s="33"/>
      <c r="X26" s="125"/>
      <c r="Y26" s="126"/>
      <c r="Z26" s="126"/>
      <c r="AA26" s="131"/>
      <c r="AB26" s="128"/>
      <c r="AC26" s="110"/>
      <c r="AD26" s="110"/>
      <c r="AE26" s="110"/>
      <c r="AF26" s="129"/>
      <c r="AG26" s="129"/>
      <c r="AH26" s="129"/>
      <c r="AI26" s="107"/>
      <c r="AJ26" s="113"/>
      <c r="AK26" s="114"/>
      <c r="AL26" s="114"/>
      <c r="AM26" s="112"/>
      <c r="AN26" s="112"/>
      <c r="AO26" s="112"/>
    </row>
    <row r="27" spans="1:41" x14ac:dyDescent="0.25">
      <c r="A27" s="14">
        <v>9</v>
      </c>
      <c r="B27" s="66" t="s">
        <v>25</v>
      </c>
      <c r="C27" s="28">
        <v>18009297</v>
      </c>
      <c r="D27" s="57">
        <v>43530</v>
      </c>
      <c r="E27" s="57">
        <v>45721</v>
      </c>
      <c r="F27" s="13">
        <v>44.8</v>
      </c>
      <c r="G27" s="185">
        <f>F27*F12/F11</f>
        <v>13.367617099498297</v>
      </c>
      <c r="H27" s="186">
        <v>5.19</v>
      </c>
      <c r="I27" s="186">
        <v>5.9690000000000003</v>
      </c>
      <c r="J27" s="186">
        <f t="shared" si="0"/>
        <v>0.77899999999999991</v>
      </c>
      <c r="K27" s="102">
        <f>J27</f>
        <v>0.77899999999999991</v>
      </c>
      <c r="L27" s="187">
        <f>G27*(L6/(F11-G27+F12))</f>
        <v>0.11837413857638711</v>
      </c>
      <c r="M27" s="102">
        <f t="shared" si="1"/>
        <v>0.89737413857638704</v>
      </c>
      <c r="N27" s="107"/>
      <c r="O27" s="90"/>
      <c r="P27" s="49"/>
      <c r="Q27" s="53"/>
      <c r="R27" s="145"/>
      <c r="S27" s="48"/>
      <c r="T27" s="48"/>
      <c r="U27" s="48"/>
      <c r="V27" s="124"/>
      <c r="W27" s="33"/>
      <c r="X27" s="125"/>
      <c r="Y27" s="126"/>
      <c r="Z27" s="126"/>
      <c r="AA27" s="131"/>
      <c r="AB27" s="128"/>
      <c r="AC27" s="99"/>
      <c r="AD27" s="99"/>
      <c r="AE27" s="99"/>
      <c r="AF27" s="129"/>
      <c r="AG27" s="129"/>
      <c r="AH27" s="129"/>
      <c r="AI27" s="107"/>
      <c r="AJ27" s="113"/>
      <c r="AK27" s="114"/>
      <c r="AL27" s="114"/>
      <c r="AM27" s="112"/>
      <c r="AN27" s="112"/>
      <c r="AO27" s="112"/>
    </row>
    <row r="28" spans="1:41" x14ac:dyDescent="0.25">
      <c r="A28" s="14">
        <v>10</v>
      </c>
      <c r="B28" s="66" t="s">
        <v>26</v>
      </c>
      <c r="C28" s="28">
        <v>15705614</v>
      </c>
      <c r="D28" s="57"/>
      <c r="E28" s="57"/>
      <c r="F28" s="13">
        <v>62.1</v>
      </c>
      <c r="G28" s="185">
        <f>F28*F12/F11</f>
        <v>18.529665666938488</v>
      </c>
      <c r="H28" s="58">
        <v>15616</v>
      </c>
      <c r="I28" s="58">
        <v>15616</v>
      </c>
      <c r="J28" s="58">
        <f t="shared" si="0"/>
        <v>0</v>
      </c>
      <c r="K28" s="102">
        <f>F28*(L10/F13)</f>
        <v>0.47272682179331449</v>
      </c>
      <c r="L28" s="187">
        <f>G28*(L6/(F11-G28+F12))</f>
        <v>0.16417592258080133</v>
      </c>
      <c r="M28" s="102">
        <f t="shared" si="1"/>
        <v>0.63690274437411576</v>
      </c>
      <c r="N28" s="107"/>
      <c r="O28" s="90"/>
      <c r="P28" s="49"/>
      <c r="Q28" s="53"/>
      <c r="R28" s="50"/>
      <c r="S28" s="50"/>
      <c r="T28" s="50"/>
      <c r="U28" s="50"/>
      <c r="V28" s="124"/>
      <c r="W28" s="33"/>
      <c r="X28" s="125"/>
      <c r="Y28" s="126"/>
      <c r="Z28" s="126"/>
      <c r="AA28" s="131"/>
      <c r="AB28" s="128"/>
      <c r="AC28" s="110"/>
      <c r="AD28" s="110"/>
      <c r="AE28" s="110"/>
      <c r="AF28" s="129"/>
      <c r="AG28" s="129"/>
      <c r="AH28" s="129"/>
      <c r="AI28" s="107"/>
      <c r="AJ28" s="113"/>
      <c r="AK28" s="114"/>
      <c r="AL28" s="114"/>
      <c r="AM28" s="112"/>
      <c r="AN28" s="112"/>
      <c r="AO28" s="112"/>
    </row>
    <row r="29" spans="1:41" x14ac:dyDescent="0.25">
      <c r="A29" s="55">
        <v>11</v>
      </c>
      <c r="B29" s="66" t="s">
        <v>27</v>
      </c>
      <c r="C29" s="28">
        <v>18009390</v>
      </c>
      <c r="D29" s="57">
        <v>43530</v>
      </c>
      <c r="E29" s="57">
        <v>45721</v>
      </c>
      <c r="F29" s="13">
        <v>72.8</v>
      </c>
      <c r="G29" s="185">
        <f>F29*F12/F11</f>
        <v>21.722377786684731</v>
      </c>
      <c r="H29" s="186">
        <v>5.0620000000000003</v>
      </c>
      <c r="I29" s="186">
        <v>5.6920000000000002</v>
      </c>
      <c r="J29" s="186">
        <f>I29-H29</f>
        <v>0.62999999999999989</v>
      </c>
      <c r="K29" s="102">
        <f>J29</f>
        <v>0.62999999999999989</v>
      </c>
      <c r="L29" s="187">
        <f>G29*(L6/(F11-G29+F12))</f>
        <v>0.19252944583865247</v>
      </c>
      <c r="M29" s="102">
        <f t="shared" si="1"/>
        <v>0.8225294458386524</v>
      </c>
      <c r="N29" s="107"/>
      <c r="O29" s="90"/>
      <c r="P29" s="49"/>
      <c r="Q29" s="53"/>
      <c r="R29" s="52"/>
      <c r="S29" s="48"/>
      <c r="T29" s="48"/>
      <c r="U29" s="48"/>
      <c r="V29" s="130"/>
      <c r="W29" s="33"/>
      <c r="X29" s="125"/>
      <c r="Y29" s="126"/>
      <c r="Z29" s="126"/>
      <c r="AA29" s="131"/>
      <c r="AB29" s="128"/>
      <c r="AC29" s="99"/>
      <c r="AD29" s="99"/>
      <c r="AE29" s="99"/>
      <c r="AF29" s="129"/>
      <c r="AG29" s="129"/>
      <c r="AH29" s="129"/>
      <c r="AI29" s="107"/>
      <c r="AJ29" s="113"/>
      <c r="AK29" s="114"/>
      <c r="AL29" s="114"/>
      <c r="AM29" s="112"/>
      <c r="AN29" s="112"/>
      <c r="AO29" s="112"/>
    </row>
    <row r="30" spans="1:41" x14ac:dyDescent="0.25">
      <c r="A30" s="14">
        <v>12</v>
      </c>
      <c r="B30" s="66" t="s">
        <v>28</v>
      </c>
      <c r="C30" s="28">
        <v>15705671</v>
      </c>
      <c r="D30" s="57">
        <v>43693</v>
      </c>
      <c r="E30" s="57">
        <v>45153</v>
      </c>
      <c r="F30" s="13">
        <v>47</v>
      </c>
      <c r="G30" s="185">
        <f>F30*F12/F11</f>
        <v>14.024062582062944</v>
      </c>
      <c r="H30" s="58">
        <v>37029</v>
      </c>
      <c r="I30" s="58">
        <v>38107</v>
      </c>
      <c r="J30" s="58">
        <f t="shared" si="0"/>
        <v>1078</v>
      </c>
      <c r="K30" s="102">
        <f t="shared" si="2"/>
        <v>0.92708000000000002</v>
      </c>
      <c r="L30" s="187">
        <f>G30*(L6/(F11-G30+F12))</f>
        <v>0.12419584520209442</v>
      </c>
      <c r="M30" s="102">
        <f t="shared" si="1"/>
        <v>1.0512758452020945</v>
      </c>
      <c r="N30" s="107"/>
      <c r="O30" s="90"/>
      <c r="P30" s="49"/>
      <c r="Q30" s="53"/>
      <c r="R30" s="52"/>
      <c r="S30" s="48"/>
      <c r="T30" s="48"/>
      <c r="U30" s="48"/>
      <c r="V30" s="124"/>
      <c r="W30" s="33"/>
      <c r="X30" s="125"/>
      <c r="Y30" s="126"/>
      <c r="Z30" s="126"/>
      <c r="AA30" s="131"/>
      <c r="AB30" s="128"/>
      <c r="AC30" s="110"/>
      <c r="AD30" s="110"/>
      <c r="AE30" s="110"/>
      <c r="AF30" s="129"/>
      <c r="AG30" s="129"/>
      <c r="AH30" s="129"/>
      <c r="AI30" s="107"/>
      <c r="AJ30" s="113"/>
      <c r="AK30" s="114"/>
      <c r="AL30" s="114"/>
      <c r="AM30" s="112"/>
      <c r="AN30" s="112"/>
      <c r="AO30" s="112"/>
    </row>
    <row r="31" spans="1:41" x14ac:dyDescent="0.25">
      <c r="A31" s="14">
        <v>13</v>
      </c>
      <c r="B31" s="67" t="s">
        <v>29</v>
      </c>
      <c r="C31" s="28">
        <v>41262618</v>
      </c>
      <c r="D31" s="57">
        <v>43719</v>
      </c>
      <c r="E31" s="57">
        <v>45910</v>
      </c>
      <c r="F31" s="13">
        <v>70.599999999999994</v>
      </c>
      <c r="G31" s="185">
        <f>F31*F12/F11</f>
        <v>21.065932304120082</v>
      </c>
      <c r="H31" s="186">
        <v>4.6269999999999998</v>
      </c>
      <c r="I31" s="186">
        <v>5.4349999999999996</v>
      </c>
      <c r="J31" s="186">
        <f t="shared" si="0"/>
        <v>0.80799999999999983</v>
      </c>
      <c r="K31" s="102">
        <f>J31</f>
        <v>0.80799999999999983</v>
      </c>
      <c r="L31" s="187">
        <f>G31*(L6/(F11-G31+F12))</f>
        <v>0.1866981720163777</v>
      </c>
      <c r="M31" s="102">
        <f t="shared" si="1"/>
        <v>0.99469817201637756</v>
      </c>
      <c r="N31" s="107"/>
      <c r="O31" s="90"/>
      <c r="P31" s="49"/>
      <c r="Q31" s="53"/>
      <c r="R31" s="48"/>
      <c r="S31" s="48"/>
      <c r="T31" s="48"/>
      <c r="U31" s="48"/>
      <c r="V31" s="124"/>
      <c r="W31" s="33"/>
      <c r="X31" s="125"/>
      <c r="Y31" s="126"/>
      <c r="Z31" s="126"/>
      <c r="AA31" s="131"/>
      <c r="AB31" s="128"/>
      <c r="AC31" s="99"/>
      <c r="AD31" s="99"/>
      <c r="AE31" s="99"/>
      <c r="AF31" s="129"/>
      <c r="AG31" s="129"/>
      <c r="AH31" s="129"/>
      <c r="AI31" s="107"/>
      <c r="AJ31" s="113"/>
      <c r="AK31" s="114"/>
      <c r="AL31" s="114"/>
      <c r="AM31" s="112"/>
      <c r="AN31" s="112"/>
      <c r="AO31" s="112"/>
    </row>
    <row r="32" spans="1:41" x14ac:dyDescent="0.25">
      <c r="A32" s="55">
        <v>14</v>
      </c>
      <c r="B32" s="66" t="s">
        <v>30</v>
      </c>
      <c r="C32" s="28">
        <v>1732319</v>
      </c>
      <c r="D32" s="57">
        <v>43887</v>
      </c>
      <c r="E32" s="57">
        <v>46078</v>
      </c>
      <c r="F32" s="13">
        <v>47</v>
      </c>
      <c r="G32" s="185">
        <f>F32*F12/F11</f>
        <v>14.024062582062944</v>
      </c>
      <c r="H32" s="186">
        <v>6.6900000000000001E-2</v>
      </c>
      <c r="I32" s="186">
        <v>0.59109999999999996</v>
      </c>
      <c r="J32" s="186">
        <f t="shared" si="0"/>
        <v>0.5242</v>
      </c>
      <c r="K32" s="186">
        <f>J32</f>
        <v>0.5242</v>
      </c>
      <c r="L32" s="187">
        <f>G32*(L6/(F11-G32+F12))</f>
        <v>0.12419584520209442</v>
      </c>
      <c r="M32" s="102">
        <f t="shared" si="1"/>
        <v>0.64839584520209437</v>
      </c>
      <c r="N32" s="107"/>
      <c r="O32" s="90"/>
      <c r="P32" s="49"/>
      <c r="Q32" s="53"/>
      <c r="R32" s="48"/>
      <c r="S32" s="48"/>
      <c r="T32" s="48"/>
      <c r="U32" s="48"/>
      <c r="V32" s="124"/>
      <c r="W32" s="33"/>
      <c r="X32" s="125"/>
      <c r="Y32" s="126"/>
      <c r="Z32" s="126"/>
      <c r="AA32" s="131"/>
      <c r="AB32" s="128"/>
      <c r="AC32" s="110"/>
      <c r="AD32" s="110"/>
      <c r="AE32" s="110"/>
      <c r="AF32" s="129"/>
      <c r="AG32" s="129"/>
      <c r="AH32" s="129"/>
      <c r="AI32" s="107"/>
      <c r="AJ32" s="113"/>
      <c r="AK32" s="114"/>
      <c r="AL32" s="114"/>
      <c r="AM32" s="112"/>
      <c r="AN32" s="112"/>
      <c r="AO32" s="112"/>
    </row>
    <row r="33" spans="1:41" x14ac:dyDescent="0.25">
      <c r="A33" s="14">
        <v>15</v>
      </c>
      <c r="B33" s="66" t="s">
        <v>31</v>
      </c>
      <c r="C33" s="28">
        <v>18004025</v>
      </c>
      <c r="D33" s="57">
        <v>43488</v>
      </c>
      <c r="E33" s="57">
        <v>45679</v>
      </c>
      <c r="F33" s="13">
        <v>42.2</v>
      </c>
      <c r="G33" s="185">
        <f>F33*F12/F11</f>
        <v>12.591817892830987</v>
      </c>
      <c r="H33" s="186">
        <v>0.32</v>
      </c>
      <c r="I33" s="186">
        <v>0.49</v>
      </c>
      <c r="J33" s="186">
        <f t="shared" si="0"/>
        <v>0.16999999999999998</v>
      </c>
      <c r="K33" s="102">
        <f>J33</f>
        <v>0.16999999999999998</v>
      </c>
      <c r="L33" s="187">
        <f>G33*(L6/(F11-G33+F12))</f>
        <v>0.11149499020353794</v>
      </c>
      <c r="M33" s="102">
        <f t="shared" si="1"/>
        <v>0.28149499020353791</v>
      </c>
      <c r="N33" s="107"/>
      <c r="O33" s="90"/>
      <c r="P33" s="49"/>
      <c r="Q33" s="53"/>
      <c r="R33" s="48"/>
      <c r="S33" s="48"/>
      <c r="T33" s="48"/>
      <c r="U33" s="48"/>
      <c r="V33" s="124"/>
      <c r="W33" s="33"/>
      <c r="X33" s="125"/>
      <c r="Y33" s="126"/>
      <c r="Z33" s="126"/>
      <c r="AA33" s="131"/>
      <c r="AB33" s="128"/>
      <c r="AC33" s="99"/>
      <c r="AD33" s="99"/>
      <c r="AE33" s="99"/>
      <c r="AF33" s="129"/>
      <c r="AG33" s="129"/>
      <c r="AH33" s="129"/>
      <c r="AI33" s="107"/>
      <c r="AJ33" s="113"/>
      <c r="AK33" s="114"/>
      <c r="AL33" s="114"/>
      <c r="AM33" s="112"/>
      <c r="AN33" s="112"/>
      <c r="AO33" s="112"/>
    </row>
    <row r="34" spans="1:41" x14ac:dyDescent="0.25">
      <c r="A34" s="14">
        <v>16</v>
      </c>
      <c r="B34" s="66" t="s">
        <v>32</v>
      </c>
      <c r="C34" s="28">
        <v>19000535</v>
      </c>
      <c r="D34" s="57">
        <v>43677</v>
      </c>
      <c r="E34" s="57">
        <v>45868</v>
      </c>
      <c r="F34" s="13">
        <v>42.8</v>
      </c>
      <c r="G34" s="185">
        <f>F34*F12/F11</f>
        <v>12.770848478984979</v>
      </c>
      <c r="H34" s="186">
        <v>2.5150000000000001</v>
      </c>
      <c r="I34" s="186">
        <v>3.282</v>
      </c>
      <c r="J34" s="186">
        <f t="shared" si="0"/>
        <v>0.7669999999999999</v>
      </c>
      <c r="K34" s="102">
        <f>J34</f>
        <v>0.7669999999999999</v>
      </c>
      <c r="L34" s="187">
        <f>G34*(L6/(F11-G34+F12))</f>
        <v>0.11308238499858866</v>
      </c>
      <c r="M34" s="102">
        <f t="shared" si="1"/>
        <v>0.8800823849985886</v>
      </c>
      <c r="N34" s="107"/>
      <c r="O34" s="90"/>
      <c r="P34" s="49"/>
      <c r="Q34" s="53"/>
      <c r="R34" s="48"/>
      <c r="S34" s="48"/>
      <c r="T34" s="48"/>
      <c r="U34" s="48"/>
      <c r="V34" s="124"/>
      <c r="W34" s="33"/>
      <c r="X34" s="125"/>
      <c r="Y34" s="126"/>
      <c r="Z34" s="126"/>
      <c r="AA34" s="131"/>
      <c r="AB34" s="128"/>
      <c r="AC34" s="99"/>
      <c r="AD34" s="99"/>
      <c r="AE34" s="99"/>
      <c r="AF34" s="129"/>
      <c r="AG34" s="129"/>
      <c r="AH34" s="129"/>
      <c r="AI34" s="107"/>
      <c r="AJ34" s="113"/>
      <c r="AK34" s="114"/>
      <c r="AL34" s="114"/>
      <c r="AM34" s="112"/>
      <c r="AN34" s="112"/>
      <c r="AO34" s="112"/>
    </row>
    <row r="35" spans="1:41" x14ac:dyDescent="0.25">
      <c r="A35" s="14">
        <v>17</v>
      </c>
      <c r="B35" s="66" t="s">
        <v>33</v>
      </c>
      <c r="C35" s="28">
        <v>15708273</v>
      </c>
      <c r="D35" s="57">
        <v>43719</v>
      </c>
      <c r="E35" s="57">
        <v>45179</v>
      </c>
      <c r="F35" s="13">
        <v>45.8</v>
      </c>
      <c r="G35" s="185">
        <f>F35*F12/F11</f>
        <v>13.666001409754953</v>
      </c>
      <c r="H35" s="58">
        <v>9914</v>
      </c>
      <c r="I35" s="58">
        <v>9944</v>
      </c>
      <c r="J35" s="58">
        <f t="shared" si="0"/>
        <v>30</v>
      </c>
      <c r="K35" s="102">
        <f t="shared" si="2"/>
        <v>2.58E-2</v>
      </c>
      <c r="L35" s="187">
        <f>G35*(L6/(F11-G35+F12))</f>
        <v>0.12102026785244348</v>
      </c>
      <c r="M35" s="102">
        <f t="shared" si="1"/>
        <v>0.14682026785244348</v>
      </c>
      <c r="N35" s="107"/>
      <c r="O35" s="90"/>
      <c r="P35" s="49"/>
      <c r="Q35" s="53"/>
      <c r="R35" s="48"/>
      <c r="S35" s="48"/>
      <c r="T35" s="48"/>
      <c r="U35" s="48"/>
      <c r="V35" s="124"/>
      <c r="W35" s="33"/>
      <c r="X35" s="125"/>
      <c r="Y35" s="126"/>
      <c r="Z35" s="126"/>
      <c r="AA35" s="131"/>
      <c r="AB35" s="128"/>
      <c r="AC35" s="110"/>
      <c r="AD35" s="110"/>
      <c r="AE35" s="110"/>
      <c r="AF35" s="129"/>
      <c r="AG35" s="129"/>
      <c r="AH35" s="129"/>
      <c r="AI35" s="107"/>
      <c r="AJ35" s="113"/>
      <c r="AK35" s="114"/>
      <c r="AL35" s="114"/>
      <c r="AM35" s="112"/>
      <c r="AN35" s="112"/>
      <c r="AO35" s="112"/>
    </row>
    <row r="36" spans="1:41" x14ac:dyDescent="0.25">
      <c r="A36" s="14">
        <v>18</v>
      </c>
      <c r="B36" s="67" t="s">
        <v>34</v>
      </c>
      <c r="C36" s="28">
        <v>15705659</v>
      </c>
      <c r="D36" s="57">
        <v>43697</v>
      </c>
      <c r="E36" s="57">
        <v>45158</v>
      </c>
      <c r="F36" s="13">
        <v>60.6</v>
      </c>
      <c r="G36" s="185">
        <f>F36*F12/F11</f>
        <v>18.082089201553501</v>
      </c>
      <c r="H36" s="58">
        <v>40622</v>
      </c>
      <c r="I36" s="58">
        <v>41649</v>
      </c>
      <c r="J36" s="58">
        <f t="shared" si="0"/>
        <v>1027</v>
      </c>
      <c r="K36" s="102">
        <f t="shared" si="2"/>
        <v>0.88322000000000001</v>
      </c>
      <c r="L36" s="187">
        <f>G36*(L6/(F11-G36+F12))</f>
        <v>0.16020267281868433</v>
      </c>
      <c r="M36" s="102">
        <f t="shared" si="1"/>
        <v>1.0434226728186844</v>
      </c>
      <c r="N36" s="107"/>
      <c r="O36" s="90"/>
      <c r="P36" s="49"/>
      <c r="Q36" s="53"/>
      <c r="R36" s="48"/>
      <c r="S36" s="48"/>
      <c r="T36" s="48"/>
      <c r="U36" s="48"/>
      <c r="V36" s="124"/>
      <c r="W36" s="33"/>
      <c r="X36" s="125"/>
      <c r="Y36" s="126"/>
      <c r="Z36" s="126"/>
      <c r="AA36" s="131"/>
      <c r="AB36" s="128"/>
      <c r="AC36" s="110"/>
      <c r="AD36" s="110"/>
      <c r="AE36" s="110"/>
      <c r="AF36" s="129"/>
      <c r="AG36" s="129"/>
      <c r="AH36" s="129"/>
      <c r="AI36" s="107"/>
      <c r="AJ36" s="113"/>
      <c r="AK36" s="114"/>
      <c r="AL36" s="114"/>
      <c r="AM36" s="112"/>
      <c r="AN36" s="112"/>
      <c r="AO36" s="112"/>
    </row>
    <row r="37" spans="1:41" x14ac:dyDescent="0.25">
      <c r="A37" s="14">
        <v>19</v>
      </c>
      <c r="B37" s="66" t="s">
        <v>35</v>
      </c>
      <c r="C37" s="64">
        <v>18008964</v>
      </c>
      <c r="D37" s="57">
        <v>43530</v>
      </c>
      <c r="E37" s="57">
        <v>45721</v>
      </c>
      <c r="F37" s="13">
        <v>71.599999999999994</v>
      </c>
      <c r="G37" s="185">
        <f>F37*F12/F11</f>
        <v>21.36431661437674</v>
      </c>
      <c r="H37" s="188">
        <v>3.8730000000000002</v>
      </c>
      <c r="I37" s="188">
        <v>3.8730000000000002</v>
      </c>
      <c r="J37" s="186">
        <f t="shared" si="0"/>
        <v>0</v>
      </c>
      <c r="K37" s="102">
        <f>J37</f>
        <v>0</v>
      </c>
      <c r="L37" s="187">
        <f>G37*(L6/(F11-G37+F12))</f>
        <v>0.18934864976905397</v>
      </c>
      <c r="M37" s="102">
        <f t="shared" si="1"/>
        <v>0.18934864976905397</v>
      </c>
      <c r="N37" s="107"/>
      <c r="O37" s="90"/>
      <c r="P37" s="49"/>
      <c r="Q37" s="53"/>
      <c r="R37" s="48"/>
      <c r="S37" s="48"/>
      <c r="T37" s="48"/>
      <c r="U37" s="48"/>
      <c r="V37" s="124"/>
      <c r="W37" s="33"/>
      <c r="X37" s="125"/>
      <c r="Y37" s="126"/>
      <c r="Z37" s="126"/>
      <c r="AA37" s="131"/>
      <c r="AB37" s="128"/>
      <c r="AC37" s="99"/>
      <c r="AD37" s="99"/>
      <c r="AE37" s="99"/>
      <c r="AF37" s="129"/>
      <c r="AG37" s="129"/>
      <c r="AH37" s="129"/>
      <c r="AI37" s="107"/>
      <c r="AJ37" s="113"/>
      <c r="AK37" s="114"/>
      <c r="AL37" s="114"/>
      <c r="AM37" s="112"/>
      <c r="AN37" s="112"/>
      <c r="AO37" s="112"/>
    </row>
    <row r="38" spans="1:41" x14ac:dyDescent="0.25">
      <c r="A38" s="14">
        <v>20</v>
      </c>
      <c r="B38" s="66" t="s">
        <v>36</v>
      </c>
      <c r="C38" s="64">
        <v>15705665</v>
      </c>
      <c r="D38" s="57">
        <v>43685</v>
      </c>
      <c r="E38" s="57">
        <v>45145</v>
      </c>
      <c r="F38" s="13">
        <v>46.3</v>
      </c>
      <c r="G38" s="185">
        <f>F38*F12/F11</f>
        <v>13.815193564883282</v>
      </c>
      <c r="H38" s="59">
        <v>17053</v>
      </c>
      <c r="I38" s="59">
        <v>17522</v>
      </c>
      <c r="J38" s="58">
        <f t="shared" si="0"/>
        <v>469</v>
      </c>
      <c r="K38" s="102">
        <f t="shared" si="2"/>
        <v>0.40333999999999998</v>
      </c>
      <c r="L38" s="187">
        <f>G38*(L6/(F11-G38+F12))</f>
        <v>0.1223433956192885</v>
      </c>
      <c r="M38" s="102">
        <f t="shared" si="1"/>
        <v>0.52568339561928845</v>
      </c>
      <c r="N38" s="107"/>
      <c r="O38" s="90"/>
      <c r="P38" s="49"/>
      <c r="Q38" s="53"/>
      <c r="R38" s="48"/>
      <c r="S38" s="48"/>
      <c r="T38" s="48"/>
      <c r="U38" s="48"/>
      <c r="V38" s="124"/>
      <c r="W38" s="33"/>
      <c r="X38" s="125"/>
      <c r="Y38" s="126"/>
      <c r="Z38" s="126"/>
      <c r="AA38" s="131"/>
      <c r="AB38" s="128"/>
      <c r="AC38" s="110"/>
      <c r="AD38" s="110"/>
      <c r="AE38" s="110"/>
      <c r="AF38" s="129"/>
      <c r="AG38" s="129"/>
      <c r="AH38" s="129"/>
      <c r="AI38" s="107"/>
      <c r="AJ38" s="113"/>
      <c r="AK38" s="114"/>
      <c r="AL38" s="114"/>
      <c r="AM38" s="112"/>
      <c r="AN38" s="112"/>
      <c r="AO38" s="112"/>
    </row>
    <row r="39" spans="1:41" x14ac:dyDescent="0.25">
      <c r="A39" s="14">
        <v>21</v>
      </c>
      <c r="B39" s="66" t="s">
        <v>37</v>
      </c>
      <c r="C39" s="64">
        <v>15708400</v>
      </c>
      <c r="D39" s="57">
        <v>43713</v>
      </c>
      <c r="E39" s="57">
        <v>45173</v>
      </c>
      <c r="F39" s="13">
        <v>70.099999999999994</v>
      </c>
      <c r="G39" s="185">
        <f>F39*F12/F11</f>
        <v>20.916740148991753</v>
      </c>
      <c r="H39" s="59">
        <v>13600</v>
      </c>
      <c r="I39" s="59">
        <v>13600</v>
      </c>
      <c r="J39" s="58">
        <f t="shared" si="0"/>
        <v>0</v>
      </c>
      <c r="K39" s="102">
        <f t="shared" si="2"/>
        <v>0</v>
      </c>
      <c r="L39" s="187">
        <f>G39*(L6/(F11-G39+F12))</f>
        <v>0.1853729964205055</v>
      </c>
      <c r="M39" s="102">
        <f t="shared" si="1"/>
        <v>0.1853729964205055</v>
      </c>
      <c r="N39" s="107"/>
      <c r="O39" s="90"/>
      <c r="P39" s="49"/>
      <c r="Q39" s="53"/>
      <c r="R39" s="5"/>
      <c r="S39" s="5"/>
      <c r="T39" s="48"/>
      <c r="U39" s="48"/>
      <c r="V39" s="124"/>
      <c r="W39" s="33"/>
      <c r="X39" s="125"/>
      <c r="Y39" s="126"/>
      <c r="Z39" s="126"/>
      <c r="AA39" s="131"/>
      <c r="AB39" s="128"/>
      <c r="AC39" s="110"/>
      <c r="AD39" s="110"/>
      <c r="AE39" s="110"/>
      <c r="AF39" s="129"/>
      <c r="AG39" s="129"/>
      <c r="AH39" s="129"/>
      <c r="AI39" s="107"/>
      <c r="AJ39" s="113"/>
      <c r="AK39" s="114"/>
      <c r="AL39" s="114"/>
      <c r="AM39" s="112"/>
      <c r="AN39" s="112"/>
      <c r="AO39" s="112"/>
    </row>
    <row r="40" spans="1:41" x14ac:dyDescent="0.25">
      <c r="A40" s="14">
        <v>22</v>
      </c>
      <c r="B40" s="66" t="s">
        <v>38</v>
      </c>
      <c r="C40" s="64">
        <v>15705816</v>
      </c>
      <c r="D40" s="57">
        <v>43698</v>
      </c>
      <c r="E40" s="57">
        <v>45158</v>
      </c>
      <c r="F40" s="13">
        <v>48.1</v>
      </c>
      <c r="G40" s="185">
        <f>F40*F12/F11</f>
        <v>14.352285323345271</v>
      </c>
      <c r="H40" s="59">
        <v>11930</v>
      </c>
      <c r="I40" s="59">
        <v>12573</v>
      </c>
      <c r="J40" s="58">
        <f t="shared" si="0"/>
        <v>643</v>
      </c>
      <c r="K40" s="102">
        <f t="shared" si="2"/>
        <v>0.55298000000000003</v>
      </c>
      <c r="L40" s="187">
        <f>G40*(L6/(F11-G40+F12))</f>
        <v>0.12710700408758088</v>
      </c>
      <c r="M40" s="102">
        <f t="shared" si="1"/>
        <v>0.68008700408758094</v>
      </c>
      <c r="N40" s="107"/>
      <c r="O40" s="90"/>
      <c r="P40" s="49"/>
      <c r="Q40" s="53"/>
      <c r="R40" s="5"/>
      <c r="S40" s="5"/>
      <c r="T40" s="48"/>
      <c r="U40" s="48"/>
      <c r="V40" s="124"/>
      <c r="W40" s="33"/>
      <c r="X40" s="125"/>
      <c r="Y40" s="126"/>
      <c r="Z40" s="126"/>
      <c r="AA40" s="131"/>
      <c r="AB40" s="128"/>
      <c r="AC40" s="110"/>
      <c r="AD40" s="110"/>
      <c r="AE40" s="110"/>
      <c r="AF40" s="129"/>
      <c r="AG40" s="129"/>
      <c r="AH40" s="129"/>
      <c r="AI40" s="107"/>
      <c r="AJ40" s="113"/>
      <c r="AK40" s="114"/>
      <c r="AL40" s="114"/>
      <c r="AM40" s="112"/>
      <c r="AN40" s="112"/>
      <c r="AO40" s="112"/>
    </row>
    <row r="41" spans="1:41" x14ac:dyDescent="0.25">
      <c r="A41" s="14">
        <v>23</v>
      </c>
      <c r="B41" s="66" t="s">
        <v>39</v>
      </c>
      <c r="C41" s="64">
        <v>15705524</v>
      </c>
      <c r="D41" s="57"/>
      <c r="E41" s="57"/>
      <c r="F41" s="13">
        <v>42</v>
      </c>
      <c r="G41" s="185">
        <f>F41*F12/F11</f>
        <v>12.532141030779654</v>
      </c>
      <c r="H41" s="188">
        <v>6.01</v>
      </c>
      <c r="I41" s="188">
        <v>6.9720000000000004</v>
      </c>
      <c r="J41" s="186">
        <f t="shared" si="0"/>
        <v>0.96200000000000063</v>
      </c>
      <c r="K41" s="186">
        <f>J41</f>
        <v>0.96200000000000063</v>
      </c>
      <c r="L41" s="187">
        <f>G41*(L6/(F11-G41+F12))</f>
        <v>0.11096587206842849</v>
      </c>
      <c r="M41" s="102">
        <f t="shared" si="1"/>
        <v>1.0729658720684292</v>
      </c>
      <c r="N41" s="107"/>
      <c r="O41" s="90"/>
      <c r="P41" s="49"/>
      <c r="Q41" s="53"/>
      <c r="R41" s="5"/>
      <c r="S41" s="5"/>
      <c r="T41" s="48"/>
      <c r="U41" s="48"/>
      <c r="V41" s="124"/>
      <c r="W41" s="33"/>
      <c r="X41" s="125"/>
      <c r="Y41" s="126"/>
      <c r="Z41" s="126"/>
      <c r="AA41" s="131"/>
      <c r="AB41" s="128"/>
      <c r="AC41" s="99"/>
      <c r="AD41" s="99"/>
      <c r="AE41" s="99"/>
      <c r="AF41" s="99"/>
      <c r="AG41" s="129"/>
      <c r="AH41" s="129"/>
      <c r="AI41" s="107"/>
      <c r="AJ41" s="113"/>
      <c r="AK41" s="114"/>
      <c r="AL41" s="114"/>
      <c r="AM41" s="112"/>
      <c r="AN41" s="112"/>
      <c r="AO41" s="112"/>
    </row>
    <row r="42" spans="1:41" x14ac:dyDescent="0.25">
      <c r="A42" s="14">
        <v>24</v>
      </c>
      <c r="B42" s="66" t="s">
        <v>40</v>
      </c>
      <c r="C42" s="64">
        <v>41260318</v>
      </c>
      <c r="D42" s="57">
        <v>43719</v>
      </c>
      <c r="E42" s="57">
        <v>45910</v>
      </c>
      <c r="F42" s="13">
        <v>41.4</v>
      </c>
      <c r="G42" s="185">
        <f>F42*F12/F11</f>
        <v>12.353110444625658</v>
      </c>
      <c r="H42" s="188">
        <v>2.2999999999999998</v>
      </c>
      <c r="I42" s="188">
        <v>3.3069999999999999</v>
      </c>
      <c r="J42" s="186">
        <f>I42-H42</f>
        <v>1.0070000000000001</v>
      </c>
      <c r="K42" s="186">
        <f>J42</f>
        <v>1.0070000000000001</v>
      </c>
      <c r="L42" s="187">
        <f>G42*(L6/(F11-G42+F12))</f>
        <v>0.10937855805102421</v>
      </c>
      <c r="M42" s="102">
        <f t="shared" si="1"/>
        <v>1.1163785580510244</v>
      </c>
      <c r="N42" s="107"/>
      <c r="O42" s="90"/>
      <c r="P42" s="49"/>
      <c r="Q42" s="53"/>
      <c r="R42" s="5"/>
      <c r="S42" s="5"/>
      <c r="T42" s="48"/>
      <c r="U42" s="48"/>
      <c r="V42" s="124"/>
      <c r="W42" s="33"/>
      <c r="X42" s="125"/>
      <c r="Y42" s="126"/>
      <c r="Z42" s="126"/>
      <c r="AA42" s="131"/>
      <c r="AB42" s="128"/>
      <c r="AC42" s="99"/>
      <c r="AD42" s="99"/>
      <c r="AE42" s="99"/>
      <c r="AF42" s="99"/>
      <c r="AG42" s="129"/>
      <c r="AH42" s="129"/>
      <c r="AI42" s="107"/>
      <c r="AJ42" s="113"/>
      <c r="AK42" s="114"/>
      <c r="AL42" s="114"/>
      <c r="AM42" s="112"/>
      <c r="AN42" s="112"/>
      <c r="AO42" s="112"/>
    </row>
    <row r="43" spans="1:41" x14ac:dyDescent="0.25">
      <c r="A43" s="14">
        <v>25</v>
      </c>
      <c r="B43" s="66" t="s">
        <v>41</v>
      </c>
      <c r="C43" s="28">
        <v>15705746</v>
      </c>
      <c r="D43" s="57">
        <v>43719</v>
      </c>
      <c r="E43" s="57">
        <v>45179</v>
      </c>
      <c r="F43" s="13">
        <v>45.8</v>
      </c>
      <c r="G43" s="185">
        <f>F43*F12/F11</f>
        <v>13.666001409754953</v>
      </c>
      <c r="H43" s="58">
        <v>26816</v>
      </c>
      <c r="I43" s="58">
        <v>27194</v>
      </c>
      <c r="J43" s="58">
        <f t="shared" si="0"/>
        <v>378</v>
      </c>
      <c r="K43" s="102">
        <f t="shared" si="2"/>
        <v>0.32507999999999998</v>
      </c>
      <c r="L43" s="187">
        <f>G43*(L6/(F11-G43+F12))</f>
        <v>0.12102026785244348</v>
      </c>
      <c r="M43" s="102">
        <f t="shared" si="1"/>
        <v>0.44610026785244344</v>
      </c>
      <c r="N43" s="107"/>
      <c r="O43" s="90"/>
      <c r="P43" s="49"/>
      <c r="Q43" s="53"/>
      <c r="R43" s="48"/>
      <c r="S43" s="48"/>
      <c r="T43" s="48"/>
      <c r="U43" s="48"/>
      <c r="V43" s="124"/>
      <c r="W43" s="33"/>
      <c r="X43" s="125"/>
      <c r="Y43" s="126"/>
      <c r="Z43" s="126"/>
      <c r="AA43" s="131"/>
      <c r="AB43" s="128"/>
      <c r="AC43" s="110"/>
      <c r="AD43" s="110"/>
      <c r="AE43" s="110"/>
      <c r="AF43" s="129"/>
      <c r="AG43" s="129"/>
      <c r="AH43" s="129"/>
      <c r="AI43" s="107"/>
      <c r="AJ43" s="113"/>
      <c r="AK43" s="114"/>
      <c r="AL43" s="114"/>
      <c r="AM43" s="112"/>
      <c r="AN43" s="112"/>
      <c r="AO43" s="112"/>
    </row>
    <row r="44" spans="1:41" x14ac:dyDescent="0.25">
      <c r="A44" s="14">
        <v>26</v>
      </c>
      <c r="B44" s="66" t="s">
        <v>42</v>
      </c>
      <c r="C44" s="28">
        <v>15705829</v>
      </c>
      <c r="D44" s="57"/>
      <c r="E44" s="57"/>
      <c r="F44" s="13">
        <v>60.4</v>
      </c>
      <c r="G44" s="185">
        <f>F44*F12/F11</f>
        <v>18.022412339502168</v>
      </c>
      <c r="H44" s="58">
        <v>42194</v>
      </c>
      <c r="I44" s="58">
        <v>42194</v>
      </c>
      <c r="J44" s="58">
        <f t="shared" si="0"/>
        <v>0</v>
      </c>
      <c r="K44" s="102">
        <f>F44*(L10/F13)</f>
        <v>0.45978582989237027</v>
      </c>
      <c r="L44" s="187">
        <f>G44*(L6/(F11-G44+F12))</f>
        <v>0.15967293484423009</v>
      </c>
      <c r="M44" s="102">
        <f t="shared" si="1"/>
        <v>0.61945876473660033</v>
      </c>
      <c r="N44" s="107"/>
      <c r="O44" s="90"/>
      <c r="P44" s="49"/>
      <c r="Q44" s="53"/>
      <c r="R44" s="48"/>
      <c r="S44" s="48"/>
      <c r="T44" s="48"/>
      <c r="U44" s="48"/>
      <c r="V44" s="124"/>
      <c r="W44" s="33"/>
      <c r="X44" s="125"/>
      <c r="Y44" s="126"/>
      <c r="Z44" s="126"/>
      <c r="AA44" s="131"/>
      <c r="AB44" s="128"/>
      <c r="AC44" s="110"/>
      <c r="AD44" s="110"/>
      <c r="AE44" s="110"/>
      <c r="AF44" s="129"/>
      <c r="AG44" s="129"/>
      <c r="AH44" s="129"/>
      <c r="AI44" s="107"/>
      <c r="AJ44" s="113"/>
      <c r="AK44" s="114"/>
      <c r="AL44" s="114"/>
      <c r="AM44" s="112"/>
      <c r="AN44" s="112"/>
      <c r="AO44" s="112"/>
    </row>
    <row r="45" spans="1:41" x14ac:dyDescent="0.25">
      <c r="A45" s="14">
        <v>27</v>
      </c>
      <c r="B45" s="66" t="s">
        <v>43</v>
      </c>
      <c r="C45" s="28">
        <v>15705815</v>
      </c>
      <c r="D45" s="57">
        <v>43703</v>
      </c>
      <c r="E45" s="57">
        <v>45163</v>
      </c>
      <c r="F45" s="13">
        <v>72.099999999999994</v>
      </c>
      <c r="G45" s="185">
        <f>F45*F12/F11</f>
        <v>21.513508769505069</v>
      </c>
      <c r="H45" s="58">
        <v>34070</v>
      </c>
      <c r="I45" s="58">
        <v>35084</v>
      </c>
      <c r="J45" s="58">
        <f t="shared" si="0"/>
        <v>1014</v>
      </c>
      <c r="K45" s="102">
        <f t="shared" si="2"/>
        <v>0.87203999999999993</v>
      </c>
      <c r="L45" s="187">
        <f>G45*(L6/(F11-G45+F12))</f>
        <v>0.19067395192988718</v>
      </c>
      <c r="M45" s="102">
        <f t="shared" si="1"/>
        <v>1.0627139519298872</v>
      </c>
      <c r="N45" s="107"/>
      <c r="O45" s="90"/>
      <c r="P45" s="49"/>
      <c r="Q45" s="53"/>
      <c r="R45" s="48"/>
      <c r="S45" s="48"/>
      <c r="T45" s="48"/>
      <c r="U45" s="48"/>
      <c r="V45" s="124"/>
      <c r="W45" s="33"/>
      <c r="X45" s="125"/>
      <c r="Y45" s="126"/>
      <c r="Z45" s="126"/>
      <c r="AA45" s="131"/>
      <c r="AB45" s="128"/>
      <c r="AC45" s="110"/>
      <c r="AD45" s="110"/>
      <c r="AE45" s="110"/>
      <c r="AF45" s="129"/>
      <c r="AG45" s="129"/>
      <c r="AH45" s="129"/>
      <c r="AI45" s="107"/>
      <c r="AJ45" s="113"/>
      <c r="AK45" s="114"/>
      <c r="AL45" s="114"/>
      <c r="AM45" s="112"/>
      <c r="AN45" s="112"/>
      <c r="AO45" s="112"/>
    </row>
    <row r="46" spans="1:41" x14ac:dyDescent="0.25">
      <c r="A46" s="14">
        <v>28</v>
      </c>
      <c r="B46" s="66" t="s">
        <v>44</v>
      </c>
      <c r="C46" s="28">
        <v>19000640</v>
      </c>
      <c r="D46" s="57">
        <v>43677</v>
      </c>
      <c r="E46" s="57">
        <v>45868</v>
      </c>
      <c r="F46" s="13">
        <v>46.9</v>
      </c>
      <c r="G46" s="185">
        <f>F46*F12/F11</f>
        <v>13.99422415103728</v>
      </c>
      <c r="H46" s="188">
        <v>4.0090000000000003</v>
      </c>
      <c r="I46" s="188">
        <v>4.367</v>
      </c>
      <c r="J46" s="186">
        <f t="shared" si="0"/>
        <v>0.35799999999999965</v>
      </c>
      <c r="K46" s="102">
        <f>J46</f>
        <v>0.35799999999999965</v>
      </c>
      <c r="L46" s="187">
        <f>G46*(L6/(F11-G46+F12))</f>
        <v>0.12393120449657236</v>
      </c>
      <c r="M46" s="102">
        <f t="shared" si="1"/>
        <v>0.48193120449657201</v>
      </c>
      <c r="N46" s="107"/>
      <c r="O46" s="90"/>
      <c r="P46" s="49"/>
      <c r="Q46" s="53"/>
      <c r="R46" s="48"/>
      <c r="S46" s="48"/>
      <c r="T46" s="48"/>
      <c r="U46" s="48"/>
      <c r="V46" s="124"/>
      <c r="W46" s="33"/>
      <c r="X46" s="125"/>
      <c r="Y46" s="126"/>
      <c r="Z46" s="126"/>
      <c r="AA46" s="131"/>
      <c r="AB46" s="128"/>
      <c r="AC46" s="132"/>
      <c r="AD46" s="132"/>
      <c r="AE46" s="99"/>
      <c r="AF46" s="129"/>
      <c r="AG46" s="129"/>
      <c r="AH46" s="129"/>
      <c r="AI46" s="107"/>
      <c r="AJ46" s="113"/>
      <c r="AK46" s="114"/>
      <c r="AL46" s="114"/>
      <c r="AM46" s="112"/>
      <c r="AN46" s="112"/>
      <c r="AO46" s="112"/>
    </row>
    <row r="47" spans="1:41" x14ac:dyDescent="0.25">
      <c r="A47" s="14">
        <v>29</v>
      </c>
      <c r="B47" s="66" t="s">
        <v>148</v>
      </c>
      <c r="C47" s="28">
        <v>16721754</v>
      </c>
      <c r="D47" s="57">
        <v>42768</v>
      </c>
      <c r="E47" s="57">
        <v>44228</v>
      </c>
      <c r="F47" s="13">
        <v>70</v>
      </c>
      <c r="G47" s="185">
        <f>F47*F12/F11</f>
        <v>20.886901717966087</v>
      </c>
      <c r="H47" s="59">
        <v>35243</v>
      </c>
      <c r="I47" s="59">
        <v>37605</v>
      </c>
      <c r="J47" s="58">
        <f t="shared" si="0"/>
        <v>2362</v>
      </c>
      <c r="K47" s="102">
        <f t="shared" si="2"/>
        <v>2.03132</v>
      </c>
      <c r="L47" s="187">
        <f>G47*(L6/(F11-G47+F12))</f>
        <v>0.18510796636351048</v>
      </c>
      <c r="M47" s="102">
        <f t="shared" si="1"/>
        <v>2.2164279663635105</v>
      </c>
      <c r="N47" s="107"/>
      <c r="O47" s="90"/>
      <c r="P47" s="49"/>
      <c r="Q47" s="53"/>
      <c r="R47" s="48"/>
      <c r="S47" s="48"/>
      <c r="T47" s="48"/>
      <c r="U47" s="48"/>
      <c r="V47" s="124"/>
      <c r="W47" s="33"/>
      <c r="X47" s="125"/>
      <c r="Y47" s="126"/>
      <c r="Z47" s="126"/>
      <c r="AA47" s="131"/>
      <c r="AB47" s="128"/>
      <c r="AC47" s="133"/>
      <c r="AD47" s="133"/>
      <c r="AE47" s="110"/>
      <c r="AF47" s="129"/>
      <c r="AG47" s="129"/>
      <c r="AH47" s="129"/>
      <c r="AI47" s="107"/>
      <c r="AJ47" s="113"/>
      <c r="AK47" s="114"/>
      <c r="AL47" s="114"/>
      <c r="AM47" s="112"/>
      <c r="AN47" s="112"/>
      <c r="AO47" s="112"/>
    </row>
    <row r="48" spans="1:41" x14ac:dyDescent="0.25">
      <c r="A48" s="14">
        <v>30</v>
      </c>
      <c r="B48" s="66" t="s">
        <v>45</v>
      </c>
      <c r="C48" s="28">
        <v>18009086</v>
      </c>
      <c r="D48" s="57">
        <v>43530</v>
      </c>
      <c r="E48" s="57">
        <v>45721</v>
      </c>
      <c r="F48" s="13">
        <v>47.4</v>
      </c>
      <c r="G48" s="185">
        <f>F48*F12/F11</f>
        <v>14.143416306165609</v>
      </c>
      <c r="H48" s="188">
        <v>2.8</v>
      </c>
      <c r="I48" s="188">
        <v>3.15</v>
      </c>
      <c r="J48" s="186">
        <f t="shared" si="0"/>
        <v>0.35000000000000009</v>
      </c>
      <c r="K48" s="102">
        <f>J48</f>
        <v>0.35000000000000009</v>
      </c>
      <c r="L48" s="187">
        <f>G48*(L6/(F11-G48+F12))</f>
        <v>0.12525442486089011</v>
      </c>
      <c r="M48" s="102">
        <f t="shared" si="1"/>
        <v>0.4752544248608902</v>
      </c>
      <c r="N48" s="107"/>
      <c r="O48" s="90"/>
      <c r="P48" s="49"/>
      <c r="Q48" s="53"/>
      <c r="R48" s="48"/>
      <c r="S48" s="48"/>
      <c r="T48" s="48"/>
      <c r="U48" s="48"/>
      <c r="V48" s="124"/>
      <c r="W48" s="33"/>
      <c r="X48" s="125"/>
      <c r="Y48" s="126"/>
      <c r="Z48" s="126"/>
      <c r="AA48" s="131"/>
      <c r="AB48" s="128"/>
      <c r="AC48" s="132"/>
      <c r="AD48" s="132"/>
      <c r="AE48" s="99"/>
      <c r="AF48" s="129"/>
      <c r="AG48" s="129"/>
      <c r="AH48" s="129"/>
      <c r="AI48" s="107"/>
      <c r="AJ48" s="113"/>
      <c r="AK48" s="114"/>
      <c r="AL48" s="114"/>
      <c r="AM48" s="112"/>
      <c r="AN48" s="112"/>
      <c r="AO48" s="112"/>
    </row>
    <row r="49" spans="1:41" x14ac:dyDescent="0.25">
      <c r="A49" s="14">
        <v>31</v>
      </c>
      <c r="B49" s="66" t="s">
        <v>46</v>
      </c>
      <c r="C49" s="28">
        <v>18009275</v>
      </c>
      <c r="D49" s="57">
        <v>43530</v>
      </c>
      <c r="E49" s="57">
        <v>45721</v>
      </c>
      <c r="F49" s="13">
        <v>43.2</v>
      </c>
      <c r="G49" s="185">
        <f>F49*F12/F11</f>
        <v>12.890202203087645</v>
      </c>
      <c r="H49" s="188">
        <v>3.35</v>
      </c>
      <c r="I49" s="188">
        <v>3.9569999999999999</v>
      </c>
      <c r="J49" s="186">
        <f t="shared" si="0"/>
        <v>0.60699999999999976</v>
      </c>
      <c r="K49" s="102">
        <f>J49</f>
        <v>0.60699999999999976</v>
      </c>
      <c r="L49" s="187">
        <f>G49*(L6/(F11-G49+F12))</f>
        <v>0.11414068185467584</v>
      </c>
      <c r="M49" s="102">
        <f t="shared" si="1"/>
        <v>0.72114068185467561</v>
      </c>
      <c r="N49" s="107"/>
      <c r="O49" s="90"/>
      <c r="P49" s="49"/>
      <c r="Q49" s="53"/>
      <c r="R49" s="48"/>
      <c r="S49" s="48"/>
      <c r="T49" s="48"/>
      <c r="U49" s="48"/>
      <c r="V49" s="124"/>
      <c r="W49" s="33"/>
      <c r="X49" s="125"/>
      <c r="Y49" s="126"/>
      <c r="Z49" s="126"/>
      <c r="AA49" s="131"/>
      <c r="AB49" s="128"/>
      <c r="AC49" s="132"/>
      <c r="AD49" s="132"/>
      <c r="AE49" s="99"/>
      <c r="AF49" s="129"/>
      <c r="AG49" s="129"/>
      <c r="AH49" s="129"/>
      <c r="AI49" s="107"/>
      <c r="AJ49" s="113"/>
      <c r="AK49" s="114"/>
      <c r="AL49" s="114"/>
      <c r="AM49" s="112"/>
      <c r="AN49" s="112"/>
      <c r="AO49" s="112"/>
    </row>
    <row r="50" spans="1:41" x14ac:dyDescent="0.25">
      <c r="A50" s="14">
        <v>32</v>
      </c>
      <c r="B50" s="66" t="s">
        <v>47</v>
      </c>
      <c r="C50" s="28">
        <v>18008972</v>
      </c>
      <c r="D50" s="57">
        <v>43530</v>
      </c>
      <c r="E50" s="57">
        <v>44990</v>
      </c>
      <c r="F50" s="13">
        <v>41.7</v>
      </c>
      <c r="G50" s="185">
        <f>F50*F12/F11</f>
        <v>12.442625737702656</v>
      </c>
      <c r="H50" s="188">
        <v>2.5249999999999999</v>
      </c>
      <c r="I50" s="188">
        <v>2.5249999999999999</v>
      </c>
      <c r="J50" s="186">
        <f t="shared" si="0"/>
        <v>0</v>
      </c>
      <c r="K50" s="102">
        <f>J50</f>
        <v>0</v>
      </c>
      <c r="L50" s="187">
        <f>G50*(L6/(F11-G50+F12))</f>
        <v>0.11017220748711104</v>
      </c>
      <c r="M50" s="102">
        <f t="shared" si="1"/>
        <v>0.11017220748711104</v>
      </c>
      <c r="N50" s="107"/>
      <c r="O50" s="90"/>
      <c r="P50" s="49"/>
      <c r="Q50" s="53"/>
      <c r="R50" s="48"/>
      <c r="S50" s="48"/>
      <c r="T50" s="48"/>
      <c r="U50" s="48"/>
      <c r="V50" s="124"/>
      <c r="W50" s="33"/>
      <c r="X50" s="125"/>
      <c r="Y50" s="126"/>
      <c r="Z50" s="126"/>
      <c r="AA50" s="131"/>
      <c r="AB50" s="128"/>
      <c r="AC50" s="132"/>
      <c r="AD50" s="132"/>
      <c r="AE50" s="99"/>
      <c r="AF50" s="129"/>
      <c r="AG50" s="129"/>
      <c r="AH50" s="129"/>
      <c r="AI50" s="107"/>
      <c r="AJ50" s="113"/>
      <c r="AK50" s="114"/>
      <c r="AL50" s="114"/>
      <c r="AM50" s="112"/>
      <c r="AN50" s="112"/>
      <c r="AO50" s="112"/>
    </row>
    <row r="51" spans="1:41" x14ac:dyDescent="0.25">
      <c r="A51" s="14">
        <v>33</v>
      </c>
      <c r="B51" s="66" t="s">
        <v>48</v>
      </c>
      <c r="C51" s="28">
        <v>15705600</v>
      </c>
      <c r="D51" s="57"/>
      <c r="E51" s="57"/>
      <c r="F51" s="13">
        <v>46</v>
      </c>
      <c r="G51" s="185">
        <f>F51*F12/F11</f>
        <v>13.725678271806288</v>
      </c>
      <c r="H51" s="59">
        <v>24684</v>
      </c>
      <c r="I51" s="59">
        <v>24684</v>
      </c>
      <c r="J51" s="58">
        <f t="shared" si="0"/>
        <v>0</v>
      </c>
      <c r="K51" s="102">
        <f>F51*(L10/F13)</f>
        <v>0.35016801614319587</v>
      </c>
      <c r="L51" s="187">
        <f>G51*(L6/(F11-G51+F12))</f>
        <v>0.12154951390868339</v>
      </c>
      <c r="M51" s="102">
        <f t="shared" si="1"/>
        <v>0.47171753005187927</v>
      </c>
      <c r="N51" s="107"/>
      <c r="O51" s="90"/>
      <c r="P51" s="49"/>
      <c r="Q51" s="53"/>
      <c r="R51" s="48"/>
      <c r="S51" s="48"/>
      <c r="T51" s="48"/>
      <c r="U51" s="48"/>
      <c r="V51" s="124"/>
      <c r="W51" s="33"/>
      <c r="X51" s="125"/>
      <c r="Y51" s="126"/>
      <c r="Z51" s="126"/>
      <c r="AA51" s="131"/>
      <c r="AB51" s="128"/>
      <c r="AC51" s="133"/>
      <c r="AD51" s="133"/>
      <c r="AE51" s="110"/>
      <c r="AF51" s="129"/>
      <c r="AG51" s="129"/>
      <c r="AH51" s="129"/>
      <c r="AI51" s="107"/>
      <c r="AJ51" s="113"/>
      <c r="AK51" s="114"/>
      <c r="AL51" s="114"/>
      <c r="AM51" s="112"/>
      <c r="AN51" s="112"/>
      <c r="AO51" s="112"/>
    </row>
    <row r="52" spans="1:41" x14ac:dyDescent="0.25">
      <c r="A52" s="14">
        <v>34</v>
      </c>
      <c r="B52" s="66" t="s">
        <v>49</v>
      </c>
      <c r="C52" s="28">
        <v>15705534</v>
      </c>
      <c r="D52" s="57"/>
      <c r="E52" s="57"/>
      <c r="F52" s="13">
        <v>60.6</v>
      </c>
      <c r="G52" s="185">
        <f>F52*F12/F11</f>
        <v>18.082089201553501</v>
      </c>
      <c r="H52" s="59">
        <v>38784</v>
      </c>
      <c r="I52" s="59">
        <v>38784</v>
      </c>
      <c r="J52" s="58">
        <f t="shared" si="0"/>
        <v>0</v>
      </c>
      <c r="K52" s="102">
        <f>F52*(L10/F13)</f>
        <v>0.46130829952777547</v>
      </c>
      <c r="L52" s="187">
        <f>G52*(L6/(F11-G52+F12))</f>
        <v>0.16020267281868433</v>
      </c>
      <c r="M52" s="102">
        <f t="shared" si="1"/>
        <v>0.6215109723464598</v>
      </c>
      <c r="N52" s="107"/>
      <c r="O52" s="90"/>
      <c r="P52" s="49"/>
      <c r="Q52" s="53"/>
      <c r="R52" s="48"/>
      <c r="S52" s="48"/>
      <c r="T52" s="48"/>
      <c r="U52" s="48"/>
      <c r="V52" s="124"/>
      <c r="W52" s="33"/>
      <c r="X52" s="125"/>
      <c r="Y52" s="126"/>
      <c r="Z52" s="126"/>
      <c r="AA52" s="131"/>
      <c r="AB52" s="128"/>
      <c r="AC52" s="133"/>
      <c r="AD52" s="133"/>
      <c r="AE52" s="110"/>
      <c r="AF52" s="129"/>
      <c r="AG52" s="129"/>
      <c r="AH52" s="129"/>
      <c r="AI52" s="107"/>
      <c r="AJ52" s="113"/>
      <c r="AK52" s="114"/>
      <c r="AL52" s="114"/>
      <c r="AM52" s="112"/>
      <c r="AN52" s="112"/>
      <c r="AO52" s="112"/>
    </row>
    <row r="53" spans="1:41" x14ac:dyDescent="0.25">
      <c r="A53" s="14">
        <v>35</v>
      </c>
      <c r="B53" s="66" t="s">
        <v>50</v>
      </c>
      <c r="C53" s="189">
        <v>15705677</v>
      </c>
      <c r="D53" s="190">
        <v>43710</v>
      </c>
      <c r="E53" s="190">
        <v>45170</v>
      </c>
      <c r="F53" s="13">
        <v>72.2</v>
      </c>
      <c r="G53" s="185">
        <f>F53*F12/F11</f>
        <v>21.543347200530739</v>
      </c>
      <c r="H53" s="59">
        <v>17080</v>
      </c>
      <c r="I53" s="59">
        <v>17225</v>
      </c>
      <c r="J53" s="58">
        <f t="shared" si="0"/>
        <v>145</v>
      </c>
      <c r="K53" s="102">
        <f t="shared" ref="K53:K109" si="3">J53*0.00086</f>
        <v>0.12469999999999999</v>
      </c>
      <c r="L53" s="187">
        <f>G53*(L6/(F11-G53+F12))</f>
        <v>0.19093901742507136</v>
      </c>
      <c r="M53" s="102">
        <f t="shared" si="1"/>
        <v>0.31563901742507133</v>
      </c>
      <c r="N53" s="107"/>
      <c r="O53" s="90"/>
      <c r="P53" s="49"/>
      <c r="Q53" s="53"/>
      <c r="R53" s="48"/>
      <c r="S53" s="48"/>
      <c r="T53" s="48"/>
      <c r="U53" s="48"/>
      <c r="V53" s="124"/>
      <c r="W53" s="33"/>
      <c r="X53" s="125"/>
      <c r="Y53" s="126"/>
      <c r="Z53" s="126"/>
      <c r="AA53" s="131"/>
      <c r="AB53" s="128"/>
      <c r="AC53" s="133"/>
      <c r="AD53" s="133"/>
      <c r="AE53" s="110"/>
      <c r="AF53" s="129"/>
      <c r="AG53" s="129"/>
      <c r="AH53" s="129"/>
      <c r="AI53" s="107"/>
      <c r="AJ53" s="113"/>
      <c r="AK53" s="114"/>
      <c r="AL53" s="114"/>
      <c r="AM53" s="112"/>
      <c r="AN53" s="112"/>
      <c r="AO53" s="112"/>
    </row>
    <row r="54" spans="1:41" x14ac:dyDescent="0.25">
      <c r="A54" s="14">
        <v>36</v>
      </c>
      <c r="B54" s="66" t="s">
        <v>51</v>
      </c>
      <c r="C54" s="28">
        <v>15705691</v>
      </c>
      <c r="D54" s="57">
        <v>43689</v>
      </c>
      <c r="E54" s="57">
        <v>45149</v>
      </c>
      <c r="F54" s="13">
        <v>46.5</v>
      </c>
      <c r="G54" s="185">
        <f>F54*F12/F11</f>
        <v>13.874870426934617</v>
      </c>
      <c r="H54" s="58">
        <v>8866</v>
      </c>
      <c r="I54" s="58">
        <v>8929</v>
      </c>
      <c r="J54" s="58">
        <f t="shared" si="0"/>
        <v>63</v>
      </c>
      <c r="K54" s="102">
        <f t="shared" si="3"/>
        <v>5.4179999999999999E-2</v>
      </c>
      <c r="L54" s="187">
        <f>G54*(L6/(F11-G54+F12))</f>
        <v>0.12287265851070957</v>
      </c>
      <c r="M54" s="102">
        <f t="shared" si="1"/>
        <v>0.17705265851070956</v>
      </c>
      <c r="N54" s="107"/>
      <c r="O54" s="90"/>
      <c r="P54" s="49"/>
      <c r="Q54" s="53"/>
      <c r="R54" s="48"/>
      <c r="S54" s="48"/>
      <c r="T54" s="48"/>
      <c r="U54" s="48"/>
      <c r="V54" s="124"/>
      <c r="W54" s="33"/>
      <c r="X54" s="125"/>
      <c r="Y54" s="126"/>
      <c r="Z54" s="126"/>
      <c r="AA54" s="131"/>
      <c r="AB54" s="128"/>
      <c r="AC54" s="110"/>
      <c r="AD54" s="110"/>
      <c r="AE54" s="110"/>
      <c r="AF54" s="129"/>
      <c r="AG54" s="129"/>
      <c r="AH54" s="129"/>
      <c r="AI54" s="107"/>
      <c r="AJ54" s="113"/>
      <c r="AK54" s="114"/>
      <c r="AL54" s="114"/>
      <c r="AM54" s="112"/>
      <c r="AN54" s="112"/>
      <c r="AO54" s="112"/>
    </row>
    <row r="55" spans="1:41" x14ac:dyDescent="0.25">
      <c r="A55" s="15">
        <v>37</v>
      </c>
      <c r="B55" s="67" t="s">
        <v>52</v>
      </c>
      <c r="C55" s="28">
        <v>15730459</v>
      </c>
      <c r="D55" s="57">
        <v>43721</v>
      </c>
      <c r="E55" s="57">
        <v>45181</v>
      </c>
      <c r="F55" s="16">
        <v>69.5</v>
      </c>
      <c r="G55" s="185">
        <f>F55*F12/F11</f>
        <v>20.737709562837761</v>
      </c>
      <c r="H55" s="58">
        <v>34316</v>
      </c>
      <c r="I55" s="58">
        <v>35802</v>
      </c>
      <c r="J55" s="58">
        <f t="shared" si="0"/>
        <v>1486</v>
      </c>
      <c r="K55" s="102">
        <f t="shared" si="3"/>
        <v>1.27796</v>
      </c>
      <c r="L55" s="187">
        <f>G55*(L6/(F11-G55+F12))</f>
        <v>0.18378284138854631</v>
      </c>
      <c r="M55" s="102">
        <f t="shared" si="1"/>
        <v>1.4617428413885463</v>
      </c>
      <c r="N55" s="107"/>
      <c r="O55" s="90"/>
      <c r="P55" s="49"/>
      <c r="Q55" s="53"/>
      <c r="R55" s="48"/>
      <c r="S55" s="48"/>
      <c r="T55" s="48"/>
      <c r="U55" s="48"/>
      <c r="V55" s="124"/>
      <c r="W55" s="33"/>
      <c r="X55" s="125"/>
      <c r="Y55" s="126"/>
      <c r="Z55" s="126"/>
      <c r="AA55" s="131"/>
      <c r="AB55" s="128"/>
      <c r="AC55" s="110"/>
      <c r="AD55" s="110"/>
      <c r="AE55" s="110"/>
      <c r="AF55" s="129"/>
      <c r="AG55" s="129"/>
      <c r="AH55" s="129"/>
      <c r="AI55" s="107"/>
      <c r="AJ55" s="113"/>
      <c r="AK55" s="114"/>
      <c r="AL55" s="114"/>
      <c r="AM55" s="112"/>
      <c r="AN55" s="112"/>
      <c r="AO55" s="112"/>
    </row>
    <row r="56" spans="1:41" x14ac:dyDescent="0.25">
      <c r="A56" s="14">
        <v>38</v>
      </c>
      <c r="B56" s="66" t="s">
        <v>53</v>
      </c>
      <c r="C56" s="191">
        <v>91504423</v>
      </c>
      <c r="D56" s="57">
        <v>43731</v>
      </c>
      <c r="E56" s="57">
        <v>45191</v>
      </c>
      <c r="F56" s="13">
        <v>47</v>
      </c>
      <c r="G56" s="185">
        <f>F56*F12/F11</f>
        <v>14.024062582062944</v>
      </c>
      <c r="H56" s="186">
        <v>0.70099999999999996</v>
      </c>
      <c r="I56" s="186">
        <v>0.70099999999999996</v>
      </c>
      <c r="J56" s="186">
        <f t="shared" si="0"/>
        <v>0</v>
      </c>
      <c r="K56" s="102">
        <f>J56</f>
        <v>0</v>
      </c>
      <c r="L56" s="187">
        <f>G56*(L6/(F11-G56+F12))</f>
        <v>0.12419584520209442</v>
      </c>
      <c r="M56" s="102">
        <f t="shared" si="1"/>
        <v>0.12419584520209442</v>
      </c>
      <c r="N56" s="107"/>
      <c r="O56" s="90"/>
      <c r="P56" s="49"/>
      <c r="Q56" s="53"/>
      <c r="R56" s="48"/>
      <c r="S56" s="48"/>
      <c r="T56" s="48"/>
      <c r="U56" s="48"/>
      <c r="V56" s="124"/>
      <c r="W56" s="33"/>
      <c r="X56" s="125"/>
      <c r="Y56" s="126"/>
      <c r="Z56" s="126"/>
      <c r="AA56" s="131"/>
      <c r="AB56" s="128"/>
      <c r="AC56" s="99"/>
      <c r="AD56" s="99"/>
      <c r="AE56" s="99"/>
      <c r="AF56" s="129"/>
      <c r="AG56" s="129"/>
      <c r="AH56" s="129"/>
      <c r="AI56" s="107"/>
      <c r="AJ56" s="113"/>
      <c r="AK56" s="114"/>
      <c r="AL56" s="114"/>
      <c r="AM56" s="112"/>
      <c r="AN56" s="112"/>
      <c r="AO56" s="112"/>
    </row>
    <row r="57" spans="1:41" x14ac:dyDescent="0.25">
      <c r="A57" s="14">
        <v>39</v>
      </c>
      <c r="B57" s="67" t="s">
        <v>54</v>
      </c>
      <c r="C57" s="28">
        <v>17232389</v>
      </c>
      <c r="D57" s="57">
        <v>43159</v>
      </c>
      <c r="E57" s="57">
        <v>44619</v>
      </c>
      <c r="F57" s="13">
        <v>43.1</v>
      </c>
      <c r="G57" s="185">
        <f>F57*F12/F11</f>
        <v>12.860363772061978</v>
      </c>
      <c r="H57" s="58">
        <v>5215</v>
      </c>
      <c r="I57" s="58">
        <v>5781</v>
      </c>
      <c r="J57" s="58">
        <f t="shared" si="0"/>
        <v>566</v>
      </c>
      <c r="K57" s="102">
        <f t="shared" si="3"/>
        <v>0.48675999999999997</v>
      </c>
      <c r="L57" s="187">
        <f>G57*(L6/(F11-G57+F12))</f>
        <v>0.11387610511612779</v>
      </c>
      <c r="M57" s="102">
        <f t="shared" si="1"/>
        <v>0.60063610511612775</v>
      </c>
      <c r="N57" s="107"/>
      <c r="O57" s="90"/>
      <c r="P57" s="49"/>
      <c r="Q57" s="53"/>
      <c r="R57" s="48"/>
      <c r="S57" s="48"/>
      <c r="T57" s="48"/>
      <c r="U57" s="48"/>
      <c r="V57" s="124"/>
      <c r="W57" s="33"/>
      <c r="X57" s="125"/>
      <c r="Y57" s="126"/>
      <c r="Z57" s="126"/>
      <c r="AA57" s="131"/>
      <c r="AB57" s="128"/>
      <c r="AC57" s="110"/>
      <c r="AD57" s="110"/>
      <c r="AE57" s="110"/>
      <c r="AF57" s="129"/>
      <c r="AG57" s="129"/>
      <c r="AH57" s="129"/>
      <c r="AI57" s="107"/>
      <c r="AJ57" s="113"/>
      <c r="AK57" s="114"/>
      <c r="AL57" s="114"/>
      <c r="AM57" s="112"/>
      <c r="AN57" s="112"/>
      <c r="AO57" s="112"/>
    </row>
    <row r="58" spans="1:41" x14ac:dyDescent="0.25">
      <c r="A58" s="14">
        <v>40</v>
      </c>
      <c r="B58" s="66" t="s">
        <v>55</v>
      </c>
      <c r="C58" s="28">
        <v>81501777</v>
      </c>
      <c r="D58" s="57">
        <v>43504</v>
      </c>
      <c r="E58" s="57">
        <v>44964</v>
      </c>
      <c r="F58" s="13">
        <v>41.4</v>
      </c>
      <c r="G58" s="185">
        <f>F58*F12/F11</f>
        <v>12.353110444625658</v>
      </c>
      <c r="H58" s="186">
        <v>2.7349999999999999</v>
      </c>
      <c r="I58" s="186">
        <v>3.161</v>
      </c>
      <c r="J58" s="186">
        <f t="shared" si="0"/>
        <v>0.42600000000000016</v>
      </c>
      <c r="K58" s="102">
        <f>J58</f>
        <v>0.42600000000000016</v>
      </c>
      <c r="L58" s="187">
        <f>G58*(L6/(F11-G58+F12))</f>
        <v>0.10937855805102421</v>
      </c>
      <c r="M58" s="102">
        <f t="shared" si="1"/>
        <v>0.53537855805102441</v>
      </c>
      <c r="N58" s="107"/>
      <c r="O58" s="90"/>
      <c r="P58" s="49"/>
      <c r="Q58" s="53"/>
      <c r="R58" s="48"/>
      <c r="S58" s="48"/>
      <c r="T58" s="48"/>
      <c r="U58" s="48"/>
      <c r="V58" s="124"/>
      <c r="W58" s="33"/>
      <c r="X58" s="125"/>
      <c r="Y58" s="126"/>
      <c r="Z58" s="126"/>
      <c r="AA58" s="131"/>
      <c r="AB58" s="128"/>
      <c r="AC58" s="99"/>
      <c r="AD58" s="99"/>
      <c r="AE58" s="99"/>
      <c r="AF58" s="129"/>
      <c r="AG58" s="129"/>
      <c r="AH58" s="129"/>
      <c r="AI58" s="107"/>
      <c r="AJ58" s="113"/>
      <c r="AK58" s="114"/>
      <c r="AL58" s="114"/>
      <c r="AM58" s="112"/>
      <c r="AN58" s="112"/>
      <c r="AO58" s="112"/>
    </row>
    <row r="59" spans="1:41" x14ac:dyDescent="0.25">
      <c r="A59" s="14">
        <v>41</v>
      </c>
      <c r="B59" s="66" t="s">
        <v>56</v>
      </c>
      <c r="C59" s="28">
        <v>476415</v>
      </c>
      <c r="D59" s="57">
        <v>43698</v>
      </c>
      <c r="E59" s="57">
        <v>45889</v>
      </c>
      <c r="F59" s="13">
        <v>45.9</v>
      </c>
      <c r="G59" s="185">
        <f>F59*F12/F11</f>
        <v>13.69583984078062</v>
      </c>
      <c r="H59" s="186">
        <v>3.1680000000000001</v>
      </c>
      <c r="I59" s="186">
        <v>3.8069999999999999</v>
      </c>
      <c r="J59" s="186">
        <f t="shared" si="0"/>
        <v>0.63899999999999979</v>
      </c>
      <c r="K59" s="102">
        <f>J59</f>
        <v>0.63899999999999979</v>
      </c>
      <c r="L59" s="187">
        <f>G59*(L6/(F11-G59+F12))</f>
        <v>0.12128489003882445</v>
      </c>
      <c r="M59" s="102">
        <f t="shared" si="1"/>
        <v>0.76028489003882427</v>
      </c>
      <c r="N59" s="107"/>
      <c r="O59" s="90"/>
      <c r="P59" s="49"/>
      <c r="Q59" s="53"/>
      <c r="R59" s="48"/>
      <c r="S59" s="48"/>
      <c r="T59" s="48"/>
      <c r="U59" s="48"/>
      <c r="V59" s="124"/>
      <c r="W59" s="33"/>
      <c r="X59" s="125"/>
      <c r="Y59" s="126"/>
      <c r="Z59" s="126"/>
      <c r="AA59" s="131"/>
      <c r="AB59" s="128"/>
      <c r="AC59" s="99"/>
      <c r="AD59" s="99"/>
      <c r="AE59" s="99"/>
      <c r="AF59" s="129"/>
      <c r="AG59" s="129"/>
      <c r="AH59" s="129"/>
      <c r="AI59" s="107"/>
      <c r="AJ59" s="113"/>
      <c r="AK59" s="114"/>
      <c r="AL59" s="114"/>
      <c r="AM59" s="112"/>
      <c r="AN59" s="112"/>
      <c r="AO59" s="112"/>
    </row>
    <row r="60" spans="1:41" x14ac:dyDescent="0.25">
      <c r="A60" s="14">
        <v>42</v>
      </c>
      <c r="B60" s="66" t="s">
        <v>57</v>
      </c>
      <c r="C60" s="28">
        <v>15705552</v>
      </c>
      <c r="D60" s="57"/>
      <c r="E60" s="57"/>
      <c r="F60" s="13">
        <v>60.8</v>
      </c>
      <c r="G60" s="185">
        <f>F60*F12/F11</f>
        <v>18.14176606360483</v>
      </c>
      <c r="H60" s="58">
        <v>32055</v>
      </c>
      <c r="I60" s="58">
        <v>32055</v>
      </c>
      <c r="J60" s="58">
        <f t="shared" si="0"/>
        <v>0</v>
      </c>
      <c r="K60" s="102">
        <f>F60*(L10/F13)</f>
        <v>0.46283076916318067</v>
      </c>
      <c r="L60" s="187">
        <f>G60*(L6/(F11-G60+F12))</f>
        <v>0.16073241753650533</v>
      </c>
      <c r="M60" s="102">
        <f t="shared" si="1"/>
        <v>0.62356318669968602</v>
      </c>
      <c r="N60" s="107"/>
      <c r="O60" s="90"/>
      <c r="P60" s="49"/>
      <c r="Q60" s="53"/>
      <c r="R60" s="48"/>
      <c r="S60" s="48"/>
      <c r="T60" s="48"/>
      <c r="U60" s="48"/>
      <c r="V60" s="124"/>
      <c r="W60" s="33"/>
      <c r="X60" s="125"/>
      <c r="Y60" s="126"/>
      <c r="Z60" s="126"/>
      <c r="AA60" s="131"/>
      <c r="AB60" s="128"/>
      <c r="AC60" s="110"/>
      <c r="AD60" s="110"/>
      <c r="AE60" s="110"/>
      <c r="AF60" s="129"/>
      <c r="AG60" s="129"/>
      <c r="AH60" s="129"/>
      <c r="AI60" s="107"/>
      <c r="AJ60" s="113"/>
      <c r="AK60" s="114"/>
      <c r="AL60" s="114"/>
      <c r="AM60" s="112"/>
      <c r="AN60" s="112"/>
      <c r="AO60" s="112"/>
    </row>
    <row r="61" spans="1:41" x14ac:dyDescent="0.25">
      <c r="A61" s="14">
        <v>43</v>
      </c>
      <c r="B61" s="67" t="s">
        <v>58</v>
      </c>
      <c r="C61" s="28">
        <v>496</v>
      </c>
      <c r="D61" s="57">
        <v>43698</v>
      </c>
      <c r="E61" s="57">
        <v>45158</v>
      </c>
      <c r="F61" s="13">
        <v>72.2</v>
      </c>
      <c r="G61" s="185">
        <f>F61*F12/F11</f>
        <v>21.543347200530739</v>
      </c>
      <c r="H61" s="186">
        <v>1.429</v>
      </c>
      <c r="I61" s="186">
        <v>1.68</v>
      </c>
      <c r="J61" s="186">
        <f t="shared" si="0"/>
        <v>0.25099999999999989</v>
      </c>
      <c r="K61" s="102">
        <f>J61</f>
        <v>0.25099999999999989</v>
      </c>
      <c r="L61" s="187">
        <f>G61*(L6/(F11-G61+F12))</f>
        <v>0.19093901742507136</v>
      </c>
      <c r="M61" s="102">
        <f t="shared" si="1"/>
        <v>0.44193901742507125</v>
      </c>
      <c r="N61" s="107"/>
      <c r="O61" s="90"/>
      <c r="P61" s="49"/>
      <c r="Q61" s="53"/>
      <c r="R61" s="48"/>
      <c r="S61" s="48"/>
      <c r="T61" s="48"/>
      <c r="U61" s="48"/>
      <c r="V61" s="124"/>
      <c r="W61" s="33"/>
      <c r="X61" s="125"/>
      <c r="Y61" s="126"/>
      <c r="Z61" s="126"/>
      <c r="AA61" s="131"/>
      <c r="AB61" s="128"/>
      <c r="AC61" s="99"/>
      <c r="AD61" s="99"/>
      <c r="AE61" s="99"/>
      <c r="AF61" s="129"/>
      <c r="AG61" s="129"/>
      <c r="AH61" s="129"/>
      <c r="AI61" s="107"/>
      <c r="AJ61" s="113"/>
      <c r="AK61" s="114"/>
      <c r="AL61" s="114"/>
      <c r="AM61" s="112"/>
      <c r="AN61" s="112"/>
      <c r="AO61" s="112"/>
    </row>
    <row r="62" spans="1:41" x14ac:dyDescent="0.25">
      <c r="A62" s="14">
        <v>44</v>
      </c>
      <c r="B62" s="66" t="s">
        <v>59</v>
      </c>
      <c r="C62" s="28">
        <v>15705515</v>
      </c>
      <c r="D62" s="57"/>
      <c r="E62" s="57"/>
      <c r="F62" s="13">
        <v>46.3</v>
      </c>
      <c r="G62" s="185">
        <f>F62*F12/F11</f>
        <v>13.815193564883282</v>
      </c>
      <c r="H62" s="186">
        <v>3.2416999999999998</v>
      </c>
      <c r="I62" s="186">
        <v>3.7109999999999999</v>
      </c>
      <c r="J62" s="186">
        <f t="shared" si="0"/>
        <v>0.46930000000000005</v>
      </c>
      <c r="K62" s="102">
        <f>J62</f>
        <v>0.46930000000000005</v>
      </c>
      <c r="L62" s="187">
        <f>G62*(L6/(F11-G62+F12))</f>
        <v>0.1223433956192885</v>
      </c>
      <c r="M62" s="102">
        <f t="shared" si="1"/>
        <v>0.59164339561928858</v>
      </c>
      <c r="N62" s="107"/>
      <c r="O62" s="90"/>
      <c r="P62" s="49"/>
      <c r="Q62" s="53"/>
      <c r="R62" s="48"/>
      <c r="S62" s="48"/>
      <c r="T62" s="48"/>
      <c r="U62" s="48"/>
      <c r="V62" s="124"/>
      <c r="W62" s="33"/>
      <c r="X62" s="125"/>
      <c r="Y62" s="126"/>
      <c r="Z62" s="126"/>
      <c r="AA62" s="131"/>
      <c r="AB62" s="128"/>
      <c r="AC62" s="99"/>
      <c r="AD62" s="99"/>
      <c r="AE62" s="99"/>
      <c r="AF62" s="129"/>
      <c r="AG62" s="129"/>
      <c r="AH62" s="129"/>
      <c r="AI62" s="107"/>
      <c r="AJ62" s="113"/>
      <c r="AK62" s="114"/>
      <c r="AL62" s="114"/>
      <c r="AM62" s="112"/>
      <c r="AN62" s="112"/>
      <c r="AO62" s="112"/>
    </row>
    <row r="63" spans="1:41" x14ac:dyDescent="0.25">
      <c r="A63" s="14">
        <v>45</v>
      </c>
      <c r="B63" s="66" t="s">
        <v>60</v>
      </c>
      <c r="C63" s="28">
        <v>15705549</v>
      </c>
      <c r="D63" s="57">
        <v>43699</v>
      </c>
      <c r="E63" s="57">
        <v>45159</v>
      </c>
      <c r="F63" s="13">
        <v>69.7</v>
      </c>
      <c r="G63" s="185">
        <f>F63*F12/F11</f>
        <v>20.797386424889094</v>
      </c>
      <c r="H63" s="58">
        <v>32542</v>
      </c>
      <c r="I63" s="58">
        <v>33233</v>
      </c>
      <c r="J63" s="58">
        <f t="shared" si="0"/>
        <v>691</v>
      </c>
      <c r="K63" s="102">
        <f t="shared" si="3"/>
        <v>0.59426000000000001</v>
      </c>
      <c r="L63" s="187">
        <f>G63*(L6/(F11-G63+F12))</f>
        <v>0.18431288631659426</v>
      </c>
      <c r="M63" s="102">
        <f t="shared" si="1"/>
        <v>0.77857288631659427</v>
      </c>
      <c r="N63" s="107"/>
      <c r="O63" s="90"/>
      <c r="P63" s="49"/>
      <c r="Q63" s="53"/>
      <c r="R63" s="48"/>
      <c r="S63" s="48"/>
      <c r="T63" s="48"/>
      <c r="U63" s="48"/>
      <c r="V63" s="124"/>
      <c r="W63" s="33"/>
      <c r="X63" s="125"/>
      <c r="Y63" s="126"/>
      <c r="Z63" s="126"/>
      <c r="AA63" s="131"/>
      <c r="AB63" s="128"/>
      <c r="AC63" s="110"/>
      <c r="AD63" s="110"/>
      <c r="AE63" s="110"/>
      <c r="AF63" s="129"/>
      <c r="AG63" s="129"/>
      <c r="AH63" s="129"/>
      <c r="AI63" s="107"/>
      <c r="AJ63" s="113"/>
      <c r="AK63" s="114"/>
      <c r="AL63" s="114"/>
      <c r="AM63" s="112"/>
      <c r="AN63" s="112"/>
      <c r="AO63" s="112"/>
    </row>
    <row r="64" spans="1:41" x14ac:dyDescent="0.25">
      <c r="A64" s="14">
        <v>46</v>
      </c>
      <c r="B64" s="66" t="s">
        <v>61</v>
      </c>
      <c r="C64" s="28">
        <v>3193</v>
      </c>
      <c r="D64" s="57">
        <v>43418</v>
      </c>
      <c r="E64" s="57">
        <v>44878</v>
      </c>
      <c r="F64" s="13">
        <v>47.9</v>
      </c>
      <c r="G64" s="185">
        <f>F64*F12/F11</f>
        <v>14.292608461293938</v>
      </c>
      <c r="H64" s="186">
        <v>2.2239</v>
      </c>
      <c r="I64" s="186">
        <v>2.5009999999999999</v>
      </c>
      <c r="J64" s="186">
        <f t="shared" si="0"/>
        <v>0.2770999999999999</v>
      </c>
      <c r="K64" s="102">
        <f>J64</f>
        <v>0.2770999999999999</v>
      </c>
      <c r="L64" s="187">
        <f>G64*(L6/(F11-G64+F12))</f>
        <v>0.12657768731818167</v>
      </c>
      <c r="M64" s="102">
        <f t="shared" si="1"/>
        <v>0.40367768731818154</v>
      </c>
      <c r="N64" s="107"/>
      <c r="O64" s="90"/>
      <c r="P64" s="49"/>
      <c r="Q64" s="53"/>
      <c r="R64" s="48"/>
      <c r="S64" s="48"/>
      <c r="T64" s="48"/>
      <c r="U64" s="48"/>
      <c r="V64" s="124"/>
      <c r="W64" s="33"/>
      <c r="X64" s="125"/>
      <c r="Y64" s="126"/>
      <c r="Z64" s="126"/>
      <c r="AA64" s="131"/>
      <c r="AB64" s="128"/>
      <c r="AC64" s="99"/>
      <c r="AD64" s="99"/>
      <c r="AE64" s="99"/>
      <c r="AF64" s="129"/>
      <c r="AG64" s="129"/>
      <c r="AH64" s="129"/>
      <c r="AI64" s="107"/>
      <c r="AJ64" s="113"/>
      <c r="AK64" s="114"/>
      <c r="AL64" s="114"/>
      <c r="AM64" s="112"/>
      <c r="AN64" s="112"/>
      <c r="AO64" s="112"/>
    </row>
    <row r="65" spans="1:41" x14ac:dyDescent="0.25">
      <c r="A65" s="14">
        <v>47</v>
      </c>
      <c r="B65" s="66" t="s">
        <v>62</v>
      </c>
      <c r="C65" s="28">
        <v>41260018</v>
      </c>
      <c r="D65" s="57">
        <v>43719</v>
      </c>
      <c r="E65" s="57">
        <v>45179</v>
      </c>
      <c r="F65" s="13">
        <v>42.4</v>
      </c>
      <c r="G65" s="185">
        <f>F65*F12/F11</f>
        <v>12.651494754882316</v>
      </c>
      <c r="H65" s="186">
        <v>0</v>
      </c>
      <c r="I65" s="186">
        <v>0</v>
      </c>
      <c r="J65" s="186">
        <f t="shared" si="0"/>
        <v>0</v>
      </c>
      <c r="K65" s="102">
        <f>J65</f>
        <v>0</v>
      </c>
      <c r="L65" s="187">
        <f>G65*(L6/(F11-G65+F12))</f>
        <v>0.11202411507018212</v>
      </c>
      <c r="M65" s="102">
        <f t="shared" si="1"/>
        <v>0.11202411507018212</v>
      </c>
      <c r="N65" s="107"/>
      <c r="O65" s="90"/>
      <c r="P65" s="49"/>
      <c r="Q65" s="53"/>
      <c r="R65" s="48"/>
      <c r="S65" s="48"/>
      <c r="T65" s="48"/>
      <c r="U65" s="48"/>
      <c r="V65" s="124"/>
      <c r="W65" s="33"/>
      <c r="X65" s="125"/>
      <c r="Y65" s="126"/>
      <c r="Z65" s="126"/>
      <c r="AA65" s="131"/>
      <c r="AB65" s="128"/>
      <c r="AC65" s="99"/>
      <c r="AD65" s="99"/>
      <c r="AE65" s="99"/>
      <c r="AF65" s="129"/>
      <c r="AG65" s="129"/>
      <c r="AH65" s="129"/>
      <c r="AI65" s="107"/>
      <c r="AJ65" s="113"/>
      <c r="AK65" s="114"/>
      <c r="AL65" s="114"/>
      <c r="AM65" s="112"/>
      <c r="AN65" s="112"/>
      <c r="AO65" s="112"/>
    </row>
    <row r="66" spans="1:41" x14ac:dyDescent="0.25">
      <c r="A66" s="14">
        <v>48</v>
      </c>
      <c r="B66" s="66" t="s">
        <v>55</v>
      </c>
      <c r="C66" s="28">
        <v>1267515</v>
      </c>
      <c r="D66" s="57">
        <v>43698</v>
      </c>
      <c r="E66" s="57">
        <v>45158</v>
      </c>
      <c r="F66" s="13">
        <v>41.7</v>
      </c>
      <c r="G66" s="185">
        <f>F66*F12/F11</f>
        <v>12.442625737702656</v>
      </c>
      <c r="H66" s="186">
        <v>1.4778</v>
      </c>
      <c r="I66" s="186">
        <v>1.839</v>
      </c>
      <c r="J66" s="186">
        <f t="shared" si="0"/>
        <v>0.36119999999999997</v>
      </c>
      <c r="K66" s="102">
        <f>J66</f>
        <v>0.36119999999999997</v>
      </c>
      <c r="L66" s="187">
        <f>G66*(L6/(F11-G66+F12))</f>
        <v>0.11017220748711104</v>
      </c>
      <c r="M66" s="102">
        <f t="shared" si="1"/>
        <v>0.47137220748711101</v>
      </c>
      <c r="N66" s="107"/>
      <c r="O66" s="90"/>
      <c r="P66" s="49"/>
      <c r="Q66" s="53"/>
      <c r="R66" s="48"/>
      <c r="S66" s="48"/>
      <c r="T66" s="48"/>
      <c r="U66" s="48"/>
      <c r="V66" s="124"/>
      <c r="W66" s="33"/>
      <c r="X66" s="125"/>
      <c r="Y66" s="126"/>
      <c r="Z66" s="126"/>
      <c r="AA66" s="131"/>
      <c r="AB66" s="128"/>
      <c r="AC66" s="99"/>
      <c r="AD66" s="99"/>
      <c r="AE66" s="99"/>
      <c r="AF66" s="129"/>
      <c r="AG66" s="129"/>
      <c r="AH66" s="129"/>
      <c r="AI66" s="107"/>
      <c r="AJ66" s="113"/>
      <c r="AK66" s="114"/>
      <c r="AL66" s="114"/>
      <c r="AM66" s="112"/>
      <c r="AN66" s="112"/>
      <c r="AO66" s="112"/>
    </row>
    <row r="67" spans="1:41" x14ac:dyDescent="0.25">
      <c r="A67" s="14">
        <v>49</v>
      </c>
      <c r="B67" s="66" t="s">
        <v>63</v>
      </c>
      <c r="C67" s="28">
        <v>15705689</v>
      </c>
      <c r="D67" s="57"/>
      <c r="E67" s="57"/>
      <c r="F67" s="13">
        <v>45.7</v>
      </c>
      <c r="G67" s="185">
        <f>F67*F12/F11</f>
        <v>13.63616297872929</v>
      </c>
      <c r="H67" s="58">
        <v>14420</v>
      </c>
      <c r="I67" s="58">
        <v>14420</v>
      </c>
      <c r="J67" s="58">
        <f t="shared" si="0"/>
        <v>0</v>
      </c>
      <c r="K67" s="102">
        <f>F67*(L10/F13)</f>
        <v>0.3478843116900881</v>
      </c>
      <c r="L67" s="187">
        <f>G67*(L6/(F11-G67+F12))</f>
        <v>0.12075564734952442</v>
      </c>
      <c r="M67" s="102">
        <f t="shared" si="1"/>
        <v>0.46863995903961253</v>
      </c>
      <c r="N67" s="107"/>
      <c r="O67" s="90"/>
      <c r="P67" s="49"/>
      <c r="Q67" s="53"/>
      <c r="R67" s="48"/>
      <c r="S67" s="48"/>
      <c r="T67" s="48"/>
      <c r="U67" s="48"/>
      <c r="V67" s="124"/>
      <c r="W67" s="33"/>
      <c r="X67" s="125"/>
      <c r="Y67" s="126"/>
      <c r="Z67" s="126"/>
      <c r="AA67" s="131"/>
      <c r="AB67" s="128"/>
      <c r="AC67" s="110"/>
      <c r="AD67" s="110"/>
      <c r="AE67" s="110"/>
      <c r="AF67" s="129"/>
      <c r="AG67" s="129"/>
      <c r="AH67" s="129"/>
      <c r="AI67" s="107"/>
      <c r="AJ67" s="113"/>
      <c r="AK67" s="114"/>
      <c r="AL67" s="114"/>
      <c r="AM67" s="112"/>
      <c r="AN67" s="112"/>
      <c r="AO67" s="112"/>
    </row>
    <row r="68" spans="1:41" x14ac:dyDescent="0.25">
      <c r="A68" s="14">
        <v>50</v>
      </c>
      <c r="B68" s="66" t="s">
        <v>64</v>
      </c>
      <c r="C68" s="28">
        <v>15705596</v>
      </c>
      <c r="D68" s="57"/>
      <c r="E68" s="57"/>
      <c r="F68" s="13">
        <v>60.9</v>
      </c>
      <c r="G68" s="185">
        <f>F68*F12/F11</f>
        <v>18.171604494630497</v>
      </c>
      <c r="H68" s="58">
        <v>30460</v>
      </c>
      <c r="I68" s="58">
        <v>30460</v>
      </c>
      <c r="J68" s="58">
        <f t="shared" si="0"/>
        <v>0</v>
      </c>
      <c r="K68" s="102">
        <f>F68*(L10/F13)</f>
        <v>0.46359200398088324</v>
      </c>
      <c r="L68" s="187">
        <f>G68*(L6/(F11-G68+F12))</f>
        <v>0.16099729242421867</v>
      </c>
      <c r="M68" s="102">
        <f t="shared" si="1"/>
        <v>0.62458929640510186</v>
      </c>
      <c r="N68" s="107"/>
      <c r="O68" s="90"/>
      <c r="P68" s="49"/>
      <c r="Q68" s="53"/>
      <c r="R68" s="48"/>
      <c r="S68" s="48"/>
      <c r="T68" s="48"/>
      <c r="U68" s="48"/>
      <c r="V68" s="124"/>
      <c r="W68" s="33"/>
      <c r="X68" s="125"/>
      <c r="Y68" s="126"/>
      <c r="Z68" s="126"/>
      <c r="AA68" s="131"/>
      <c r="AB68" s="128"/>
      <c r="AC68" s="110"/>
      <c r="AD68" s="110"/>
      <c r="AE68" s="110"/>
      <c r="AF68" s="129"/>
      <c r="AG68" s="129"/>
      <c r="AH68" s="129"/>
      <c r="AI68" s="107"/>
      <c r="AJ68" s="113"/>
      <c r="AK68" s="114"/>
      <c r="AL68" s="114"/>
      <c r="AM68" s="112"/>
      <c r="AN68" s="112"/>
      <c r="AO68" s="112"/>
    </row>
    <row r="69" spans="1:41" x14ac:dyDescent="0.25">
      <c r="A69" s="14">
        <v>51</v>
      </c>
      <c r="B69" s="66" t="s">
        <v>65</v>
      </c>
      <c r="C69" s="28">
        <v>19000880</v>
      </c>
      <c r="D69" s="57">
        <v>43775</v>
      </c>
      <c r="E69" s="57">
        <v>45966</v>
      </c>
      <c r="F69" s="13">
        <v>71.7</v>
      </c>
      <c r="G69" s="185">
        <f>F69*F12/F11</f>
        <v>21.394155045402407</v>
      </c>
      <c r="H69" s="188">
        <v>3.7269999999999999</v>
      </c>
      <c r="I69" s="188">
        <v>4.3730000000000002</v>
      </c>
      <c r="J69" s="186">
        <f t="shared" si="0"/>
        <v>0.64600000000000035</v>
      </c>
      <c r="K69" s="102">
        <f>J69</f>
        <v>0.64600000000000035</v>
      </c>
      <c r="L69" s="187">
        <f>G69*(L6/(F11-G69+F12))</f>
        <v>0.18961370682592935</v>
      </c>
      <c r="M69" s="102">
        <f t="shared" si="1"/>
        <v>0.83561370682592973</v>
      </c>
      <c r="N69" s="107"/>
      <c r="O69" s="90"/>
      <c r="P69" s="49"/>
      <c r="Q69" s="53"/>
      <c r="R69" s="48"/>
      <c r="S69" s="48"/>
      <c r="T69" s="48"/>
      <c r="U69" s="48"/>
      <c r="V69" s="124"/>
      <c r="W69" s="33"/>
      <c r="X69" s="125"/>
      <c r="Y69" s="126"/>
      <c r="Z69" s="126"/>
      <c r="AA69" s="131"/>
      <c r="AB69" s="128"/>
      <c r="AC69" s="132"/>
      <c r="AD69" s="132"/>
      <c r="AE69" s="99"/>
      <c r="AF69" s="129"/>
      <c r="AG69" s="129"/>
      <c r="AH69" s="129"/>
      <c r="AI69" s="107"/>
      <c r="AJ69" s="113"/>
      <c r="AK69" s="114"/>
      <c r="AL69" s="114"/>
      <c r="AM69" s="112"/>
      <c r="AN69" s="112"/>
      <c r="AO69" s="112"/>
    </row>
    <row r="70" spans="1:41" x14ac:dyDescent="0.25">
      <c r="A70" s="14">
        <v>52</v>
      </c>
      <c r="B70" s="66" t="s">
        <v>66</v>
      </c>
      <c r="C70" s="28">
        <v>15705736</v>
      </c>
      <c r="D70" s="57">
        <v>43698</v>
      </c>
      <c r="E70" s="57">
        <v>45158</v>
      </c>
      <c r="F70" s="13">
        <v>46.2</v>
      </c>
      <c r="G70" s="185">
        <f>F70*F12/F11</f>
        <v>13.785355133857619</v>
      </c>
      <c r="H70" s="59">
        <v>29283</v>
      </c>
      <c r="I70" s="59">
        <v>29881</v>
      </c>
      <c r="J70" s="58">
        <f t="shared" si="0"/>
        <v>598</v>
      </c>
      <c r="K70" s="102">
        <f t="shared" si="3"/>
        <v>0.51427999999999996</v>
      </c>
      <c r="L70" s="187">
        <f>G70*(L6/(F11-G70+F12))</f>
        <v>0.12207876669889935</v>
      </c>
      <c r="M70" s="102">
        <f t="shared" si="1"/>
        <v>0.63635876669889935</v>
      </c>
      <c r="N70" s="107"/>
      <c r="O70" s="90"/>
      <c r="P70" s="49"/>
      <c r="Q70" s="53"/>
      <c r="R70" s="48"/>
      <c r="S70" s="48"/>
      <c r="T70" s="48"/>
      <c r="U70" s="48"/>
      <c r="V70" s="124"/>
      <c r="W70" s="33"/>
      <c r="X70" s="125"/>
      <c r="Y70" s="126"/>
      <c r="Z70" s="126"/>
      <c r="AA70" s="131"/>
      <c r="AB70" s="128"/>
      <c r="AC70" s="133"/>
      <c r="AD70" s="133"/>
      <c r="AE70" s="110"/>
      <c r="AF70" s="129"/>
      <c r="AG70" s="129"/>
      <c r="AH70" s="129"/>
      <c r="AI70" s="107"/>
      <c r="AJ70" s="113"/>
      <c r="AK70" s="114"/>
      <c r="AL70" s="114"/>
      <c r="AM70" s="112"/>
      <c r="AN70" s="112"/>
      <c r="AO70" s="112"/>
    </row>
    <row r="71" spans="1:41" x14ac:dyDescent="0.25">
      <c r="A71" s="14">
        <v>53</v>
      </c>
      <c r="B71" s="66" t="s">
        <v>146</v>
      </c>
      <c r="C71" s="28">
        <v>15708051</v>
      </c>
      <c r="D71" s="57">
        <v>43707</v>
      </c>
      <c r="E71" s="57">
        <v>45167</v>
      </c>
      <c r="F71" s="13">
        <v>69.8</v>
      </c>
      <c r="G71" s="185">
        <f>F71*F12/F11</f>
        <v>20.827224855914757</v>
      </c>
      <c r="H71" s="59">
        <v>44130</v>
      </c>
      <c r="I71" s="59">
        <v>44300</v>
      </c>
      <c r="J71" s="58">
        <f t="shared" si="0"/>
        <v>170</v>
      </c>
      <c r="K71" s="102">
        <f t="shared" si="3"/>
        <v>0.1462</v>
      </c>
      <c r="L71" s="187">
        <f>G71*(L6/(F11-G71+F12))</f>
        <v>0.184577911311571</v>
      </c>
      <c r="M71" s="102">
        <f t="shared" si="1"/>
        <v>0.33077791131157097</v>
      </c>
      <c r="N71" s="107"/>
      <c r="O71" s="90"/>
      <c r="P71" s="108"/>
      <c r="Q71" s="53"/>
      <c r="R71" s="48"/>
      <c r="S71" s="48"/>
      <c r="T71" s="48"/>
      <c r="U71" s="48"/>
      <c r="V71" s="124"/>
      <c r="W71" s="33"/>
      <c r="X71" s="125"/>
      <c r="Y71" s="126"/>
      <c r="Z71" s="126"/>
      <c r="AA71" s="131"/>
      <c r="AB71" s="128"/>
      <c r="AC71" s="133"/>
      <c r="AD71" s="133"/>
      <c r="AE71" s="110"/>
      <c r="AF71" s="129"/>
      <c r="AG71" s="129"/>
      <c r="AH71" s="129"/>
      <c r="AI71" s="107"/>
      <c r="AJ71" s="113"/>
      <c r="AK71" s="114"/>
      <c r="AL71" s="114"/>
      <c r="AM71" s="112"/>
      <c r="AN71" s="112"/>
      <c r="AO71" s="112"/>
    </row>
    <row r="72" spans="1:41" x14ac:dyDescent="0.25">
      <c r="A72" s="14">
        <v>54</v>
      </c>
      <c r="B72" s="67" t="s">
        <v>57</v>
      </c>
      <c r="C72" s="28">
        <v>18008957</v>
      </c>
      <c r="D72" s="57">
        <v>43530</v>
      </c>
      <c r="E72" s="57">
        <v>44990</v>
      </c>
      <c r="F72" s="13">
        <v>47.4</v>
      </c>
      <c r="G72" s="185">
        <f>F72*F12/F11</f>
        <v>14.143416306165609</v>
      </c>
      <c r="H72" s="188">
        <v>3.5310000000000001</v>
      </c>
      <c r="I72" s="188">
        <v>3.8439999999999999</v>
      </c>
      <c r="J72" s="186">
        <f t="shared" si="0"/>
        <v>0.31299999999999972</v>
      </c>
      <c r="K72" s="102">
        <f>J72</f>
        <v>0.31299999999999972</v>
      </c>
      <c r="L72" s="187">
        <f>G72*(L6/(F11-G72+F12))</f>
        <v>0.12525442486089011</v>
      </c>
      <c r="M72" s="102">
        <f t="shared" si="1"/>
        <v>0.43825442486088984</v>
      </c>
      <c r="N72" s="107"/>
      <c r="O72" s="90"/>
      <c r="P72" s="145"/>
      <c r="Q72" s="53"/>
      <c r="R72" s="48"/>
      <c r="S72" s="48"/>
      <c r="T72" s="48"/>
      <c r="U72" s="48"/>
      <c r="V72" s="124"/>
      <c r="W72" s="33"/>
      <c r="X72" s="125"/>
      <c r="Y72" s="126"/>
      <c r="Z72" s="126"/>
      <c r="AA72" s="131"/>
      <c r="AB72" s="128"/>
      <c r="AC72" s="132"/>
      <c r="AD72" s="132"/>
      <c r="AE72" s="99"/>
      <c r="AF72" s="129"/>
      <c r="AG72" s="129"/>
      <c r="AH72" s="129"/>
      <c r="AI72" s="107"/>
      <c r="AJ72" s="113"/>
      <c r="AK72" s="114"/>
      <c r="AL72" s="114"/>
      <c r="AM72" s="112"/>
      <c r="AN72" s="112"/>
      <c r="AO72" s="112"/>
    </row>
    <row r="73" spans="1:41" x14ac:dyDescent="0.25">
      <c r="A73" s="14">
        <v>55</v>
      </c>
      <c r="B73" s="66" t="s">
        <v>67</v>
      </c>
      <c r="C73" s="28">
        <v>15708071</v>
      </c>
      <c r="D73" s="57"/>
      <c r="E73" s="57"/>
      <c r="F73" s="13">
        <v>42.1</v>
      </c>
      <c r="G73" s="185">
        <f>F73*F12/F11</f>
        <v>12.561979461805318</v>
      </c>
      <c r="H73" s="59">
        <v>23000</v>
      </c>
      <c r="I73" s="59">
        <v>23000</v>
      </c>
      <c r="J73" s="58">
        <f t="shared" si="0"/>
        <v>0</v>
      </c>
      <c r="K73" s="102">
        <f>F73*(L10/F13)</f>
        <v>0.32047985825279451</v>
      </c>
      <c r="L73" s="187">
        <f>G73*(L6/(F11-G73+F12))</f>
        <v>0.11123043029454938</v>
      </c>
      <c r="M73" s="102">
        <f t="shared" si="1"/>
        <v>0.43171028854734389</v>
      </c>
      <c r="N73" s="107"/>
      <c r="O73" s="90"/>
      <c r="P73" s="49"/>
      <c r="Q73" s="53"/>
      <c r="R73" s="48"/>
      <c r="S73" s="48"/>
      <c r="T73" s="48"/>
      <c r="U73" s="48"/>
      <c r="V73" s="124"/>
      <c r="W73" s="33"/>
      <c r="X73" s="125"/>
      <c r="Y73" s="126"/>
      <c r="Z73" s="126"/>
      <c r="AA73" s="131"/>
      <c r="AB73" s="128"/>
      <c r="AC73" s="133"/>
      <c r="AD73" s="133"/>
      <c r="AE73" s="110"/>
      <c r="AF73" s="129"/>
      <c r="AG73" s="129"/>
      <c r="AH73" s="129"/>
      <c r="AI73" s="107"/>
      <c r="AJ73" s="113"/>
      <c r="AK73" s="114"/>
      <c r="AL73" s="114"/>
      <c r="AM73" s="112"/>
      <c r="AN73" s="112"/>
      <c r="AO73" s="112"/>
    </row>
    <row r="74" spans="1:41" x14ac:dyDescent="0.25">
      <c r="A74" s="14">
        <v>56</v>
      </c>
      <c r="B74" s="181" t="s">
        <v>55</v>
      </c>
      <c r="C74" s="192">
        <v>17232611</v>
      </c>
      <c r="D74" s="183">
        <v>43430</v>
      </c>
      <c r="E74" s="183">
        <v>44890</v>
      </c>
      <c r="F74" s="184">
        <v>41.6</v>
      </c>
      <c r="G74" s="185">
        <f>F74*F12/F11</f>
        <v>12.412787306676989</v>
      </c>
      <c r="H74" s="59">
        <v>6360</v>
      </c>
      <c r="I74" s="59">
        <v>6614</v>
      </c>
      <c r="J74" s="58">
        <f t="shared" si="0"/>
        <v>254</v>
      </c>
      <c r="K74" s="193">
        <f>J74*0.00086</f>
        <v>0.21844</v>
      </c>
      <c r="L74" s="187">
        <f>G74*(L6/(F11-G74+F12))</f>
        <v>0.10990765599230008</v>
      </c>
      <c r="M74" s="102">
        <f t="shared" si="1"/>
        <v>0.32834765599230009</v>
      </c>
      <c r="N74" s="107"/>
      <c r="O74" s="90"/>
      <c r="P74" s="49"/>
      <c r="Q74" s="53"/>
      <c r="R74" s="48"/>
      <c r="S74" s="48"/>
      <c r="T74" s="86"/>
      <c r="U74" s="86"/>
      <c r="V74" s="124"/>
      <c r="W74" s="134"/>
      <c r="X74" s="135"/>
      <c r="Y74" s="136"/>
      <c r="Z74" s="136"/>
      <c r="AA74" s="137"/>
      <c r="AB74" s="128"/>
      <c r="AC74" s="133"/>
      <c r="AD74" s="133"/>
      <c r="AE74" s="110"/>
      <c r="AF74" s="138"/>
      <c r="AG74" s="129"/>
      <c r="AH74" s="129"/>
      <c r="AI74" s="107"/>
      <c r="AJ74" s="113"/>
      <c r="AK74" s="114"/>
      <c r="AL74" s="114"/>
      <c r="AM74" s="112"/>
      <c r="AN74" s="112"/>
      <c r="AO74" s="112"/>
    </row>
    <row r="75" spans="1:41" x14ac:dyDescent="0.25">
      <c r="A75" s="15">
        <v>57</v>
      </c>
      <c r="B75" s="67" t="s">
        <v>68</v>
      </c>
      <c r="C75" s="28">
        <v>15730776</v>
      </c>
      <c r="D75" s="57"/>
      <c r="E75" s="57"/>
      <c r="F75" s="13">
        <v>45.9</v>
      </c>
      <c r="G75" s="185">
        <f>F75*F12/F11</f>
        <v>13.69583984078062</v>
      </c>
      <c r="H75" s="59">
        <v>26039</v>
      </c>
      <c r="I75" s="59">
        <v>26039</v>
      </c>
      <c r="J75" s="58">
        <f t="shared" si="0"/>
        <v>0</v>
      </c>
      <c r="K75" s="102">
        <f>F75*(L10/F13)</f>
        <v>0.3494067813254933</v>
      </c>
      <c r="L75" s="187">
        <f>G75*(L6/(F11-G75+F12))</f>
        <v>0.12128489003882445</v>
      </c>
      <c r="M75" s="102">
        <f t="shared" si="1"/>
        <v>0.47069167136431778</v>
      </c>
      <c r="N75" s="107"/>
      <c r="O75" s="90"/>
      <c r="P75" s="49"/>
      <c r="Q75" s="53"/>
      <c r="R75" s="48"/>
      <c r="S75" s="53"/>
      <c r="T75" s="86"/>
      <c r="U75" s="86"/>
      <c r="V75" s="124"/>
      <c r="W75" s="33"/>
      <c r="X75" s="125"/>
      <c r="Y75" s="126"/>
      <c r="Z75" s="126"/>
      <c r="AA75" s="131"/>
      <c r="AB75" s="128"/>
      <c r="AC75" s="133"/>
      <c r="AD75" s="133"/>
      <c r="AE75" s="110"/>
      <c r="AF75" s="129"/>
      <c r="AG75" s="129"/>
      <c r="AH75" s="129"/>
      <c r="AI75" s="107"/>
      <c r="AJ75" s="113"/>
      <c r="AK75" s="114"/>
      <c r="AL75" s="114"/>
      <c r="AM75" s="112"/>
      <c r="AN75" s="112"/>
      <c r="AO75" s="112"/>
    </row>
    <row r="76" spans="1:41" x14ac:dyDescent="0.25">
      <c r="A76" s="14">
        <v>58</v>
      </c>
      <c r="B76" s="66" t="s">
        <v>69</v>
      </c>
      <c r="C76" s="28">
        <v>15705638</v>
      </c>
      <c r="D76" s="57"/>
      <c r="E76" s="57"/>
      <c r="F76" s="13">
        <v>60.3</v>
      </c>
      <c r="G76" s="185">
        <f>F76*F12/F11</f>
        <v>17.992573908476501</v>
      </c>
      <c r="H76" s="59">
        <v>29008</v>
      </c>
      <c r="I76" s="59">
        <v>29008</v>
      </c>
      <c r="J76" s="58">
        <f t="shared" si="0"/>
        <v>0</v>
      </c>
      <c r="K76" s="102">
        <f>F76*(L10/F13)</f>
        <v>0.45902459507466764</v>
      </c>
      <c r="L76" s="187">
        <f>G76*(L6/(F11-G76+F12))</f>
        <v>0.1594080683857253</v>
      </c>
      <c r="M76" s="102">
        <f t="shared" si="1"/>
        <v>0.61843266346039294</v>
      </c>
      <c r="N76" s="107"/>
      <c r="O76" s="90"/>
      <c r="P76" s="49"/>
      <c r="Q76" s="53"/>
      <c r="R76" s="48"/>
      <c r="S76" s="48"/>
      <c r="T76" s="48"/>
      <c r="U76" s="48"/>
      <c r="V76" s="124"/>
      <c r="W76" s="33"/>
      <c r="X76" s="125"/>
      <c r="Y76" s="126"/>
      <c r="Z76" s="126"/>
      <c r="AA76" s="131"/>
      <c r="AB76" s="128"/>
      <c r="AC76" s="133"/>
      <c r="AD76" s="133"/>
      <c r="AE76" s="110"/>
      <c r="AF76" s="129"/>
      <c r="AG76" s="129"/>
      <c r="AH76" s="129"/>
      <c r="AI76" s="107"/>
      <c r="AJ76" s="113"/>
      <c r="AK76" s="114"/>
      <c r="AL76" s="114"/>
      <c r="AM76" s="112"/>
      <c r="AN76" s="112"/>
      <c r="AO76" s="112"/>
    </row>
    <row r="77" spans="1:41" x14ac:dyDescent="0.25">
      <c r="A77" s="14">
        <v>59</v>
      </c>
      <c r="B77" s="66" t="s">
        <v>70</v>
      </c>
      <c r="C77" s="28">
        <v>15705679</v>
      </c>
      <c r="D77" s="57">
        <v>43713</v>
      </c>
      <c r="E77" s="57">
        <v>45173</v>
      </c>
      <c r="F77" s="13">
        <v>71.7</v>
      </c>
      <c r="G77" s="185">
        <f>F77*F12/F11</f>
        <v>21.394155045402407</v>
      </c>
      <c r="H77" s="58">
        <v>32352</v>
      </c>
      <c r="I77" s="58">
        <v>33495</v>
      </c>
      <c r="J77" s="58">
        <f t="shared" si="0"/>
        <v>1143</v>
      </c>
      <c r="K77" s="102">
        <f t="shared" si="3"/>
        <v>0.98297999999999996</v>
      </c>
      <c r="L77" s="187">
        <f>G77*(L6/(F11-G77+F12))</f>
        <v>0.18961370682592935</v>
      </c>
      <c r="M77" s="102">
        <f t="shared" si="1"/>
        <v>1.1725937068259293</v>
      </c>
      <c r="N77" s="107"/>
      <c r="O77" s="90"/>
      <c r="P77" s="49"/>
      <c r="Q77" s="53"/>
      <c r="R77" s="48"/>
      <c r="S77" s="48"/>
      <c r="T77" s="48"/>
      <c r="U77" s="48"/>
      <c r="V77" s="124"/>
      <c r="W77" s="33"/>
      <c r="X77" s="125"/>
      <c r="Y77" s="126"/>
      <c r="Z77" s="126"/>
      <c r="AA77" s="131"/>
      <c r="AB77" s="128"/>
      <c r="AC77" s="110"/>
      <c r="AD77" s="110"/>
      <c r="AE77" s="110"/>
      <c r="AF77" s="129"/>
      <c r="AG77" s="129"/>
      <c r="AH77" s="129"/>
      <c r="AI77" s="107"/>
      <c r="AJ77" s="113"/>
      <c r="AK77" s="114"/>
      <c r="AL77" s="114"/>
      <c r="AM77" s="112"/>
      <c r="AN77" s="112"/>
      <c r="AO77" s="112"/>
    </row>
    <row r="78" spans="1:41" x14ac:dyDescent="0.25">
      <c r="A78" s="14">
        <v>60</v>
      </c>
      <c r="B78" s="66" t="s">
        <v>71</v>
      </c>
      <c r="C78" s="28">
        <v>18009256</v>
      </c>
      <c r="D78" s="57">
        <v>43530</v>
      </c>
      <c r="E78" s="57">
        <v>45721</v>
      </c>
      <c r="F78" s="13">
        <v>46</v>
      </c>
      <c r="G78" s="185">
        <f>F78*F12/F11</f>
        <v>13.725678271806288</v>
      </c>
      <c r="H78" s="186">
        <v>2.38</v>
      </c>
      <c r="I78" s="186">
        <v>2.6030000000000002</v>
      </c>
      <c r="J78" s="186">
        <f t="shared" si="0"/>
        <v>0.22300000000000031</v>
      </c>
      <c r="K78" s="102">
        <f>J78</f>
        <v>0.22300000000000031</v>
      </c>
      <c r="L78" s="187">
        <f>G78*(L6/(F11-G78+F12))</f>
        <v>0.12154951390868339</v>
      </c>
      <c r="M78" s="102">
        <f t="shared" si="1"/>
        <v>0.34454951390868371</v>
      </c>
      <c r="N78" s="107"/>
      <c r="O78" s="90"/>
      <c r="P78" s="49"/>
      <c r="Q78" s="53"/>
      <c r="R78" s="48"/>
      <c r="S78" s="48"/>
      <c r="T78" s="48"/>
      <c r="U78" s="48"/>
      <c r="V78" s="124"/>
      <c r="W78" s="33"/>
      <c r="X78" s="125"/>
      <c r="Y78" s="126"/>
      <c r="Z78" s="126"/>
      <c r="AA78" s="131"/>
      <c r="AB78" s="128"/>
      <c r="AC78" s="99"/>
      <c r="AD78" s="99"/>
      <c r="AE78" s="99"/>
      <c r="AF78" s="129"/>
      <c r="AG78" s="129"/>
      <c r="AH78" s="129"/>
      <c r="AI78" s="107"/>
      <c r="AJ78" s="113"/>
      <c r="AK78" s="114"/>
      <c r="AL78" s="114"/>
      <c r="AM78" s="112"/>
      <c r="AN78" s="112"/>
      <c r="AO78" s="112"/>
    </row>
    <row r="79" spans="1:41" x14ac:dyDescent="0.25">
      <c r="A79" s="14">
        <v>61</v>
      </c>
      <c r="B79" s="66" t="s">
        <v>72</v>
      </c>
      <c r="C79" s="28">
        <v>15705714</v>
      </c>
      <c r="D79" s="57"/>
      <c r="E79" s="57"/>
      <c r="F79" s="13">
        <v>71.5</v>
      </c>
      <c r="G79" s="185">
        <f>F79*F12/F11</f>
        <v>21.334478183351077</v>
      </c>
      <c r="H79" s="58">
        <v>31404</v>
      </c>
      <c r="I79" s="58">
        <v>31404</v>
      </c>
      <c r="J79" s="58">
        <f t="shared" si="0"/>
        <v>0</v>
      </c>
      <c r="K79" s="102">
        <f>F79*(L10/F13)</f>
        <v>0.5442828946573588</v>
      </c>
      <c r="L79" s="187">
        <f>G79*(L6/(F11-G79+F12))</f>
        <v>0.18908359439979203</v>
      </c>
      <c r="M79" s="102">
        <f t="shared" si="1"/>
        <v>0.73336648905715085</v>
      </c>
      <c r="N79" s="107"/>
      <c r="O79" s="90"/>
      <c r="P79" s="49"/>
      <c r="Q79" s="53"/>
      <c r="R79" s="48"/>
      <c r="S79" s="48"/>
      <c r="T79" s="48"/>
      <c r="U79" s="48"/>
      <c r="V79" s="124"/>
      <c r="W79" s="33"/>
      <c r="X79" s="125"/>
      <c r="Y79" s="126"/>
      <c r="Z79" s="126"/>
      <c r="AA79" s="131"/>
      <c r="AB79" s="128"/>
      <c r="AC79" s="110"/>
      <c r="AD79" s="110"/>
      <c r="AE79" s="110"/>
      <c r="AF79" s="129"/>
      <c r="AG79" s="129"/>
      <c r="AH79" s="129"/>
      <c r="AI79" s="107"/>
      <c r="AJ79" s="113"/>
      <c r="AK79" s="114"/>
      <c r="AL79" s="114"/>
      <c r="AM79" s="112"/>
      <c r="AN79" s="112"/>
      <c r="AO79" s="112"/>
    </row>
    <row r="80" spans="1:41" x14ac:dyDescent="0.25">
      <c r="A80" s="14">
        <v>62</v>
      </c>
      <c r="B80" s="66" t="s">
        <v>73</v>
      </c>
      <c r="C80" s="28">
        <v>1584615</v>
      </c>
      <c r="D80" s="57">
        <v>43718</v>
      </c>
      <c r="E80" s="57">
        <v>45178</v>
      </c>
      <c r="F80" s="13">
        <v>47.9</v>
      </c>
      <c r="G80" s="185">
        <f>F80*F12/F11</f>
        <v>14.292608461293938</v>
      </c>
      <c r="H80" s="186">
        <v>4.0049999999999999</v>
      </c>
      <c r="I80" s="186">
        <v>4.0049999999999999</v>
      </c>
      <c r="J80" s="186">
        <f t="shared" si="0"/>
        <v>0</v>
      </c>
      <c r="K80" s="102">
        <f>J80</f>
        <v>0</v>
      </c>
      <c r="L80" s="187">
        <f>G80*(L6/(F11-G80+F12))</f>
        <v>0.12657768731818167</v>
      </c>
      <c r="M80" s="102">
        <f t="shared" si="1"/>
        <v>0.12657768731818167</v>
      </c>
      <c r="N80" s="107"/>
      <c r="O80" s="90"/>
      <c r="P80" s="49"/>
      <c r="Q80" s="53"/>
      <c r="R80" s="48"/>
      <c r="S80" s="48"/>
      <c r="T80" s="48"/>
      <c r="U80" s="48"/>
      <c r="V80" s="124"/>
      <c r="W80" s="33"/>
      <c r="X80" s="125"/>
      <c r="Y80" s="126"/>
      <c r="Z80" s="126"/>
      <c r="AA80" s="131"/>
      <c r="AB80" s="128"/>
      <c r="AC80" s="99"/>
      <c r="AD80" s="99"/>
      <c r="AE80" s="99"/>
      <c r="AF80" s="129"/>
      <c r="AG80" s="129"/>
      <c r="AH80" s="129"/>
      <c r="AI80" s="107"/>
      <c r="AJ80" s="113"/>
      <c r="AK80" s="114"/>
      <c r="AL80" s="114"/>
      <c r="AM80" s="112"/>
      <c r="AN80" s="112"/>
      <c r="AO80" s="112"/>
    </row>
    <row r="81" spans="1:41" x14ac:dyDescent="0.25">
      <c r="A81" s="14">
        <v>63</v>
      </c>
      <c r="B81" s="66" t="s">
        <v>74</v>
      </c>
      <c r="C81" s="28">
        <v>15703003</v>
      </c>
      <c r="D81" s="57">
        <v>43697</v>
      </c>
      <c r="E81" s="57">
        <v>45157</v>
      </c>
      <c r="F81" s="13">
        <v>41.4</v>
      </c>
      <c r="G81" s="185">
        <f>F81*F12/F11</f>
        <v>12.353110444625658</v>
      </c>
      <c r="H81" s="58">
        <v>5050</v>
      </c>
      <c r="I81" s="58">
        <v>5212</v>
      </c>
      <c r="J81" s="58">
        <f t="shared" si="0"/>
        <v>162</v>
      </c>
      <c r="K81" s="102">
        <f t="shared" si="3"/>
        <v>0.13932</v>
      </c>
      <c r="L81" s="187">
        <f>G81*(L6/(F11-G81+F12))</f>
        <v>0.10937855805102421</v>
      </c>
      <c r="M81" s="102">
        <f t="shared" si="1"/>
        <v>0.2486985580510242</v>
      </c>
      <c r="N81" s="107"/>
      <c r="O81" s="90"/>
      <c r="P81" s="49"/>
      <c r="Q81" s="53"/>
      <c r="R81" s="48"/>
      <c r="S81" s="48"/>
      <c r="T81" s="48"/>
      <c r="U81" s="48"/>
      <c r="V81" s="124"/>
      <c r="W81" s="33"/>
      <c r="X81" s="125"/>
      <c r="Y81" s="126"/>
      <c r="Z81" s="126"/>
      <c r="AA81" s="131"/>
      <c r="AB81" s="128"/>
      <c r="AC81" s="110"/>
      <c r="AD81" s="110"/>
      <c r="AE81" s="110"/>
      <c r="AF81" s="129"/>
      <c r="AG81" s="129"/>
      <c r="AH81" s="129"/>
      <c r="AI81" s="107"/>
      <c r="AJ81" s="113"/>
      <c r="AK81" s="114"/>
      <c r="AL81" s="114"/>
      <c r="AM81" s="112"/>
      <c r="AN81" s="112"/>
      <c r="AO81" s="112"/>
    </row>
    <row r="82" spans="1:41" x14ac:dyDescent="0.25">
      <c r="A82" s="14">
        <v>64</v>
      </c>
      <c r="B82" s="66" t="s">
        <v>75</v>
      </c>
      <c r="C82" s="28">
        <v>15705656</v>
      </c>
      <c r="D82" s="57">
        <v>43727</v>
      </c>
      <c r="E82" s="57">
        <v>45918</v>
      </c>
      <c r="F82" s="13">
        <v>42.2</v>
      </c>
      <c r="G82" s="185">
        <f>F82*F12/F11</f>
        <v>12.591817892830987</v>
      </c>
      <c r="H82" s="58">
        <v>22261</v>
      </c>
      <c r="I82" s="58">
        <v>22839</v>
      </c>
      <c r="J82" s="58">
        <f t="shared" si="0"/>
        <v>578</v>
      </c>
      <c r="K82" s="102">
        <f t="shared" si="3"/>
        <v>0.49707999999999997</v>
      </c>
      <c r="L82" s="187">
        <f>G82*(L6/(F11-G82+F12))</f>
        <v>0.11149499020353794</v>
      </c>
      <c r="M82" s="102">
        <f t="shared" si="1"/>
        <v>0.60857499020353789</v>
      </c>
      <c r="N82" s="107"/>
      <c r="O82" s="90"/>
      <c r="P82" s="49"/>
      <c r="Q82" s="53"/>
      <c r="R82" s="48"/>
      <c r="S82" s="48"/>
      <c r="T82" s="48"/>
      <c r="U82" s="48"/>
      <c r="V82" s="124"/>
      <c r="W82" s="33"/>
      <c r="X82" s="125"/>
      <c r="Y82" s="126"/>
      <c r="Z82" s="126"/>
      <c r="AA82" s="131"/>
      <c r="AB82" s="128"/>
      <c r="AC82" s="110"/>
      <c r="AD82" s="110"/>
      <c r="AE82" s="110"/>
      <c r="AF82" s="129"/>
      <c r="AG82" s="129"/>
      <c r="AH82" s="129"/>
      <c r="AI82" s="107"/>
      <c r="AJ82" s="113"/>
      <c r="AK82" s="114"/>
      <c r="AL82" s="114"/>
      <c r="AM82" s="112"/>
      <c r="AN82" s="112"/>
      <c r="AO82" s="112"/>
    </row>
    <row r="83" spans="1:41" x14ac:dyDescent="0.25">
      <c r="A83" s="14">
        <v>65</v>
      </c>
      <c r="B83" s="66" t="s">
        <v>76</v>
      </c>
      <c r="C83" s="28">
        <v>15708142</v>
      </c>
      <c r="D83" s="57">
        <v>43712</v>
      </c>
      <c r="E83" s="57">
        <v>45172</v>
      </c>
      <c r="F83" s="13">
        <v>45.4</v>
      </c>
      <c r="G83" s="185">
        <f>F83*F12/F11</f>
        <v>13.546647685652291</v>
      </c>
      <c r="H83" s="58">
        <v>18095</v>
      </c>
      <c r="I83" s="58">
        <v>19133</v>
      </c>
      <c r="J83" s="58">
        <f t="shared" ref="J83:J146" si="4">I83-H83</f>
        <v>1038</v>
      </c>
      <c r="K83" s="102">
        <f t="shared" si="3"/>
        <v>0.89268000000000003</v>
      </c>
      <c r="L83" s="187">
        <f>G83*(L6/(F11-G83+F12))</f>
        <v>0.11996179594137785</v>
      </c>
      <c r="M83" s="102">
        <f t="shared" si="1"/>
        <v>1.0126417959413778</v>
      </c>
      <c r="N83" s="107"/>
      <c r="O83" s="90"/>
      <c r="P83" s="49"/>
      <c r="Q83" s="53"/>
      <c r="R83" s="48"/>
      <c r="S83" s="48"/>
      <c r="T83" s="48"/>
      <c r="U83" s="48"/>
      <c r="V83" s="124"/>
      <c r="W83" s="33"/>
      <c r="X83" s="125"/>
      <c r="Y83" s="126"/>
      <c r="Z83" s="126"/>
      <c r="AA83" s="131"/>
      <c r="AB83" s="128"/>
      <c r="AC83" s="110"/>
      <c r="AD83" s="110"/>
      <c r="AE83" s="110"/>
      <c r="AF83" s="129"/>
      <c r="AG83" s="129"/>
      <c r="AH83" s="129"/>
      <c r="AI83" s="107"/>
      <c r="AJ83" s="113"/>
      <c r="AK83" s="114"/>
      <c r="AL83" s="114"/>
      <c r="AM83" s="112"/>
      <c r="AN83" s="112"/>
      <c r="AO83" s="112"/>
    </row>
    <row r="84" spans="1:41" x14ac:dyDescent="0.25">
      <c r="A84" s="14">
        <v>66</v>
      </c>
      <c r="B84" s="66" t="s">
        <v>77</v>
      </c>
      <c r="C84" s="28">
        <v>15708645</v>
      </c>
      <c r="D84" s="57"/>
      <c r="E84" s="57"/>
      <c r="F84" s="13">
        <v>60.2</v>
      </c>
      <c r="G84" s="185">
        <f>F84*F12/F11</f>
        <v>17.962735477450838</v>
      </c>
      <c r="H84" s="58">
        <v>23975</v>
      </c>
      <c r="I84" s="58">
        <v>23975</v>
      </c>
      <c r="J84" s="58">
        <f t="shared" si="4"/>
        <v>0</v>
      </c>
      <c r="K84" s="102">
        <f>F84*(L10/F13)</f>
        <v>0.45826336025696507</v>
      </c>
      <c r="L84" s="187">
        <f>G84*(L6/(F11-G84+F12))</f>
        <v>0.15914320361301398</v>
      </c>
      <c r="M84" s="102">
        <f t="shared" ref="M84:M147" si="5">K84+L84</f>
        <v>0.61740656386997905</v>
      </c>
      <c r="N84" s="107"/>
      <c r="O84" s="90"/>
      <c r="P84" s="49"/>
      <c r="Q84" s="53"/>
      <c r="R84" s="48"/>
      <c r="S84" s="48"/>
      <c r="T84" s="48"/>
      <c r="U84" s="48"/>
      <c r="V84" s="124"/>
      <c r="W84" s="33"/>
      <c r="X84" s="125"/>
      <c r="Y84" s="126"/>
      <c r="Z84" s="126"/>
      <c r="AA84" s="131"/>
      <c r="AB84" s="128"/>
      <c r="AC84" s="110"/>
      <c r="AD84" s="110"/>
      <c r="AE84" s="110"/>
      <c r="AF84" s="129"/>
      <c r="AG84" s="129"/>
      <c r="AH84" s="129"/>
      <c r="AI84" s="107"/>
      <c r="AJ84" s="113"/>
      <c r="AK84" s="114"/>
      <c r="AL84" s="114"/>
      <c r="AM84" s="112"/>
      <c r="AN84" s="112"/>
      <c r="AO84" s="112"/>
    </row>
    <row r="85" spans="1:41" x14ac:dyDescent="0.25">
      <c r="A85" s="14">
        <v>67</v>
      </c>
      <c r="B85" s="66" t="s">
        <v>144</v>
      </c>
      <c r="C85" s="28">
        <v>15708109</v>
      </c>
      <c r="D85" s="57">
        <v>43711</v>
      </c>
      <c r="E85" s="57">
        <v>45171</v>
      </c>
      <c r="F85" s="13">
        <v>71.5</v>
      </c>
      <c r="G85" s="185">
        <f>F85*F12/F11</f>
        <v>21.334478183351077</v>
      </c>
      <c r="H85" s="58">
        <v>26747</v>
      </c>
      <c r="I85" s="58">
        <v>27311</v>
      </c>
      <c r="J85" s="58">
        <f t="shared" si="4"/>
        <v>564</v>
      </c>
      <c r="K85" s="102">
        <f t="shared" si="3"/>
        <v>0.48503999999999997</v>
      </c>
      <c r="L85" s="187">
        <f>G85*(L6/(F11-G85+F12))</f>
        <v>0.18908359439979203</v>
      </c>
      <c r="M85" s="102">
        <f t="shared" si="5"/>
        <v>0.67412359439979197</v>
      </c>
      <c r="N85" s="107"/>
      <c r="O85" s="90"/>
      <c r="P85" s="49"/>
      <c r="Q85" s="52"/>
      <c r="R85" s="48"/>
      <c r="S85" s="48"/>
      <c r="T85" s="48"/>
      <c r="U85" s="48"/>
      <c r="V85" s="124"/>
      <c r="W85" s="33"/>
      <c r="X85" s="125"/>
      <c r="Y85" s="126"/>
      <c r="Z85" s="126"/>
      <c r="AA85" s="131"/>
      <c r="AB85" s="128"/>
      <c r="AC85" s="110"/>
      <c r="AD85" s="110"/>
      <c r="AE85" s="110"/>
      <c r="AF85" s="129"/>
      <c r="AG85" s="129"/>
      <c r="AH85" s="129"/>
      <c r="AI85" s="107"/>
      <c r="AJ85" s="113"/>
      <c r="AK85" s="114"/>
      <c r="AL85" s="114"/>
      <c r="AM85" s="112"/>
      <c r="AN85" s="112"/>
      <c r="AO85" s="112"/>
    </row>
    <row r="86" spans="1:41" x14ac:dyDescent="0.25">
      <c r="A86" s="14">
        <v>68</v>
      </c>
      <c r="B86" s="66" t="s">
        <v>78</v>
      </c>
      <c r="C86" s="28">
        <v>15705797</v>
      </c>
      <c r="D86" s="57"/>
      <c r="E86" s="57"/>
      <c r="F86" s="13">
        <v>45.7</v>
      </c>
      <c r="G86" s="185">
        <f>F86*F12/F11</f>
        <v>13.63616297872929</v>
      </c>
      <c r="H86" s="58">
        <v>13939</v>
      </c>
      <c r="I86" s="58">
        <v>13939</v>
      </c>
      <c r="J86" s="58">
        <f t="shared" si="4"/>
        <v>0</v>
      </c>
      <c r="K86" s="102">
        <f>F86*(L10/F13)</f>
        <v>0.3478843116900881</v>
      </c>
      <c r="L86" s="187">
        <f>G86*(L6/(F11-G86+F12))</f>
        <v>0.12075564734952442</v>
      </c>
      <c r="M86" s="102">
        <f t="shared" si="5"/>
        <v>0.46863995903961253</v>
      </c>
      <c r="N86" s="107"/>
      <c r="O86" s="90"/>
      <c r="P86" s="49"/>
      <c r="Q86" s="53"/>
      <c r="R86" s="48"/>
      <c r="S86" s="48"/>
      <c r="T86" s="48"/>
      <c r="U86" s="48"/>
      <c r="V86" s="124"/>
      <c r="W86" s="33"/>
      <c r="X86" s="125"/>
      <c r="Y86" s="126"/>
      <c r="Z86" s="126"/>
      <c r="AA86" s="131"/>
      <c r="AB86" s="128"/>
      <c r="AC86" s="110"/>
      <c r="AD86" s="110"/>
      <c r="AE86" s="110"/>
      <c r="AF86" s="129"/>
      <c r="AG86" s="129"/>
      <c r="AH86" s="129"/>
      <c r="AI86" s="107"/>
      <c r="AJ86" s="113"/>
      <c r="AK86" s="114"/>
      <c r="AL86" s="114"/>
      <c r="AM86" s="112"/>
      <c r="AN86" s="112"/>
      <c r="AO86" s="112"/>
    </row>
    <row r="87" spans="1:41" x14ac:dyDescent="0.25">
      <c r="A87" s="14">
        <v>69</v>
      </c>
      <c r="B87" s="66" t="s">
        <v>79</v>
      </c>
      <c r="C87" s="28">
        <v>17715788</v>
      </c>
      <c r="D87" s="57">
        <v>43734</v>
      </c>
      <c r="E87" s="57">
        <v>45194</v>
      </c>
      <c r="F87" s="13">
        <v>70.599999999999994</v>
      </c>
      <c r="G87" s="185">
        <f>F87*F12/F11</f>
        <v>21.065932304120082</v>
      </c>
      <c r="H87" s="58">
        <v>30978</v>
      </c>
      <c r="I87" s="58">
        <v>32876</v>
      </c>
      <c r="J87" s="58">
        <f t="shared" si="4"/>
        <v>1898</v>
      </c>
      <c r="K87" s="102">
        <f t="shared" si="3"/>
        <v>1.63228</v>
      </c>
      <c r="L87" s="187">
        <f>G87*(L6/(F11-G87+F12))</f>
        <v>0.1866981720163777</v>
      </c>
      <c r="M87" s="102">
        <f t="shared" si="5"/>
        <v>1.8189781720163776</v>
      </c>
      <c r="N87" s="107"/>
      <c r="O87" s="90"/>
      <c r="P87" s="49"/>
      <c r="Q87" s="53"/>
      <c r="R87" s="48"/>
      <c r="S87" s="48"/>
      <c r="T87" s="48"/>
      <c r="U87" s="48"/>
      <c r="V87" s="124"/>
      <c r="W87" s="33"/>
      <c r="X87" s="125"/>
      <c r="Y87" s="126"/>
      <c r="Z87" s="126"/>
      <c r="AA87" s="131"/>
      <c r="AB87" s="128"/>
      <c r="AC87" s="110"/>
      <c r="AD87" s="110"/>
      <c r="AE87" s="110"/>
      <c r="AF87" s="129"/>
      <c r="AG87" s="129"/>
      <c r="AH87" s="129"/>
      <c r="AI87" s="107"/>
      <c r="AJ87" s="113"/>
      <c r="AK87" s="114"/>
      <c r="AL87" s="114"/>
      <c r="AM87" s="112"/>
      <c r="AN87" s="112"/>
      <c r="AO87" s="112"/>
    </row>
    <row r="88" spans="1:41" x14ac:dyDescent="0.25">
      <c r="A88" s="180">
        <v>70</v>
      </c>
      <c r="B88" s="66" t="s">
        <v>134</v>
      </c>
      <c r="C88" s="28">
        <v>15705643</v>
      </c>
      <c r="D88" s="57">
        <v>43710</v>
      </c>
      <c r="E88" s="57">
        <v>45901</v>
      </c>
      <c r="F88" s="13">
        <v>46.6</v>
      </c>
      <c r="G88" s="185">
        <f>F88*F12/F11</f>
        <v>13.904708857960282</v>
      </c>
      <c r="H88" s="186">
        <v>1.4069</v>
      </c>
      <c r="I88" s="186">
        <v>1.835</v>
      </c>
      <c r="J88" s="186">
        <f t="shared" si="4"/>
        <v>0.42809999999999993</v>
      </c>
      <c r="K88" s="186">
        <f>J88</f>
        <v>0.42809999999999993</v>
      </c>
      <c r="L88" s="194">
        <f>G88*(L6/(F11-G88+F12))</f>
        <v>0.12313729248177356</v>
      </c>
      <c r="M88" s="102">
        <f t="shared" si="5"/>
        <v>0.55123729248177344</v>
      </c>
      <c r="N88" s="107"/>
      <c r="O88" s="90"/>
      <c r="P88" s="49"/>
      <c r="Q88" s="53"/>
      <c r="R88" s="105"/>
      <c r="S88" s="105"/>
      <c r="T88" s="105"/>
      <c r="U88" s="105"/>
      <c r="V88" s="130"/>
      <c r="W88" s="33"/>
      <c r="X88" s="125"/>
      <c r="Y88" s="126"/>
      <c r="Z88" s="126"/>
      <c r="AA88" s="131"/>
      <c r="AB88" s="128"/>
      <c r="AC88" s="99"/>
      <c r="AD88" s="99"/>
      <c r="AE88" s="99"/>
      <c r="AF88" s="99"/>
      <c r="AG88" s="99"/>
      <c r="AH88" s="129"/>
      <c r="AI88" s="107"/>
      <c r="AJ88" s="113"/>
      <c r="AK88" s="114"/>
      <c r="AL88" s="114"/>
      <c r="AM88" s="112"/>
      <c r="AN88" s="112"/>
      <c r="AO88" s="112"/>
    </row>
    <row r="89" spans="1:41" x14ac:dyDescent="0.25">
      <c r="A89" s="14">
        <v>71</v>
      </c>
      <c r="B89" s="66" t="s">
        <v>80</v>
      </c>
      <c r="C89" s="28">
        <v>81501776</v>
      </c>
      <c r="D89" s="57"/>
      <c r="E89" s="57"/>
      <c r="F89" s="13">
        <v>42.2</v>
      </c>
      <c r="G89" s="185">
        <f>F89*F12/F11</f>
        <v>12.591817892830987</v>
      </c>
      <c r="H89" s="186">
        <v>5.0023</v>
      </c>
      <c r="I89" s="186">
        <v>5.7110000000000003</v>
      </c>
      <c r="J89" s="186">
        <f t="shared" si="4"/>
        <v>0.70870000000000033</v>
      </c>
      <c r="K89" s="102">
        <f t="shared" si="3"/>
        <v>6.0948200000000027E-4</v>
      </c>
      <c r="L89" s="187">
        <f>G89*(L6/(F11-G89+F12))</f>
        <v>0.11149499020353794</v>
      </c>
      <c r="M89" s="102">
        <f t="shared" si="5"/>
        <v>0.11210447220353793</v>
      </c>
      <c r="N89" s="107"/>
      <c r="O89" s="90"/>
      <c r="P89" s="49"/>
      <c r="Q89" s="53"/>
      <c r="R89" s="48"/>
      <c r="S89" s="48"/>
      <c r="T89" s="48"/>
      <c r="U89" s="48"/>
      <c r="V89" s="124"/>
      <c r="W89" s="33"/>
      <c r="X89" s="125"/>
      <c r="Y89" s="126"/>
      <c r="Z89" s="126"/>
      <c r="AA89" s="131"/>
      <c r="AB89" s="128"/>
      <c r="AC89" s="99"/>
      <c r="AD89" s="99"/>
      <c r="AE89" s="99"/>
      <c r="AF89" s="129"/>
      <c r="AG89" s="129"/>
      <c r="AH89" s="129"/>
      <c r="AI89" s="107"/>
      <c r="AJ89" s="113"/>
      <c r="AK89" s="114"/>
      <c r="AL89" s="114"/>
      <c r="AM89" s="112"/>
      <c r="AN89" s="112"/>
      <c r="AO89" s="112"/>
    </row>
    <row r="90" spans="1:41" x14ac:dyDescent="0.25">
      <c r="A90" s="14">
        <v>72</v>
      </c>
      <c r="B90" s="66" t="s">
        <v>81</v>
      </c>
      <c r="C90" s="28">
        <v>15705545</v>
      </c>
      <c r="D90" s="57"/>
      <c r="E90" s="57"/>
      <c r="F90" s="13">
        <v>41.9</v>
      </c>
      <c r="G90" s="185">
        <f>F90*F12/F11</f>
        <v>12.502302599753987</v>
      </c>
      <c r="H90" s="58">
        <v>21457</v>
      </c>
      <c r="I90" s="58">
        <v>21457</v>
      </c>
      <c r="J90" s="58">
        <f t="shared" si="4"/>
        <v>0</v>
      </c>
      <c r="K90" s="102">
        <f>F90*(L10/F13)</f>
        <v>0.31895738861738931</v>
      </c>
      <c r="L90" s="187">
        <f>G90*(L6/(F11-G90+F12))</f>
        <v>0.11070131552515916</v>
      </c>
      <c r="M90" s="102">
        <f t="shared" si="5"/>
        <v>0.42965870414254848</v>
      </c>
      <c r="N90" s="107"/>
      <c r="O90" s="90"/>
      <c r="P90" s="49"/>
      <c r="Q90" s="53"/>
      <c r="R90" s="48"/>
      <c r="S90" s="48"/>
      <c r="T90" s="48"/>
      <c r="U90" s="48"/>
      <c r="V90" s="124"/>
      <c r="W90" s="33"/>
      <c r="X90" s="125"/>
      <c r="Y90" s="126"/>
      <c r="Z90" s="126"/>
      <c r="AA90" s="131"/>
      <c r="AB90" s="128"/>
      <c r="AC90" s="110"/>
      <c r="AD90" s="110"/>
      <c r="AE90" s="110"/>
      <c r="AF90" s="129"/>
      <c r="AG90" s="129"/>
      <c r="AH90" s="129"/>
      <c r="AI90" s="107"/>
      <c r="AJ90" s="113"/>
      <c r="AK90" s="114"/>
      <c r="AL90" s="114"/>
      <c r="AM90" s="112"/>
      <c r="AN90" s="112"/>
      <c r="AO90" s="112"/>
    </row>
    <row r="91" spans="1:41" x14ac:dyDescent="0.25">
      <c r="A91" s="14">
        <v>73</v>
      </c>
      <c r="B91" s="66" t="s">
        <v>82</v>
      </c>
      <c r="C91" s="28">
        <v>15708739</v>
      </c>
      <c r="D91" s="57">
        <v>43852</v>
      </c>
      <c r="E91" s="57">
        <v>46043</v>
      </c>
      <c r="F91" s="13">
        <v>45.8</v>
      </c>
      <c r="G91" s="185">
        <f>F91*F12/F11</f>
        <v>13.666001409754953</v>
      </c>
      <c r="H91" s="186">
        <v>0</v>
      </c>
      <c r="I91" s="186">
        <v>0</v>
      </c>
      <c r="J91" s="186">
        <f>I91-H91</f>
        <v>0</v>
      </c>
      <c r="K91" s="102">
        <f>J91</f>
        <v>0</v>
      </c>
      <c r="L91" s="187">
        <f>G91*(L6/(F11-G91+F12))</f>
        <v>0.12102026785244348</v>
      </c>
      <c r="M91" s="102">
        <f t="shared" si="5"/>
        <v>0.12102026785244348</v>
      </c>
      <c r="N91" s="107"/>
      <c r="O91" s="90"/>
      <c r="P91" s="49"/>
      <c r="Q91" s="53"/>
      <c r="R91" s="48"/>
      <c r="S91" s="48"/>
      <c r="T91" s="48"/>
      <c r="U91" s="48"/>
      <c r="V91" s="124"/>
      <c r="W91" s="33"/>
      <c r="X91" s="125"/>
      <c r="Y91" s="126"/>
      <c r="Z91" s="126"/>
      <c r="AA91" s="131"/>
      <c r="AB91" s="128"/>
      <c r="AC91" s="99"/>
      <c r="AD91" s="99"/>
      <c r="AE91" s="99"/>
      <c r="AF91" s="129"/>
      <c r="AG91" s="129"/>
      <c r="AH91" s="129"/>
      <c r="AI91" s="107"/>
      <c r="AJ91" s="113"/>
      <c r="AK91" s="114"/>
      <c r="AL91" s="114"/>
      <c r="AM91" s="112"/>
      <c r="AN91" s="112"/>
      <c r="AO91" s="112"/>
    </row>
    <row r="92" spans="1:41" x14ac:dyDescent="0.25">
      <c r="A92" s="14">
        <v>74</v>
      </c>
      <c r="B92" s="66" t="s">
        <v>83</v>
      </c>
      <c r="C92" s="28">
        <v>15708197</v>
      </c>
      <c r="D92" s="57">
        <v>43698</v>
      </c>
      <c r="E92" s="57">
        <v>45158</v>
      </c>
      <c r="F92" s="13">
        <v>60.7</v>
      </c>
      <c r="G92" s="185">
        <f>F92*F12/F11</f>
        <v>18.111927632579167</v>
      </c>
      <c r="H92" s="58">
        <v>17492</v>
      </c>
      <c r="I92" s="58">
        <v>18148</v>
      </c>
      <c r="J92" s="58">
        <f t="shared" si="4"/>
        <v>656</v>
      </c>
      <c r="K92" s="102">
        <f t="shared" si="3"/>
        <v>0.56415999999999999</v>
      </c>
      <c r="L92" s="187">
        <f>G92*(L6/(F11-G92+F12))</f>
        <v>0.16046754433466592</v>
      </c>
      <c r="M92" s="102">
        <f t="shared" si="5"/>
        <v>0.72462754433466592</v>
      </c>
      <c r="N92" s="107"/>
      <c r="O92" s="90"/>
      <c r="P92" s="49"/>
      <c r="Q92" s="53"/>
      <c r="R92" s="48"/>
      <c r="S92" s="48"/>
      <c r="T92" s="48"/>
      <c r="U92" s="48"/>
      <c r="V92" s="124"/>
      <c r="W92" s="33"/>
      <c r="X92" s="125"/>
      <c r="Y92" s="126"/>
      <c r="Z92" s="126"/>
      <c r="AA92" s="131"/>
      <c r="AB92" s="128"/>
      <c r="AC92" s="110"/>
      <c r="AD92" s="110"/>
      <c r="AE92" s="110"/>
      <c r="AF92" s="129"/>
      <c r="AG92" s="129"/>
      <c r="AH92" s="129"/>
      <c r="AI92" s="107"/>
      <c r="AJ92" s="113"/>
      <c r="AK92" s="114"/>
      <c r="AL92" s="114"/>
      <c r="AM92" s="112"/>
      <c r="AN92" s="112"/>
      <c r="AO92" s="112"/>
    </row>
    <row r="93" spans="1:41" x14ac:dyDescent="0.25">
      <c r="A93" s="14">
        <v>75</v>
      </c>
      <c r="B93" s="66" t="s">
        <v>84</v>
      </c>
      <c r="C93" s="28">
        <v>15708099</v>
      </c>
      <c r="D93" s="57"/>
      <c r="E93" s="57"/>
      <c r="F93" s="13">
        <v>72.099999999999994</v>
      </c>
      <c r="G93" s="185">
        <f>F93*F12/F11</f>
        <v>21.513508769505069</v>
      </c>
      <c r="H93" s="58">
        <v>30774</v>
      </c>
      <c r="I93" s="58">
        <v>30774</v>
      </c>
      <c r="J93" s="58">
        <f t="shared" si="4"/>
        <v>0</v>
      </c>
      <c r="K93" s="102">
        <f>F93*(L10/F13)</f>
        <v>0.54885030356357434</v>
      </c>
      <c r="L93" s="187">
        <f>G93*(L6/(F11-G93+F12))</f>
        <v>0.19067395192988718</v>
      </c>
      <c r="M93" s="102">
        <f t="shared" si="5"/>
        <v>0.73952425549346157</v>
      </c>
      <c r="N93" s="107"/>
      <c r="O93" s="90"/>
      <c r="P93" s="49"/>
      <c r="Q93" s="53"/>
      <c r="R93" s="48"/>
      <c r="S93" s="48"/>
      <c r="T93" s="48"/>
      <c r="U93" s="48"/>
      <c r="V93" s="124"/>
      <c r="W93" s="33"/>
      <c r="X93" s="125"/>
      <c r="Y93" s="126"/>
      <c r="Z93" s="126"/>
      <c r="AA93" s="131"/>
      <c r="AB93" s="128"/>
      <c r="AC93" s="110"/>
      <c r="AD93" s="110"/>
      <c r="AE93" s="110"/>
      <c r="AF93" s="129"/>
      <c r="AG93" s="129"/>
      <c r="AH93" s="129"/>
      <c r="AI93" s="107"/>
      <c r="AJ93" s="113"/>
      <c r="AK93" s="114"/>
      <c r="AL93" s="114"/>
      <c r="AM93" s="112"/>
      <c r="AN93" s="112"/>
      <c r="AO93" s="112"/>
    </row>
    <row r="94" spans="1:41" x14ac:dyDescent="0.25">
      <c r="A94" s="14">
        <v>76</v>
      </c>
      <c r="B94" s="66" t="s">
        <v>85</v>
      </c>
      <c r="C94" s="28">
        <v>15708563</v>
      </c>
      <c r="D94" s="57"/>
      <c r="E94" s="57"/>
      <c r="F94" s="13">
        <v>45.9</v>
      </c>
      <c r="G94" s="185">
        <f>F94*F12/F11</f>
        <v>13.69583984078062</v>
      </c>
      <c r="H94" s="58">
        <v>33560</v>
      </c>
      <c r="I94" s="58">
        <v>33560</v>
      </c>
      <c r="J94" s="58">
        <f t="shared" si="4"/>
        <v>0</v>
      </c>
      <c r="K94" s="102">
        <f>F94*(L10/F13)</f>
        <v>0.3494067813254933</v>
      </c>
      <c r="L94" s="187">
        <f>G94*(L6/(F11-G94+F12))</f>
        <v>0.12128489003882445</v>
      </c>
      <c r="M94" s="102">
        <f t="shared" si="5"/>
        <v>0.47069167136431778</v>
      </c>
      <c r="N94" s="107"/>
      <c r="O94" s="90"/>
      <c r="P94" s="49"/>
      <c r="Q94" s="53"/>
      <c r="R94" s="48"/>
      <c r="S94" s="48"/>
      <c r="T94" s="48"/>
      <c r="U94" s="48"/>
      <c r="V94" s="124"/>
      <c r="W94" s="33"/>
      <c r="X94" s="125"/>
      <c r="Y94" s="126"/>
      <c r="Z94" s="126"/>
      <c r="AA94" s="131"/>
      <c r="AB94" s="128"/>
      <c r="AC94" s="110"/>
      <c r="AD94" s="110"/>
      <c r="AE94" s="110"/>
      <c r="AF94" s="129"/>
      <c r="AG94" s="129"/>
      <c r="AH94" s="129"/>
      <c r="AI94" s="107"/>
      <c r="AJ94" s="113"/>
      <c r="AK94" s="114"/>
      <c r="AL94" s="114"/>
      <c r="AM94" s="112"/>
      <c r="AN94" s="112"/>
      <c r="AO94" s="112"/>
    </row>
    <row r="95" spans="1:41" s="198" customFormat="1" x14ac:dyDescent="0.25">
      <c r="A95" s="14">
        <v>77</v>
      </c>
      <c r="B95" s="66" t="s">
        <v>86</v>
      </c>
      <c r="C95" s="28">
        <v>15708346</v>
      </c>
      <c r="D95" s="57">
        <v>44161</v>
      </c>
      <c r="E95" s="57">
        <v>46352</v>
      </c>
      <c r="F95" s="13">
        <v>71</v>
      </c>
      <c r="G95" s="185">
        <f>F95*F12/F11</f>
        <v>21.185286028222745</v>
      </c>
      <c r="H95" s="186">
        <v>0</v>
      </c>
      <c r="I95" s="186">
        <v>0.71799999999999997</v>
      </c>
      <c r="J95" s="186">
        <f t="shared" si="4"/>
        <v>0.71799999999999997</v>
      </c>
      <c r="K95" s="102">
        <f>J95</f>
        <v>0.71799999999999997</v>
      </c>
      <c r="L95" s="187">
        <f>G95*(L6/(F11-G95+F12))</f>
        <v>0.18775834286711893</v>
      </c>
      <c r="M95" s="102">
        <f>K95+L95</f>
        <v>0.90575834286711887</v>
      </c>
      <c r="N95" s="107"/>
      <c r="O95" s="90"/>
      <c r="P95" s="111"/>
      <c r="Q95" s="199"/>
      <c r="R95" s="12"/>
      <c r="S95" s="12"/>
      <c r="T95" s="12"/>
      <c r="U95" s="12"/>
      <c r="V95" s="124"/>
      <c r="W95" s="33"/>
      <c r="X95" s="125"/>
      <c r="Y95" s="126"/>
      <c r="Z95" s="126"/>
      <c r="AA95" s="131"/>
      <c r="AB95" s="128"/>
      <c r="AC95" s="110"/>
      <c r="AD95" s="110"/>
      <c r="AE95" s="110"/>
      <c r="AF95" s="129"/>
      <c r="AG95" s="129"/>
      <c r="AH95" s="129"/>
      <c r="AI95" s="107"/>
      <c r="AJ95" s="91"/>
      <c r="AK95" s="91"/>
      <c r="AL95" s="91"/>
      <c r="AM95" s="22"/>
      <c r="AN95" s="22"/>
      <c r="AO95" s="22"/>
    </row>
    <row r="96" spans="1:41" x14ac:dyDescent="0.25">
      <c r="A96" s="14">
        <v>78</v>
      </c>
      <c r="B96" s="66" t="s">
        <v>87</v>
      </c>
      <c r="C96" s="28">
        <v>15708441</v>
      </c>
      <c r="D96" s="57">
        <v>43712</v>
      </c>
      <c r="E96" s="57">
        <v>45172</v>
      </c>
      <c r="F96" s="13">
        <v>47.6</v>
      </c>
      <c r="G96" s="185">
        <f>F96*F12/F11</f>
        <v>14.203093168216942</v>
      </c>
      <c r="H96" s="58">
        <v>15523</v>
      </c>
      <c r="I96" s="58">
        <v>15523</v>
      </c>
      <c r="J96" s="58">
        <f t="shared" si="4"/>
        <v>0</v>
      </c>
      <c r="K96" s="102">
        <f t="shared" si="3"/>
        <v>0</v>
      </c>
      <c r="L96" s="187">
        <f>G96*(L6/(F11-G96+F12))</f>
        <v>0.12578372479253741</v>
      </c>
      <c r="M96" s="102">
        <f t="shared" si="5"/>
        <v>0.12578372479253741</v>
      </c>
      <c r="N96" s="107"/>
      <c r="O96" s="90"/>
      <c r="P96" s="49"/>
      <c r="Q96" s="53"/>
      <c r="R96" s="48"/>
      <c r="S96" s="48"/>
      <c r="T96" s="48"/>
      <c r="U96" s="48"/>
      <c r="V96" s="124"/>
      <c r="W96" s="33"/>
      <c r="X96" s="125"/>
      <c r="Y96" s="126"/>
      <c r="Z96" s="126"/>
      <c r="AA96" s="131"/>
      <c r="AB96" s="128"/>
      <c r="AC96" s="110"/>
      <c r="AD96" s="110"/>
      <c r="AE96" s="110"/>
      <c r="AF96" s="129"/>
      <c r="AG96" s="129"/>
      <c r="AH96" s="129"/>
      <c r="AI96" s="107"/>
      <c r="AJ96" s="113"/>
      <c r="AK96" s="114"/>
      <c r="AL96" s="114"/>
      <c r="AM96" s="112"/>
      <c r="AN96" s="112"/>
      <c r="AO96" s="112"/>
    </row>
    <row r="97" spans="1:41" x14ac:dyDescent="0.25">
      <c r="A97" s="14">
        <v>79</v>
      </c>
      <c r="B97" s="66" t="s">
        <v>135</v>
      </c>
      <c r="C97" s="28">
        <v>415315</v>
      </c>
      <c r="D97" s="57">
        <v>43719</v>
      </c>
      <c r="E97" s="57">
        <v>45910</v>
      </c>
      <c r="F97" s="13">
        <v>42.3</v>
      </c>
      <c r="G97" s="185">
        <f>F97*F12/F11</f>
        <v>12.62165632385665</v>
      </c>
      <c r="H97" s="186">
        <v>1.6759999999999999</v>
      </c>
      <c r="I97" s="186">
        <v>1.776</v>
      </c>
      <c r="J97" s="186">
        <f t="shared" si="4"/>
        <v>0.10000000000000009</v>
      </c>
      <c r="K97" s="102">
        <f>J97</f>
        <v>0.10000000000000009</v>
      </c>
      <c r="L97" s="187">
        <f>G97*(L6/(F11-G97+F12))</f>
        <v>0.11175955179541014</v>
      </c>
      <c r="M97" s="102">
        <f t="shared" si="5"/>
        <v>0.21175955179541023</v>
      </c>
      <c r="N97" s="107"/>
      <c r="O97" s="90"/>
      <c r="P97" s="49"/>
      <c r="Q97" s="53"/>
      <c r="R97" s="48"/>
      <c r="S97" s="48"/>
      <c r="T97" s="48"/>
      <c r="U97" s="48"/>
      <c r="V97" s="124"/>
      <c r="W97" s="33"/>
      <c r="X97" s="125"/>
      <c r="Y97" s="126"/>
      <c r="Z97" s="126"/>
      <c r="AA97" s="131"/>
      <c r="AB97" s="128"/>
      <c r="AC97" s="99"/>
      <c r="AD97" s="99"/>
      <c r="AE97" s="99"/>
      <c r="AF97" s="129"/>
      <c r="AG97" s="129"/>
      <c r="AH97" s="129"/>
      <c r="AI97" s="107"/>
      <c r="AJ97" s="113"/>
      <c r="AK97" s="114"/>
      <c r="AL97" s="114"/>
      <c r="AM97" s="112"/>
      <c r="AN97" s="112"/>
      <c r="AO97" s="112"/>
    </row>
    <row r="98" spans="1:41" x14ac:dyDescent="0.25">
      <c r="A98" s="14">
        <v>80</v>
      </c>
      <c r="B98" s="66" t="s">
        <v>88</v>
      </c>
      <c r="C98" s="28">
        <v>15708455</v>
      </c>
      <c r="D98" s="57">
        <v>43726</v>
      </c>
      <c r="E98" s="57">
        <v>45186</v>
      </c>
      <c r="F98" s="13">
        <v>41.9</v>
      </c>
      <c r="G98" s="185">
        <f>F98*F12/F11</f>
        <v>12.502302599753987</v>
      </c>
      <c r="H98" s="59">
        <v>10356</v>
      </c>
      <c r="I98" s="59">
        <v>10662</v>
      </c>
      <c r="J98" s="58">
        <f t="shared" si="4"/>
        <v>306</v>
      </c>
      <c r="K98" s="102">
        <f t="shared" si="3"/>
        <v>0.26316000000000001</v>
      </c>
      <c r="L98" s="187">
        <f>G98*(L6/(F11-G98+F12))</f>
        <v>0.11070131552515916</v>
      </c>
      <c r="M98" s="102">
        <f t="shared" si="5"/>
        <v>0.37386131552515917</v>
      </c>
      <c r="N98" s="107"/>
      <c r="O98" s="91"/>
      <c r="P98" s="49"/>
      <c r="Q98" s="53"/>
      <c r="R98" s="48"/>
      <c r="S98" s="48"/>
      <c r="T98" s="48"/>
      <c r="U98" s="48"/>
      <c r="V98" s="124"/>
      <c r="W98" s="33"/>
      <c r="X98" s="125"/>
      <c r="Y98" s="126"/>
      <c r="Z98" s="126"/>
      <c r="AA98" s="131"/>
      <c r="AB98" s="128"/>
      <c r="AC98" s="133"/>
      <c r="AD98" s="133"/>
      <c r="AE98" s="110"/>
      <c r="AF98" s="129"/>
      <c r="AG98" s="129"/>
      <c r="AH98" s="129"/>
      <c r="AI98" s="107"/>
      <c r="AJ98" s="113"/>
      <c r="AK98" s="114"/>
      <c r="AL98" s="114"/>
      <c r="AM98" s="112"/>
      <c r="AN98" s="112"/>
      <c r="AO98" s="112"/>
    </row>
    <row r="99" spans="1:41" x14ac:dyDescent="0.25">
      <c r="A99" s="14">
        <v>81</v>
      </c>
      <c r="B99" s="66" t="s">
        <v>89</v>
      </c>
      <c r="C99" s="28">
        <v>91504480</v>
      </c>
      <c r="D99" s="57">
        <v>43689</v>
      </c>
      <c r="E99" s="57">
        <v>45149</v>
      </c>
      <c r="F99" s="13">
        <v>45.7</v>
      </c>
      <c r="G99" s="185">
        <f>F99*F12/F11</f>
        <v>13.63616297872929</v>
      </c>
      <c r="H99" s="186">
        <v>5.2191999999999998</v>
      </c>
      <c r="I99" s="186">
        <v>6.1870000000000003</v>
      </c>
      <c r="J99" s="186">
        <f t="shared" si="4"/>
        <v>0.96780000000000044</v>
      </c>
      <c r="K99" s="102">
        <f>J99</f>
        <v>0.96780000000000044</v>
      </c>
      <c r="L99" s="187">
        <f>G99*(L6/(F11-G99+F12))</f>
        <v>0.12075564734952442</v>
      </c>
      <c r="M99" s="102">
        <f t="shared" si="5"/>
        <v>1.0885556473495248</v>
      </c>
      <c r="N99" s="107"/>
      <c r="O99" s="90"/>
      <c r="P99" s="49"/>
      <c r="Q99" s="53"/>
      <c r="R99" s="105"/>
      <c r="S99" s="105"/>
      <c r="T99" s="105"/>
      <c r="U99" s="105"/>
      <c r="V99" s="124"/>
      <c r="W99" s="33"/>
      <c r="X99" s="125"/>
      <c r="Y99" s="126"/>
      <c r="Z99" s="126"/>
      <c r="AA99" s="131"/>
      <c r="AB99" s="128"/>
      <c r="AC99" s="99"/>
      <c r="AD99" s="99"/>
      <c r="AE99" s="99"/>
      <c r="AF99" s="129"/>
      <c r="AG99" s="129"/>
      <c r="AH99" s="129"/>
      <c r="AI99" s="107"/>
      <c r="AJ99" s="113"/>
      <c r="AK99" s="114"/>
      <c r="AL99" s="114"/>
      <c r="AM99" s="112"/>
      <c r="AN99" s="112"/>
      <c r="AO99" s="112"/>
    </row>
    <row r="100" spans="1:41" x14ac:dyDescent="0.25">
      <c r="A100" s="14">
        <v>82</v>
      </c>
      <c r="B100" s="66" t="s">
        <v>90</v>
      </c>
      <c r="C100" s="28">
        <v>15708727</v>
      </c>
      <c r="D100" s="57">
        <v>43689</v>
      </c>
      <c r="E100" s="57">
        <v>45149</v>
      </c>
      <c r="F100" s="13">
        <v>60.7</v>
      </c>
      <c r="G100" s="185">
        <f>F100*F12/F11</f>
        <v>18.111927632579167</v>
      </c>
      <c r="H100" s="58">
        <v>35601</v>
      </c>
      <c r="I100" s="58">
        <v>36513</v>
      </c>
      <c r="J100" s="58">
        <f t="shared" si="4"/>
        <v>912</v>
      </c>
      <c r="K100" s="102">
        <f t="shared" si="3"/>
        <v>0.78432000000000002</v>
      </c>
      <c r="L100" s="187">
        <f>G100*(L6/(F11-G100+F12))</f>
        <v>0.16046754433466592</v>
      </c>
      <c r="M100" s="102">
        <f t="shared" si="5"/>
        <v>0.94478754433466594</v>
      </c>
      <c r="N100" s="107"/>
      <c r="O100" s="90"/>
      <c r="P100" s="49"/>
      <c r="Q100" s="53"/>
      <c r="R100" s="48"/>
      <c r="S100" s="48"/>
      <c r="T100" s="48"/>
      <c r="U100" s="48"/>
      <c r="V100" s="124"/>
      <c r="W100" s="33"/>
      <c r="X100" s="125"/>
      <c r="Y100" s="126"/>
      <c r="Z100" s="126"/>
      <c r="AA100" s="131"/>
      <c r="AB100" s="128"/>
      <c r="AC100" s="110"/>
      <c r="AD100" s="110"/>
      <c r="AE100" s="110"/>
      <c r="AF100" s="129"/>
      <c r="AG100" s="129"/>
      <c r="AH100" s="129"/>
      <c r="AI100" s="107"/>
      <c r="AJ100" s="113"/>
      <c r="AK100" s="114"/>
      <c r="AL100" s="114"/>
      <c r="AM100" s="112"/>
      <c r="AN100" s="112"/>
      <c r="AO100" s="112"/>
    </row>
    <row r="101" spans="1:41" x14ac:dyDescent="0.25">
      <c r="A101" s="14">
        <v>83</v>
      </c>
      <c r="B101" s="66" t="s">
        <v>136</v>
      </c>
      <c r="C101" s="28">
        <v>15705611</v>
      </c>
      <c r="D101" s="57">
        <v>43689</v>
      </c>
      <c r="E101" s="57">
        <v>45149</v>
      </c>
      <c r="F101" s="13">
        <v>71.900000000000006</v>
      </c>
      <c r="G101" s="185">
        <f>F101*F12/F11</f>
        <v>21.453831907453743</v>
      </c>
      <c r="H101" s="58">
        <v>17445</v>
      </c>
      <c r="I101" s="58">
        <v>17578</v>
      </c>
      <c r="J101" s="58">
        <f t="shared" si="4"/>
        <v>133</v>
      </c>
      <c r="K101" s="102">
        <f t="shared" si="3"/>
        <v>0.11438</v>
      </c>
      <c r="L101" s="187">
        <f>G101*(L6/(F11-G101+F12))</f>
        <v>0.19014382600258484</v>
      </c>
      <c r="M101" s="102">
        <f t="shared" si="5"/>
        <v>0.30452382600258482</v>
      </c>
      <c r="N101" s="107"/>
      <c r="O101" s="90"/>
      <c r="P101" s="49"/>
      <c r="Q101" s="53"/>
      <c r="R101" s="48"/>
      <c r="S101" s="48"/>
      <c r="T101" s="48"/>
      <c r="U101" s="48"/>
      <c r="V101" s="124"/>
      <c r="W101" s="33"/>
      <c r="X101" s="125"/>
      <c r="Y101" s="126"/>
      <c r="Z101" s="126"/>
      <c r="AA101" s="131"/>
      <c r="AB101" s="128"/>
      <c r="AC101" s="110"/>
      <c r="AD101" s="110"/>
      <c r="AE101" s="110"/>
      <c r="AF101" s="129"/>
      <c r="AG101" s="129"/>
      <c r="AH101" s="129"/>
      <c r="AI101" s="107"/>
      <c r="AJ101" s="113"/>
      <c r="AK101" s="114"/>
      <c r="AL101" s="114"/>
      <c r="AM101" s="112"/>
      <c r="AN101" s="112"/>
      <c r="AO101" s="112"/>
    </row>
    <row r="102" spans="1:41" x14ac:dyDescent="0.25">
      <c r="A102" s="14">
        <v>84</v>
      </c>
      <c r="B102" s="66" t="s">
        <v>91</v>
      </c>
      <c r="C102" s="28">
        <v>15708134</v>
      </c>
      <c r="D102" s="57"/>
      <c r="E102" s="57"/>
      <c r="F102" s="13">
        <v>45.6</v>
      </c>
      <c r="G102" s="185">
        <f>F102*F12/F11</f>
        <v>13.606324547703624</v>
      </c>
      <c r="H102" s="58">
        <v>26483</v>
      </c>
      <c r="I102" s="58">
        <v>26483</v>
      </c>
      <c r="J102" s="58">
        <f t="shared" si="4"/>
        <v>0</v>
      </c>
      <c r="K102" s="102">
        <f>F102*(L10/F13)</f>
        <v>0.34712307687238553</v>
      </c>
      <c r="L102" s="187">
        <f>G102*(L6/(F11-G102+F12))</f>
        <v>0.12049102853005114</v>
      </c>
      <c r="M102" s="102">
        <f t="shared" si="5"/>
        <v>0.46761410540243664</v>
      </c>
      <c r="N102" s="107"/>
      <c r="O102" s="90"/>
      <c r="P102" s="49"/>
      <c r="Q102" s="53"/>
      <c r="R102" s="48"/>
      <c r="S102" s="48"/>
      <c r="T102" s="48"/>
      <c r="U102" s="48"/>
      <c r="V102" s="124"/>
      <c r="W102" s="33"/>
      <c r="X102" s="125"/>
      <c r="Y102" s="126"/>
      <c r="Z102" s="126"/>
      <c r="AA102" s="131"/>
      <c r="AB102" s="128"/>
      <c r="AC102" s="110"/>
      <c r="AD102" s="110"/>
      <c r="AE102" s="110"/>
      <c r="AF102" s="129"/>
      <c r="AG102" s="129"/>
      <c r="AH102" s="129"/>
      <c r="AI102" s="107"/>
      <c r="AJ102" s="113"/>
      <c r="AK102" s="114"/>
      <c r="AL102" s="114"/>
      <c r="AM102" s="112"/>
      <c r="AN102" s="112"/>
      <c r="AO102" s="112"/>
    </row>
    <row r="103" spans="1:41" x14ac:dyDescent="0.25">
      <c r="A103" s="14">
        <v>85</v>
      </c>
      <c r="B103" s="66" t="s">
        <v>92</v>
      </c>
      <c r="C103" s="28">
        <v>15705763</v>
      </c>
      <c r="D103" s="57">
        <v>43691</v>
      </c>
      <c r="E103" s="57">
        <v>45151</v>
      </c>
      <c r="F103" s="13">
        <v>70.7</v>
      </c>
      <c r="G103" s="185">
        <f>F103*F12/F11</f>
        <v>21.095770735145749</v>
      </c>
      <c r="H103" s="58">
        <v>31624</v>
      </c>
      <c r="I103" s="58">
        <v>32475</v>
      </c>
      <c r="J103" s="58">
        <f t="shared" si="4"/>
        <v>851</v>
      </c>
      <c r="K103" s="102">
        <f t="shared" si="3"/>
        <v>0.73185999999999996</v>
      </c>
      <c r="L103" s="187">
        <f>G103*(L6/(F11-G103+F12))</f>
        <v>0.18696321219784437</v>
      </c>
      <c r="M103" s="102">
        <f t="shared" si="5"/>
        <v>0.91882321219784435</v>
      </c>
      <c r="N103" s="107"/>
      <c r="O103" s="90"/>
      <c r="P103" s="49"/>
      <c r="Q103" s="53"/>
      <c r="R103" s="48"/>
      <c r="S103" s="48"/>
      <c r="T103" s="48"/>
      <c r="U103" s="48"/>
      <c r="V103" s="124"/>
      <c r="W103" s="33"/>
      <c r="X103" s="125"/>
      <c r="Y103" s="126"/>
      <c r="Z103" s="126"/>
      <c r="AA103" s="131"/>
      <c r="AB103" s="128"/>
      <c r="AC103" s="110"/>
      <c r="AD103" s="110"/>
      <c r="AE103" s="110"/>
      <c r="AF103" s="129"/>
      <c r="AG103" s="129"/>
      <c r="AH103" s="129"/>
      <c r="AI103" s="107"/>
      <c r="AJ103" s="113"/>
      <c r="AK103" s="114"/>
      <c r="AL103" s="114"/>
      <c r="AM103" s="112"/>
      <c r="AN103" s="112"/>
      <c r="AO103" s="112"/>
    </row>
    <row r="104" spans="1:41" x14ac:dyDescent="0.25">
      <c r="A104" s="14">
        <v>86</v>
      </c>
      <c r="B104" s="66" t="s">
        <v>93</v>
      </c>
      <c r="C104" s="28">
        <v>15708293</v>
      </c>
      <c r="D104" s="57">
        <v>43746</v>
      </c>
      <c r="E104" s="57">
        <v>45206</v>
      </c>
      <c r="F104" s="13">
        <v>47.5</v>
      </c>
      <c r="G104" s="185">
        <f>F104*F12/F11</f>
        <v>14.173254737191273</v>
      </c>
      <c r="H104" s="58">
        <v>25578</v>
      </c>
      <c r="I104" s="58">
        <v>26512</v>
      </c>
      <c r="J104" s="58">
        <f t="shared" si="4"/>
        <v>934</v>
      </c>
      <c r="K104" s="102">
        <f t="shared" si="3"/>
        <v>0.80323999999999995</v>
      </c>
      <c r="L104" s="187">
        <f>G104*(L6/(F11-G104+F12))</f>
        <v>0.12551907398484627</v>
      </c>
      <c r="M104" s="102">
        <f t="shared" si="5"/>
        <v>0.92875907398484625</v>
      </c>
      <c r="N104" s="107"/>
      <c r="O104" s="90"/>
      <c r="P104" s="49"/>
      <c r="Q104" s="53"/>
      <c r="R104" s="48"/>
      <c r="S104" s="48"/>
      <c r="T104" s="48"/>
      <c r="U104" s="48"/>
      <c r="V104" s="124"/>
      <c r="W104" s="33"/>
      <c r="X104" s="125"/>
      <c r="Y104" s="126"/>
      <c r="Z104" s="126"/>
      <c r="AA104" s="131"/>
      <c r="AB104" s="128"/>
      <c r="AC104" s="110"/>
      <c r="AD104" s="110"/>
      <c r="AE104" s="110"/>
      <c r="AF104" s="129"/>
      <c r="AG104" s="129"/>
      <c r="AH104" s="129"/>
      <c r="AI104" s="107"/>
      <c r="AJ104" s="113"/>
      <c r="AK104" s="114"/>
      <c r="AL104" s="114"/>
      <c r="AM104" s="112"/>
      <c r="AN104" s="112"/>
      <c r="AO104" s="112"/>
    </row>
    <row r="105" spans="1:41" x14ac:dyDescent="0.25">
      <c r="A105" s="14">
        <v>87</v>
      </c>
      <c r="B105" s="66" t="s">
        <v>94</v>
      </c>
      <c r="C105" s="28">
        <v>15708499</v>
      </c>
      <c r="D105" s="57"/>
      <c r="E105" s="57"/>
      <c r="F105" s="13">
        <v>42</v>
      </c>
      <c r="G105" s="185">
        <f>F105*F12/F11</f>
        <v>12.532141030779654</v>
      </c>
      <c r="H105" s="58">
        <v>17854</v>
      </c>
      <c r="I105" s="58">
        <v>17854</v>
      </c>
      <c r="J105" s="58">
        <f t="shared" si="4"/>
        <v>0</v>
      </c>
      <c r="K105" s="102">
        <f>F105*(L10/F13)</f>
        <v>0.31971862343509189</v>
      </c>
      <c r="L105" s="187">
        <f>G105*(L6/(F11-G105+F12))</f>
        <v>0.11096587206842849</v>
      </c>
      <c r="M105" s="102">
        <f t="shared" si="5"/>
        <v>0.43068449550352039</v>
      </c>
      <c r="N105" s="107"/>
      <c r="O105" s="90"/>
      <c r="P105" s="49"/>
      <c r="Q105" s="53"/>
      <c r="R105" s="48"/>
      <c r="S105" s="48"/>
      <c r="T105" s="48"/>
      <c r="U105" s="48"/>
      <c r="V105" s="124"/>
      <c r="W105" s="33"/>
      <c r="X105" s="125"/>
      <c r="Y105" s="126"/>
      <c r="Z105" s="126"/>
      <c r="AA105" s="131"/>
      <c r="AB105" s="128"/>
      <c r="AC105" s="110"/>
      <c r="AD105" s="110"/>
      <c r="AE105" s="110"/>
      <c r="AF105" s="129"/>
      <c r="AG105" s="129"/>
      <c r="AH105" s="129"/>
      <c r="AI105" s="107"/>
      <c r="AJ105" s="113"/>
      <c r="AK105" s="114"/>
      <c r="AL105" s="114"/>
      <c r="AM105" s="112"/>
      <c r="AN105" s="112"/>
      <c r="AO105" s="112"/>
    </row>
    <row r="106" spans="1:41" x14ac:dyDescent="0.25">
      <c r="A106" s="14">
        <v>88</v>
      </c>
      <c r="B106" s="66" t="s">
        <v>145</v>
      </c>
      <c r="C106" s="101">
        <v>15708190</v>
      </c>
      <c r="D106" s="57"/>
      <c r="E106" s="57"/>
      <c r="F106" s="13">
        <v>41.1</v>
      </c>
      <c r="G106" s="185">
        <f>F106*F12/F11</f>
        <v>12.26359515154866</v>
      </c>
      <c r="H106" s="58">
        <v>12103</v>
      </c>
      <c r="I106" s="58">
        <v>12103</v>
      </c>
      <c r="J106" s="58">
        <f t="shared" si="4"/>
        <v>0</v>
      </c>
      <c r="K106" s="102">
        <f>F106*(L10/F13)</f>
        <v>0.31286751007576852</v>
      </c>
      <c r="L106" s="187">
        <f>G106*(L6/(F11-G106+F12))</f>
        <v>0.10858492375973457</v>
      </c>
      <c r="M106" s="102">
        <f t="shared" si="5"/>
        <v>0.42145243383550307</v>
      </c>
      <c r="N106" s="107"/>
      <c r="O106" s="90"/>
      <c r="P106" s="49"/>
      <c r="Q106" s="53"/>
      <c r="R106" s="48"/>
      <c r="S106" s="48"/>
      <c r="T106" s="48"/>
      <c r="U106" s="48"/>
      <c r="V106" s="124"/>
      <c r="W106" s="33"/>
      <c r="X106" s="125"/>
      <c r="Y106" s="126"/>
      <c r="Z106" s="126"/>
      <c r="AA106" s="131"/>
      <c r="AB106" s="128"/>
      <c r="AC106" s="110"/>
      <c r="AD106" s="110"/>
      <c r="AE106" s="110"/>
      <c r="AF106" s="129"/>
      <c r="AG106" s="129"/>
      <c r="AH106" s="129"/>
      <c r="AI106" s="107"/>
      <c r="AJ106" s="113"/>
      <c r="AK106" s="114"/>
      <c r="AL106" s="114"/>
      <c r="AM106" s="112"/>
      <c r="AN106" s="112"/>
      <c r="AO106" s="112"/>
    </row>
    <row r="107" spans="1:41" ht="18.75" x14ac:dyDescent="0.3">
      <c r="A107" s="14">
        <v>89</v>
      </c>
      <c r="B107" s="66" t="s">
        <v>95</v>
      </c>
      <c r="C107" s="64">
        <v>15708095</v>
      </c>
      <c r="D107" s="57">
        <v>43714</v>
      </c>
      <c r="E107" s="57">
        <v>45174</v>
      </c>
      <c r="F107" s="13">
        <v>45.5</v>
      </c>
      <c r="G107" s="185">
        <f>F107*F12/F11</f>
        <v>13.576486116677957</v>
      </c>
      <c r="H107" s="58">
        <v>32218</v>
      </c>
      <c r="I107" s="58">
        <v>33046</v>
      </c>
      <c r="J107" s="58">
        <f t="shared" si="4"/>
        <v>828</v>
      </c>
      <c r="K107" s="102">
        <f t="shared" si="3"/>
        <v>0.71207999999999994</v>
      </c>
      <c r="L107" s="187">
        <f>G107*(L6/(F11-G107+F12))</f>
        <v>0.12022641139400767</v>
      </c>
      <c r="M107" s="102">
        <f t="shared" si="5"/>
        <v>0.83230641139400763</v>
      </c>
      <c r="N107" s="107"/>
      <c r="O107" s="90"/>
      <c r="P107" s="49"/>
      <c r="Q107" s="148"/>
      <c r="R107" s="48"/>
      <c r="S107" s="49"/>
      <c r="T107" s="147"/>
      <c r="U107" s="48"/>
      <c r="V107" s="124"/>
      <c r="W107" s="33"/>
      <c r="X107" s="125"/>
      <c r="Y107" s="126"/>
      <c r="Z107" s="126"/>
      <c r="AA107" s="131"/>
      <c r="AB107" s="128"/>
      <c r="AC107" s="110"/>
      <c r="AD107" s="110"/>
      <c r="AE107" s="110"/>
      <c r="AF107" s="129"/>
      <c r="AG107" s="129"/>
      <c r="AH107" s="129"/>
      <c r="AI107" s="107"/>
      <c r="AJ107" s="113"/>
      <c r="AK107" s="114"/>
      <c r="AL107" s="114"/>
      <c r="AM107" s="112"/>
      <c r="AN107" s="112"/>
      <c r="AO107" s="112"/>
    </row>
    <row r="108" spans="1:41" x14ac:dyDescent="0.25">
      <c r="A108" s="14">
        <v>90</v>
      </c>
      <c r="B108" s="66" t="s">
        <v>96</v>
      </c>
      <c r="C108" s="64">
        <v>15708008</v>
      </c>
      <c r="D108" s="57">
        <v>43699</v>
      </c>
      <c r="E108" s="57">
        <v>45159</v>
      </c>
      <c r="F108" s="13">
        <v>61</v>
      </c>
      <c r="G108" s="185">
        <f>F108*F12/F11</f>
        <v>18.20144292565616</v>
      </c>
      <c r="H108" s="58">
        <v>36291</v>
      </c>
      <c r="I108" s="58">
        <v>37677</v>
      </c>
      <c r="J108" s="58">
        <f t="shared" si="4"/>
        <v>1386</v>
      </c>
      <c r="K108" s="102">
        <f t="shared" si="3"/>
        <v>1.1919599999999999</v>
      </c>
      <c r="L108" s="187">
        <f>G108*(L6/(F11-G108+F12))</f>
        <v>0.16126216899782189</v>
      </c>
      <c r="M108" s="102">
        <f t="shared" si="5"/>
        <v>1.3532221689978219</v>
      </c>
      <c r="N108" s="107"/>
      <c r="O108" s="90"/>
      <c r="P108" s="49"/>
      <c r="Q108" s="49"/>
      <c r="R108" s="52"/>
      <c r="S108" s="130"/>
      <c r="T108" s="196"/>
      <c r="U108" s="197"/>
      <c r="V108" s="232"/>
      <c r="W108" s="233"/>
      <c r="X108" s="233"/>
      <c r="Y108" s="233"/>
      <c r="Z108" s="126"/>
      <c r="AA108" s="131"/>
      <c r="AB108" s="128"/>
      <c r="AC108" s="110"/>
      <c r="AD108" s="110"/>
      <c r="AE108" s="110"/>
      <c r="AF108" s="129"/>
      <c r="AG108" s="129"/>
      <c r="AH108" s="129"/>
      <c r="AI108" s="107"/>
      <c r="AJ108" s="113"/>
      <c r="AK108" s="114"/>
      <c r="AL108" s="114"/>
      <c r="AM108" s="112"/>
      <c r="AN108" s="112"/>
      <c r="AO108" s="112"/>
    </row>
    <row r="109" spans="1:41" x14ac:dyDescent="0.25">
      <c r="A109" s="14">
        <v>91</v>
      </c>
      <c r="B109" s="67" t="s">
        <v>97</v>
      </c>
      <c r="C109" s="64">
        <v>15708063</v>
      </c>
      <c r="D109" s="57">
        <v>43685</v>
      </c>
      <c r="E109" s="57">
        <v>45145</v>
      </c>
      <c r="F109" s="13">
        <v>71.8</v>
      </c>
      <c r="G109" s="185">
        <f>F109*F12/F11</f>
        <v>21.42399347642807</v>
      </c>
      <c r="H109" s="58">
        <v>27196</v>
      </c>
      <c r="I109" s="58">
        <v>27523</v>
      </c>
      <c r="J109" s="58">
        <f t="shared" si="4"/>
        <v>327</v>
      </c>
      <c r="K109" s="102">
        <f t="shared" si="3"/>
        <v>0.28121999999999997</v>
      </c>
      <c r="L109" s="187">
        <f>G109*(L6/(F11-G109+F12))</f>
        <v>0.18987876557043423</v>
      </c>
      <c r="M109" s="102">
        <f t="shared" si="5"/>
        <v>0.47109876557043417</v>
      </c>
      <c r="N109" s="107"/>
      <c r="O109" s="90"/>
      <c r="P109" s="49"/>
      <c r="Q109" s="53"/>
      <c r="R109" s="48"/>
      <c r="S109" s="130"/>
      <c r="T109" s="196"/>
      <c r="U109" s="197"/>
      <c r="V109" s="233"/>
      <c r="W109" s="233"/>
      <c r="X109" s="233"/>
      <c r="Y109" s="233"/>
      <c r="Z109" s="126"/>
      <c r="AA109" s="131"/>
      <c r="AB109" s="128"/>
      <c r="AC109" s="110"/>
      <c r="AD109" s="110"/>
      <c r="AE109" s="110"/>
      <c r="AF109" s="129"/>
      <c r="AG109" s="129"/>
      <c r="AH109" s="129"/>
      <c r="AI109" s="107"/>
      <c r="AJ109" s="113"/>
      <c r="AK109" s="114"/>
      <c r="AL109" s="114"/>
      <c r="AM109" s="112"/>
      <c r="AN109" s="112"/>
      <c r="AO109" s="112"/>
    </row>
    <row r="110" spans="1:41" x14ac:dyDescent="0.25">
      <c r="A110" s="14">
        <v>92</v>
      </c>
      <c r="B110" s="66" t="s">
        <v>98</v>
      </c>
      <c r="C110" s="64">
        <v>15708016</v>
      </c>
      <c r="D110" s="57"/>
      <c r="E110" s="57"/>
      <c r="F110" s="13">
        <v>45.4</v>
      </c>
      <c r="G110" s="185">
        <f>F110*F12/F11</f>
        <v>13.546647685652291</v>
      </c>
      <c r="H110" s="58">
        <v>25371</v>
      </c>
      <c r="I110" s="58">
        <v>25371</v>
      </c>
      <c r="J110" s="58">
        <f t="shared" si="4"/>
        <v>0</v>
      </c>
      <c r="K110" s="102">
        <f>F110*(L10/F13)</f>
        <v>0.34560060723698027</v>
      </c>
      <c r="L110" s="187">
        <f>G110*(L6/(F11-G110+F12))</f>
        <v>0.11996179594137785</v>
      </c>
      <c r="M110" s="102">
        <f t="shared" si="5"/>
        <v>0.46556240317835812</v>
      </c>
      <c r="N110" s="107"/>
      <c r="O110" s="90"/>
      <c r="P110" s="49"/>
      <c r="Q110" s="53"/>
      <c r="R110" s="48"/>
      <c r="S110" s="146"/>
      <c r="T110" s="146"/>
      <c r="U110" s="146"/>
      <c r="V110" s="124"/>
      <c r="W110" s="33"/>
      <c r="X110" s="125"/>
      <c r="Y110" s="126"/>
      <c r="Z110" s="126"/>
      <c r="AA110" s="131"/>
      <c r="AB110" s="128"/>
      <c r="AC110" s="110"/>
      <c r="AD110" s="110"/>
      <c r="AE110" s="110"/>
      <c r="AF110" s="129"/>
      <c r="AG110" s="129"/>
      <c r="AH110" s="129"/>
      <c r="AI110" s="107"/>
      <c r="AJ110" s="113"/>
      <c r="AK110" s="114"/>
      <c r="AL110" s="114"/>
      <c r="AM110" s="112"/>
      <c r="AN110" s="112"/>
      <c r="AO110" s="112"/>
    </row>
    <row r="111" spans="1:41" x14ac:dyDescent="0.25">
      <c r="A111" s="14">
        <v>93</v>
      </c>
      <c r="B111" s="67" t="s">
        <v>99</v>
      </c>
      <c r="C111" s="64">
        <v>18008991</v>
      </c>
      <c r="D111" s="57">
        <v>43530</v>
      </c>
      <c r="E111" s="57">
        <v>45721</v>
      </c>
      <c r="F111" s="13">
        <v>70.599999999999994</v>
      </c>
      <c r="G111" s="185">
        <f>F111*F12/F11</f>
        <v>21.065932304120082</v>
      </c>
      <c r="H111" s="186">
        <v>0.42899999999999999</v>
      </c>
      <c r="I111" s="186">
        <v>0.51400000000000001</v>
      </c>
      <c r="J111" s="186">
        <f t="shared" si="4"/>
        <v>8.500000000000002E-2</v>
      </c>
      <c r="K111" s="102">
        <f>J111</f>
        <v>8.500000000000002E-2</v>
      </c>
      <c r="L111" s="187">
        <f>G111*(L6/(F11-G111+F12))</f>
        <v>0.1866981720163777</v>
      </c>
      <c r="M111" s="102">
        <f t="shared" si="5"/>
        <v>0.27169817201637769</v>
      </c>
      <c r="N111" s="107"/>
      <c r="O111" s="90"/>
      <c r="P111" s="49"/>
      <c r="Q111" s="53"/>
      <c r="R111" s="48"/>
      <c r="S111" s="48"/>
      <c r="T111" s="48"/>
      <c r="U111" s="48"/>
      <c r="V111" s="124"/>
      <c r="W111" s="33"/>
      <c r="X111" s="125"/>
      <c r="Y111" s="126"/>
      <c r="Z111" s="126"/>
      <c r="AA111" s="131"/>
      <c r="AB111" s="128"/>
      <c r="AC111" s="99"/>
      <c r="AD111" s="99"/>
      <c r="AE111" s="99"/>
      <c r="AF111" s="129"/>
      <c r="AG111" s="129"/>
      <c r="AH111" s="129"/>
      <c r="AI111" s="107"/>
      <c r="AJ111" s="113"/>
      <c r="AK111" s="114"/>
      <c r="AL111" s="114"/>
      <c r="AM111" s="112"/>
      <c r="AN111" s="112"/>
      <c r="AO111" s="112"/>
    </row>
    <row r="112" spans="1:41" x14ac:dyDescent="0.25">
      <c r="A112" s="14">
        <v>94</v>
      </c>
      <c r="B112" s="66" t="s">
        <v>100</v>
      </c>
      <c r="C112" s="64">
        <v>15705706</v>
      </c>
      <c r="D112" s="57"/>
      <c r="E112" s="57"/>
      <c r="F112" s="13">
        <v>47.4</v>
      </c>
      <c r="G112" s="185">
        <f>F112*F12/F11</f>
        <v>14.143416306165609</v>
      </c>
      <c r="H112" s="58">
        <v>22318</v>
      </c>
      <c r="I112" s="58">
        <v>22318</v>
      </c>
      <c r="J112" s="58">
        <f t="shared" si="4"/>
        <v>0</v>
      </c>
      <c r="K112" s="102">
        <f>F112*(L10/F13)</f>
        <v>0.36082530359103226</v>
      </c>
      <c r="L112" s="187">
        <f>G112*(L6/(F11-G112+F12))</f>
        <v>0.12525442486089011</v>
      </c>
      <c r="M112" s="102">
        <f t="shared" si="5"/>
        <v>0.48607972845192238</v>
      </c>
      <c r="N112" s="107"/>
      <c r="O112" s="90"/>
      <c r="P112" s="49"/>
      <c r="Q112" s="53"/>
      <c r="R112" s="48"/>
      <c r="S112" s="48"/>
      <c r="T112" s="48"/>
      <c r="U112" s="48"/>
      <c r="V112" s="124"/>
      <c r="W112" s="33"/>
      <c r="X112" s="125"/>
      <c r="Y112" s="126"/>
      <c r="Z112" s="126"/>
      <c r="AA112" s="131"/>
      <c r="AB112" s="128"/>
      <c r="AC112" s="110"/>
      <c r="AD112" s="110"/>
      <c r="AE112" s="110"/>
      <c r="AF112" s="129"/>
      <c r="AG112" s="129"/>
      <c r="AH112" s="129"/>
      <c r="AI112" s="107"/>
      <c r="AJ112" s="113"/>
      <c r="AK112" s="114"/>
      <c r="AL112" s="114"/>
      <c r="AM112" s="112"/>
      <c r="AN112" s="112"/>
      <c r="AO112" s="112"/>
    </row>
    <row r="113" spans="1:41" x14ac:dyDescent="0.25">
      <c r="A113" s="14">
        <v>95</v>
      </c>
      <c r="B113" s="66" t="s">
        <v>101</v>
      </c>
      <c r="C113" s="64">
        <v>15708352</v>
      </c>
      <c r="D113" s="57">
        <v>43727</v>
      </c>
      <c r="E113" s="57">
        <v>45187</v>
      </c>
      <c r="F113" s="13">
        <v>42</v>
      </c>
      <c r="G113" s="185">
        <f>F113*F12/F11</f>
        <v>12.532141030779654</v>
      </c>
      <c r="H113" s="58">
        <v>1985</v>
      </c>
      <c r="I113" s="58">
        <v>2170</v>
      </c>
      <c r="J113" s="58">
        <f t="shared" si="4"/>
        <v>185</v>
      </c>
      <c r="K113" s="102">
        <f t="shared" ref="K113:K150" si="6">J113*0.00086</f>
        <v>0.15909999999999999</v>
      </c>
      <c r="L113" s="187">
        <f>G113*(L6/(F11-G113+F12))</f>
        <v>0.11096587206842849</v>
      </c>
      <c r="M113" s="102">
        <f t="shared" si="5"/>
        <v>0.27006587206842847</v>
      </c>
      <c r="N113" s="107"/>
      <c r="O113" s="90"/>
      <c r="P113" s="49"/>
      <c r="Q113" s="53"/>
      <c r="R113" s="48"/>
      <c r="S113" s="48"/>
      <c r="T113" s="48"/>
      <c r="U113" s="48"/>
      <c r="V113" s="124"/>
      <c r="W113" s="33"/>
      <c r="X113" s="125"/>
      <c r="Y113" s="126"/>
      <c r="Z113" s="126"/>
      <c r="AA113" s="131"/>
      <c r="AB113" s="128"/>
      <c r="AC113" s="110"/>
      <c r="AD113" s="110"/>
      <c r="AE113" s="110"/>
      <c r="AF113" s="129"/>
      <c r="AG113" s="129"/>
      <c r="AH113" s="129"/>
      <c r="AI113" s="107"/>
      <c r="AJ113" s="113"/>
      <c r="AK113" s="114"/>
      <c r="AL113" s="114"/>
      <c r="AM113" s="112"/>
      <c r="AN113" s="112"/>
      <c r="AO113" s="112"/>
    </row>
    <row r="114" spans="1:41" x14ac:dyDescent="0.25">
      <c r="A114" s="14">
        <v>96</v>
      </c>
      <c r="B114" s="66" t="s">
        <v>137</v>
      </c>
      <c r="C114" s="64">
        <v>15708616</v>
      </c>
      <c r="D114" s="57">
        <v>43697</v>
      </c>
      <c r="E114" s="57">
        <v>45157</v>
      </c>
      <c r="F114" s="13">
        <v>41.6</v>
      </c>
      <c r="G114" s="185">
        <f>F114*F12/F11</f>
        <v>12.412787306676989</v>
      </c>
      <c r="H114" s="58">
        <v>30710</v>
      </c>
      <c r="I114" s="58">
        <v>31801</v>
      </c>
      <c r="J114" s="58">
        <f t="shared" si="4"/>
        <v>1091</v>
      </c>
      <c r="K114" s="102">
        <f t="shared" si="6"/>
        <v>0.93825999999999998</v>
      </c>
      <c r="L114" s="187">
        <f>G114*(L6/(F11-G114+F12))</f>
        <v>0.10990765599230008</v>
      </c>
      <c r="M114" s="102">
        <f t="shared" si="5"/>
        <v>1.0481676559923001</v>
      </c>
      <c r="N114" s="107"/>
      <c r="O114" s="90"/>
      <c r="P114" s="49"/>
      <c r="Q114" s="53"/>
      <c r="R114" s="48"/>
      <c r="S114" s="48"/>
      <c r="T114" s="48"/>
      <c r="U114" s="48"/>
      <c r="V114" s="124"/>
      <c r="W114" s="33"/>
      <c r="X114" s="125"/>
      <c r="Y114" s="126"/>
      <c r="Z114" s="126"/>
      <c r="AA114" s="131"/>
      <c r="AB114" s="128"/>
      <c r="AC114" s="110"/>
      <c r="AD114" s="110"/>
      <c r="AE114" s="110"/>
      <c r="AF114" s="129"/>
      <c r="AG114" s="129"/>
      <c r="AH114" s="129"/>
      <c r="AI114" s="107"/>
      <c r="AJ114" s="113"/>
      <c r="AK114" s="114"/>
      <c r="AL114" s="114"/>
      <c r="AM114" s="112"/>
      <c r="AN114" s="112"/>
      <c r="AO114" s="112"/>
    </row>
    <row r="115" spans="1:41" x14ac:dyDescent="0.25">
      <c r="A115" s="14">
        <v>97</v>
      </c>
      <c r="B115" s="67" t="s">
        <v>102</v>
      </c>
      <c r="C115" s="101">
        <v>15705517</v>
      </c>
      <c r="D115" s="57">
        <v>43691</v>
      </c>
      <c r="E115" s="57">
        <v>45151</v>
      </c>
      <c r="F115" s="13">
        <v>45.3</v>
      </c>
      <c r="G115" s="185">
        <f>F115*F12/F11</f>
        <v>13.516809254626626</v>
      </c>
      <c r="H115" s="58">
        <v>14428</v>
      </c>
      <c r="I115" s="58">
        <v>14909</v>
      </c>
      <c r="J115" s="58">
        <f t="shared" si="4"/>
        <v>481</v>
      </c>
      <c r="K115" s="102">
        <f t="shared" si="6"/>
        <v>0.41365999999999997</v>
      </c>
      <c r="L115" s="187">
        <f>G115*(L6/(F11-G115+F12))</f>
        <v>0.11969718217214569</v>
      </c>
      <c r="M115" s="102">
        <f t="shared" si="5"/>
        <v>0.53335718217214567</v>
      </c>
      <c r="N115" s="107"/>
      <c r="O115" s="90"/>
      <c r="P115" s="49"/>
      <c r="Q115" s="53"/>
      <c r="R115" s="48"/>
      <c r="S115" s="48"/>
      <c r="T115" s="48"/>
      <c r="U115" s="48"/>
      <c r="V115" s="124"/>
      <c r="W115" s="33"/>
      <c r="X115" s="125"/>
      <c r="Y115" s="126"/>
      <c r="Z115" s="126"/>
      <c r="AA115" s="131"/>
      <c r="AB115" s="128"/>
      <c r="AC115" s="110"/>
      <c r="AD115" s="110"/>
      <c r="AE115" s="110"/>
      <c r="AF115" s="129"/>
      <c r="AG115" s="129"/>
      <c r="AH115" s="129"/>
      <c r="AI115" s="107"/>
      <c r="AJ115" s="113"/>
      <c r="AK115" s="114"/>
      <c r="AL115" s="114"/>
      <c r="AM115" s="112"/>
      <c r="AN115" s="112"/>
      <c r="AO115" s="112"/>
    </row>
    <row r="116" spans="1:41" x14ac:dyDescent="0.25">
      <c r="A116" s="14">
        <v>98</v>
      </c>
      <c r="B116" s="66" t="s">
        <v>103</v>
      </c>
      <c r="C116" s="101">
        <v>15708462</v>
      </c>
      <c r="D116" s="57">
        <v>43707</v>
      </c>
      <c r="E116" s="57">
        <v>45168</v>
      </c>
      <c r="F116" s="13">
        <v>60.1</v>
      </c>
      <c r="G116" s="185">
        <f>F116*F12/F11</f>
        <v>17.932897046425172</v>
      </c>
      <c r="H116" s="58">
        <v>15018</v>
      </c>
      <c r="I116" s="58">
        <v>15116</v>
      </c>
      <c r="J116" s="58">
        <f t="shared" si="4"/>
        <v>98</v>
      </c>
      <c r="K116" s="102">
        <f t="shared" si="6"/>
        <v>8.4279999999999994E-2</v>
      </c>
      <c r="L116" s="187">
        <f>G116*(L6/(F11-G116+F12))</f>
        <v>0.15887834052607994</v>
      </c>
      <c r="M116" s="102">
        <f t="shared" si="5"/>
        <v>0.24315834052607993</v>
      </c>
      <c r="N116" s="107"/>
      <c r="O116" s="90"/>
      <c r="P116" s="49"/>
      <c r="Q116" s="53"/>
      <c r="R116" s="48"/>
      <c r="S116" s="48"/>
      <c r="T116" s="48"/>
      <c r="U116" s="48"/>
      <c r="V116" s="124"/>
      <c r="W116" s="33"/>
      <c r="X116" s="125"/>
      <c r="Y116" s="126"/>
      <c r="Z116" s="126"/>
      <c r="AA116" s="131"/>
      <c r="AB116" s="128"/>
      <c r="AC116" s="110"/>
      <c r="AD116" s="110"/>
      <c r="AE116" s="110"/>
      <c r="AF116" s="129"/>
      <c r="AG116" s="129"/>
      <c r="AH116" s="129"/>
      <c r="AI116" s="107"/>
      <c r="AJ116" s="113"/>
      <c r="AK116" s="114"/>
      <c r="AL116" s="114"/>
      <c r="AM116" s="112"/>
      <c r="AN116" s="112"/>
      <c r="AO116" s="112"/>
    </row>
    <row r="117" spans="1:41" x14ac:dyDescent="0.25">
      <c r="A117" s="14">
        <v>99</v>
      </c>
      <c r="B117" s="67" t="s">
        <v>104</v>
      </c>
      <c r="C117" s="101">
        <v>15705826</v>
      </c>
      <c r="D117" s="57">
        <v>43685</v>
      </c>
      <c r="E117" s="57">
        <v>45145</v>
      </c>
      <c r="F117" s="13">
        <v>71.2</v>
      </c>
      <c r="G117" s="185">
        <f>F117*F12/F11</f>
        <v>21.244962890274081</v>
      </c>
      <c r="H117" s="58">
        <v>12902</v>
      </c>
      <c r="I117" s="58">
        <v>12902</v>
      </c>
      <c r="J117" s="58">
        <f t="shared" si="4"/>
        <v>0</v>
      </c>
      <c r="K117" s="102">
        <f t="shared" si="6"/>
        <v>0</v>
      </c>
      <c r="L117" s="187">
        <f>G117*(L6/(F11-G117+F12))</f>
        <v>0.18828843841752527</v>
      </c>
      <c r="M117" s="102">
        <f t="shared" si="5"/>
        <v>0.18828843841752527</v>
      </c>
      <c r="N117" s="107"/>
      <c r="O117" s="90"/>
      <c r="P117" s="49"/>
      <c r="Q117" s="53"/>
      <c r="R117" s="48"/>
      <c r="S117" s="48"/>
      <c r="T117" s="48"/>
      <c r="U117" s="48"/>
      <c r="V117" s="124"/>
      <c r="W117" s="33"/>
      <c r="X117" s="125"/>
      <c r="Y117" s="126"/>
      <c r="Z117" s="126"/>
      <c r="AA117" s="131"/>
      <c r="AB117" s="128"/>
      <c r="AC117" s="110"/>
      <c r="AD117" s="110"/>
      <c r="AE117" s="110"/>
      <c r="AF117" s="129"/>
      <c r="AG117" s="129"/>
      <c r="AH117" s="129"/>
      <c r="AI117" s="107"/>
      <c r="AJ117" s="113"/>
      <c r="AK117" s="114"/>
      <c r="AL117" s="114"/>
      <c r="AM117" s="112"/>
      <c r="AN117" s="112"/>
      <c r="AO117" s="112"/>
    </row>
    <row r="118" spans="1:41" x14ac:dyDescent="0.25">
      <c r="A118" s="14">
        <v>100</v>
      </c>
      <c r="B118" s="66" t="s">
        <v>105</v>
      </c>
      <c r="C118" s="101">
        <v>15705803</v>
      </c>
      <c r="D118" s="57">
        <v>43707</v>
      </c>
      <c r="E118" s="57">
        <v>45167</v>
      </c>
      <c r="F118" s="13">
        <v>45.7</v>
      </c>
      <c r="G118" s="185">
        <f>F118*F12/F11</f>
        <v>13.63616297872929</v>
      </c>
      <c r="H118" s="58">
        <v>4098</v>
      </c>
      <c r="I118" s="58">
        <v>4098</v>
      </c>
      <c r="J118" s="58">
        <f t="shared" si="4"/>
        <v>0</v>
      </c>
      <c r="K118" s="102">
        <f t="shared" si="6"/>
        <v>0</v>
      </c>
      <c r="L118" s="187">
        <f>G118*(L6/(F11-G118+F12))</f>
        <v>0.12075564734952442</v>
      </c>
      <c r="M118" s="102">
        <f t="shared" si="5"/>
        <v>0.12075564734952442</v>
      </c>
      <c r="N118" s="107"/>
      <c r="O118" s="90"/>
      <c r="P118" s="49"/>
      <c r="Q118" s="53"/>
      <c r="R118" s="48"/>
      <c r="S118" s="48"/>
      <c r="T118" s="48"/>
      <c r="U118" s="48"/>
      <c r="V118" s="124"/>
      <c r="W118" s="33"/>
      <c r="X118" s="125"/>
      <c r="Y118" s="126"/>
      <c r="Z118" s="126"/>
      <c r="AA118" s="131"/>
      <c r="AB118" s="128"/>
      <c r="AC118" s="110"/>
      <c r="AD118" s="110"/>
      <c r="AE118" s="110"/>
      <c r="AF118" s="129"/>
      <c r="AG118" s="129"/>
      <c r="AH118" s="129"/>
      <c r="AI118" s="107"/>
      <c r="AJ118" s="113"/>
      <c r="AK118" s="114"/>
      <c r="AL118" s="114"/>
      <c r="AM118" s="112"/>
      <c r="AN118" s="112"/>
      <c r="AO118" s="112"/>
    </row>
    <row r="119" spans="1:41" x14ac:dyDescent="0.25">
      <c r="A119" s="14">
        <v>101</v>
      </c>
      <c r="B119" s="66" t="s">
        <v>106</v>
      </c>
      <c r="C119" s="101">
        <v>15708066</v>
      </c>
      <c r="D119" s="57">
        <v>43685</v>
      </c>
      <c r="E119" s="57">
        <v>45145</v>
      </c>
      <c r="F119" s="13">
        <v>70.5</v>
      </c>
      <c r="G119" s="185">
        <f>F119*F12/F11</f>
        <v>21.036093873094419</v>
      </c>
      <c r="H119" s="58">
        <v>30514</v>
      </c>
      <c r="I119" s="58">
        <v>31435</v>
      </c>
      <c r="J119" s="58">
        <f t="shared" si="4"/>
        <v>921</v>
      </c>
      <c r="K119" s="102">
        <f t="shared" si="6"/>
        <v>0.79205999999999999</v>
      </c>
      <c r="L119" s="187">
        <f>G119*(L6/(F11-G119+F12))</f>
        <v>0.18643313352236329</v>
      </c>
      <c r="M119" s="102">
        <f t="shared" si="5"/>
        <v>0.97849313352236322</v>
      </c>
      <c r="N119" s="107"/>
      <c r="O119" s="90"/>
      <c r="P119" s="49"/>
      <c r="Q119" s="53"/>
      <c r="R119" s="48"/>
      <c r="S119" s="48"/>
      <c r="T119" s="48"/>
      <c r="U119" s="48"/>
      <c r="V119" s="124"/>
      <c r="W119" s="33"/>
      <c r="X119" s="125"/>
      <c r="Y119" s="126"/>
      <c r="Z119" s="126"/>
      <c r="AA119" s="131"/>
      <c r="AB119" s="128"/>
      <c r="AC119" s="110"/>
      <c r="AD119" s="110"/>
      <c r="AE119" s="110"/>
      <c r="AF119" s="129"/>
      <c r="AG119" s="129"/>
      <c r="AH119" s="129"/>
      <c r="AI119" s="107"/>
      <c r="AJ119" s="113"/>
      <c r="AK119" s="114"/>
      <c r="AL119" s="114"/>
      <c r="AM119" s="112"/>
      <c r="AN119" s="112"/>
      <c r="AO119" s="112"/>
    </row>
    <row r="120" spans="1:41" x14ac:dyDescent="0.25">
      <c r="A120" s="14">
        <v>102</v>
      </c>
      <c r="B120" s="66" t="s">
        <v>107</v>
      </c>
      <c r="C120" s="64">
        <v>15708622</v>
      </c>
      <c r="D120" s="57"/>
      <c r="E120" s="57"/>
      <c r="F120" s="13">
        <v>47.6</v>
      </c>
      <c r="G120" s="185">
        <f>F120*F12/F11</f>
        <v>14.203093168216942</v>
      </c>
      <c r="H120" s="58">
        <v>17286</v>
      </c>
      <c r="I120" s="58">
        <v>17286</v>
      </c>
      <c r="J120" s="58">
        <f t="shared" si="4"/>
        <v>0</v>
      </c>
      <c r="K120" s="102">
        <f>F120*(L10/F13)</f>
        <v>0.36234777322643752</v>
      </c>
      <c r="L120" s="187">
        <f>G120*(L6/(F11-G120+F12))</f>
        <v>0.12578372479253741</v>
      </c>
      <c r="M120" s="102">
        <f t="shared" si="5"/>
        <v>0.48813149801897493</v>
      </c>
      <c r="N120" s="107"/>
      <c r="O120" s="90"/>
      <c r="P120" s="49"/>
      <c r="Q120" s="53"/>
      <c r="R120" s="48"/>
      <c r="S120" s="48"/>
      <c r="T120" s="48"/>
      <c r="U120" s="48"/>
      <c r="V120" s="124"/>
      <c r="W120" s="33"/>
      <c r="X120" s="125"/>
      <c r="Y120" s="126"/>
      <c r="Z120" s="126"/>
      <c r="AA120" s="131"/>
      <c r="AB120" s="128"/>
      <c r="AC120" s="110"/>
      <c r="AD120" s="110"/>
      <c r="AE120" s="110"/>
      <c r="AF120" s="129"/>
      <c r="AG120" s="129"/>
      <c r="AH120" s="129"/>
      <c r="AI120" s="107"/>
      <c r="AJ120" s="113"/>
      <c r="AK120" s="114"/>
      <c r="AL120" s="114"/>
      <c r="AM120" s="112"/>
      <c r="AN120" s="112"/>
      <c r="AO120" s="112"/>
    </row>
    <row r="121" spans="1:41" x14ac:dyDescent="0.25">
      <c r="A121" s="14">
        <v>103</v>
      </c>
      <c r="B121" s="66" t="s">
        <v>108</v>
      </c>
      <c r="C121" s="64">
        <v>16721764</v>
      </c>
      <c r="D121" s="57">
        <v>43697</v>
      </c>
      <c r="E121" s="57">
        <v>45157</v>
      </c>
      <c r="F121" s="13">
        <v>41.8</v>
      </c>
      <c r="G121" s="185">
        <f>F121*F12/F11</f>
        <v>12.472464168728321</v>
      </c>
      <c r="H121" s="58">
        <v>5252</v>
      </c>
      <c r="I121" s="58">
        <v>5417</v>
      </c>
      <c r="J121" s="58">
        <f t="shared" si="4"/>
        <v>165</v>
      </c>
      <c r="K121" s="102">
        <f t="shared" si="6"/>
        <v>0.1419</v>
      </c>
      <c r="L121" s="187">
        <f>G121*(L6/(F11-G121+F12))</f>
        <v>0.11043676066472535</v>
      </c>
      <c r="M121" s="102">
        <f t="shared" si="5"/>
        <v>0.25233676066472532</v>
      </c>
      <c r="N121" s="107"/>
      <c r="O121" s="90"/>
      <c r="P121" s="49"/>
      <c r="Q121" s="53"/>
      <c r="R121" s="48"/>
      <c r="S121" s="48"/>
      <c r="T121" s="48"/>
      <c r="U121" s="48"/>
      <c r="V121" s="124"/>
      <c r="W121" s="33"/>
      <c r="X121" s="125"/>
      <c r="Y121" s="126"/>
      <c r="Z121" s="126"/>
      <c r="AA121" s="131"/>
      <c r="AB121" s="128"/>
      <c r="AC121" s="110"/>
      <c r="AD121" s="110"/>
      <c r="AE121" s="110"/>
      <c r="AF121" s="129"/>
      <c r="AG121" s="129"/>
      <c r="AH121" s="129"/>
      <c r="AI121" s="107"/>
      <c r="AJ121" s="113"/>
      <c r="AK121" s="114"/>
      <c r="AL121" s="114"/>
      <c r="AM121" s="112"/>
      <c r="AN121" s="112"/>
      <c r="AO121" s="112"/>
    </row>
    <row r="122" spans="1:41" x14ac:dyDescent="0.25">
      <c r="A122" s="14">
        <v>104</v>
      </c>
      <c r="B122" s="66" t="s">
        <v>109</v>
      </c>
      <c r="C122" s="64">
        <v>15708388</v>
      </c>
      <c r="D122" s="57"/>
      <c r="E122" s="57"/>
      <c r="F122" s="13">
        <v>41.4</v>
      </c>
      <c r="G122" s="185">
        <f>F122*F12/F11</f>
        <v>12.353110444625658</v>
      </c>
      <c r="H122" s="186">
        <v>4.5529999999999999</v>
      </c>
      <c r="I122" s="186">
        <v>5.2009999999999996</v>
      </c>
      <c r="J122" s="186">
        <f t="shared" si="4"/>
        <v>0.64799999999999969</v>
      </c>
      <c r="K122" s="102">
        <f t="shared" si="6"/>
        <v>5.5727999999999973E-4</v>
      </c>
      <c r="L122" s="187">
        <f>G122*(L6/(F11-G122+F12))</f>
        <v>0.10937855805102421</v>
      </c>
      <c r="M122" s="102">
        <f t="shared" si="5"/>
        <v>0.10993583805102421</v>
      </c>
      <c r="N122" s="107"/>
      <c r="O122" s="90"/>
      <c r="P122" s="49"/>
      <c r="Q122" s="53"/>
      <c r="R122" s="48"/>
      <c r="S122" s="48"/>
      <c r="T122" s="48"/>
      <c r="U122" s="48"/>
      <c r="V122" s="124"/>
      <c r="W122" s="33"/>
      <c r="X122" s="125"/>
      <c r="Y122" s="126"/>
      <c r="Z122" s="126"/>
      <c r="AA122" s="131"/>
      <c r="AB122" s="128"/>
      <c r="AC122" s="99"/>
      <c r="AD122" s="99"/>
      <c r="AE122" s="99"/>
      <c r="AF122" s="129"/>
      <c r="AG122" s="129"/>
      <c r="AH122" s="129"/>
      <c r="AI122" s="107"/>
      <c r="AJ122" s="113"/>
      <c r="AK122" s="114"/>
      <c r="AL122" s="114"/>
      <c r="AM122" s="112"/>
      <c r="AN122" s="112"/>
      <c r="AO122" s="112"/>
    </row>
    <row r="123" spans="1:41" x14ac:dyDescent="0.25">
      <c r="A123" s="14">
        <v>105</v>
      </c>
      <c r="B123" s="66" t="s">
        <v>110</v>
      </c>
      <c r="C123" s="64">
        <v>15708121</v>
      </c>
      <c r="D123" s="57">
        <v>43733</v>
      </c>
      <c r="E123" s="57">
        <v>45193</v>
      </c>
      <c r="F123" s="13">
        <v>45.4</v>
      </c>
      <c r="G123" s="185">
        <f>F123*F12/F11</f>
        <v>13.546647685652291</v>
      </c>
      <c r="H123" s="58">
        <v>22188</v>
      </c>
      <c r="I123" s="58">
        <v>22921</v>
      </c>
      <c r="J123" s="58">
        <f t="shared" si="4"/>
        <v>733</v>
      </c>
      <c r="K123" s="102">
        <f t="shared" si="6"/>
        <v>0.63037999999999994</v>
      </c>
      <c r="L123" s="187">
        <f>G123*(L6/(F11-G123+F12))</f>
        <v>0.11996179594137785</v>
      </c>
      <c r="M123" s="102">
        <f t="shared" si="5"/>
        <v>0.75034179594137784</v>
      </c>
      <c r="N123" s="107"/>
      <c r="O123" s="90"/>
      <c r="P123" s="49"/>
      <c r="Q123" s="53"/>
      <c r="R123" s="48"/>
      <c r="S123" s="48"/>
      <c r="T123" s="48"/>
      <c r="U123" s="48"/>
      <c r="V123" s="124"/>
      <c r="W123" s="33"/>
      <c r="X123" s="125"/>
      <c r="Y123" s="126"/>
      <c r="Z123" s="126"/>
      <c r="AA123" s="131"/>
      <c r="AB123" s="128"/>
      <c r="AC123" s="110"/>
      <c r="AD123" s="110"/>
      <c r="AE123" s="110"/>
      <c r="AF123" s="129"/>
      <c r="AG123" s="129"/>
      <c r="AH123" s="129"/>
      <c r="AI123" s="107"/>
      <c r="AJ123" s="113"/>
      <c r="AK123" s="114"/>
      <c r="AL123" s="114"/>
      <c r="AM123" s="112"/>
      <c r="AN123" s="112"/>
      <c r="AO123" s="112"/>
    </row>
    <row r="124" spans="1:41" x14ac:dyDescent="0.25">
      <c r="A124" s="14">
        <v>106</v>
      </c>
      <c r="B124" s="66" t="s">
        <v>111</v>
      </c>
      <c r="C124" s="64">
        <v>15708043</v>
      </c>
      <c r="D124" s="57">
        <v>43697</v>
      </c>
      <c r="E124" s="57">
        <v>45157</v>
      </c>
      <c r="F124" s="13">
        <v>60.2</v>
      </c>
      <c r="G124" s="185">
        <f>F124*F12/F11</f>
        <v>17.962735477450838</v>
      </c>
      <c r="H124" s="58">
        <v>38304</v>
      </c>
      <c r="I124" s="58">
        <v>39503</v>
      </c>
      <c r="J124" s="58">
        <f t="shared" si="4"/>
        <v>1199</v>
      </c>
      <c r="K124" s="102">
        <f t="shared" si="6"/>
        <v>1.0311399999999999</v>
      </c>
      <c r="L124" s="187">
        <f>G124*(L6/(F11-G124+F12))</f>
        <v>0.15914320361301398</v>
      </c>
      <c r="M124" s="102">
        <f t="shared" si="5"/>
        <v>1.190283203613014</v>
      </c>
      <c r="N124" s="107"/>
      <c r="O124" s="90"/>
      <c r="P124" s="49"/>
      <c r="Q124" s="53"/>
      <c r="R124" s="48"/>
      <c r="S124" s="48"/>
      <c r="T124" s="48"/>
      <c r="U124" s="48"/>
      <c r="V124" s="124"/>
      <c r="W124" s="33"/>
      <c r="X124" s="125"/>
      <c r="Y124" s="126"/>
      <c r="Z124" s="126"/>
      <c r="AA124" s="131"/>
      <c r="AB124" s="128"/>
      <c r="AC124" s="110"/>
      <c r="AD124" s="110"/>
      <c r="AE124" s="110"/>
      <c r="AF124" s="129"/>
      <c r="AG124" s="129"/>
      <c r="AH124" s="129"/>
      <c r="AI124" s="107"/>
      <c r="AJ124" s="113"/>
      <c r="AK124" s="114"/>
      <c r="AL124" s="114"/>
      <c r="AM124" s="112"/>
      <c r="AN124" s="112"/>
      <c r="AO124" s="112"/>
    </row>
    <row r="125" spans="1:41" x14ac:dyDescent="0.25">
      <c r="A125" s="14">
        <v>107</v>
      </c>
      <c r="B125" s="67" t="s">
        <v>112</v>
      </c>
      <c r="C125" s="64">
        <v>15708227</v>
      </c>
      <c r="D125" s="57">
        <v>43684</v>
      </c>
      <c r="E125" s="57">
        <v>45144</v>
      </c>
      <c r="F125" s="13">
        <v>71.3</v>
      </c>
      <c r="G125" s="185">
        <f>F125*F12/F11</f>
        <v>21.274801321299744</v>
      </c>
      <c r="H125" s="58">
        <v>23180</v>
      </c>
      <c r="I125" s="58">
        <v>23772</v>
      </c>
      <c r="J125" s="58">
        <f t="shared" si="4"/>
        <v>592</v>
      </c>
      <c r="K125" s="102">
        <f t="shared" si="6"/>
        <v>0.50912000000000002</v>
      </c>
      <c r="L125" s="187">
        <f>G125*(L6/(F11-G125+F12))</f>
        <v>0.18855348872404376</v>
      </c>
      <c r="M125" s="102">
        <f t="shared" si="5"/>
        <v>0.69767348872404378</v>
      </c>
      <c r="N125" s="107"/>
      <c r="O125" s="90"/>
      <c r="P125" s="49"/>
      <c r="Q125" s="53"/>
      <c r="R125" s="48"/>
      <c r="S125" s="48"/>
      <c r="T125" s="48"/>
      <c r="U125" s="48"/>
      <c r="V125" s="124"/>
      <c r="W125" s="33"/>
      <c r="X125" s="125"/>
      <c r="Y125" s="126"/>
      <c r="Z125" s="126"/>
      <c r="AA125" s="131"/>
      <c r="AB125" s="128"/>
      <c r="AC125" s="110"/>
      <c r="AD125" s="110"/>
      <c r="AE125" s="110"/>
      <c r="AF125" s="129"/>
      <c r="AG125" s="129"/>
      <c r="AH125" s="129"/>
      <c r="AI125" s="107"/>
      <c r="AJ125" s="113"/>
      <c r="AK125" s="114"/>
      <c r="AL125" s="114"/>
      <c r="AM125" s="112"/>
      <c r="AN125" s="112"/>
      <c r="AO125" s="112"/>
    </row>
    <row r="126" spans="1:41" x14ac:dyDescent="0.25">
      <c r="A126" s="14">
        <v>108</v>
      </c>
      <c r="B126" s="66" t="s">
        <v>164</v>
      </c>
      <c r="C126" s="64">
        <v>15708285</v>
      </c>
      <c r="D126" s="57">
        <v>43707</v>
      </c>
      <c r="E126" s="57">
        <v>45167</v>
      </c>
      <c r="F126" s="13">
        <v>46</v>
      </c>
      <c r="G126" s="185">
        <f>F126*F12/F11</f>
        <v>13.725678271806288</v>
      </c>
      <c r="H126" s="58">
        <v>25743</v>
      </c>
      <c r="I126" s="58">
        <v>26253</v>
      </c>
      <c r="J126" s="58">
        <f t="shared" si="4"/>
        <v>510</v>
      </c>
      <c r="K126" s="186">
        <f>J126*0.00086</f>
        <v>0.43859999999999999</v>
      </c>
      <c r="L126" s="194">
        <f>G126*(L6/(F11-G126+F12))</f>
        <v>0.12154951390868339</v>
      </c>
      <c r="M126" s="186">
        <f t="shared" si="5"/>
        <v>0.56014951390868339</v>
      </c>
      <c r="N126" s="107"/>
      <c r="O126" s="90"/>
      <c r="P126" s="108"/>
      <c r="Q126" s="53"/>
      <c r="R126" s="48"/>
      <c r="S126" s="48"/>
      <c r="T126" s="48"/>
      <c r="U126" s="48"/>
      <c r="V126" s="124"/>
      <c r="W126" s="33"/>
      <c r="X126" s="125"/>
      <c r="Y126" s="126"/>
      <c r="Z126" s="126"/>
      <c r="AA126" s="131"/>
      <c r="AB126" s="128"/>
      <c r="AC126" s="99"/>
      <c r="AD126" s="99"/>
      <c r="AE126" s="99"/>
      <c r="AF126" s="99"/>
      <c r="AG126" s="99"/>
      <c r="AH126" s="99"/>
      <c r="AI126" s="107"/>
      <c r="AJ126" s="113"/>
      <c r="AK126" s="114"/>
      <c r="AL126" s="114"/>
      <c r="AM126" s="112"/>
      <c r="AN126" s="112"/>
      <c r="AO126" s="112"/>
    </row>
    <row r="127" spans="1:41" x14ac:dyDescent="0.25">
      <c r="A127" s="14">
        <v>109</v>
      </c>
      <c r="B127" s="67" t="s">
        <v>114</v>
      </c>
      <c r="C127" s="64">
        <v>17331698</v>
      </c>
      <c r="D127" s="57">
        <v>43689</v>
      </c>
      <c r="E127" s="57">
        <v>45880</v>
      </c>
      <c r="F127" s="13">
        <v>70.400000000000006</v>
      </c>
      <c r="G127" s="185">
        <f>F127*F12/F11</f>
        <v>21.006255442068756</v>
      </c>
      <c r="H127" s="186">
        <v>2.298</v>
      </c>
      <c r="I127" s="186">
        <v>2.8879999999999999</v>
      </c>
      <c r="J127" s="186">
        <f t="shared" si="4"/>
        <v>0.58999999999999986</v>
      </c>
      <c r="K127" s="186">
        <f>J127</f>
        <v>0.58999999999999986</v>
      </c>
      <c r="L127" s="194">
        <f>G127*(L6/(F11-G127+F12))</f>
        <v>0.18616809671578496</v>
      </c>
      <c r="M127" s="186">
        <f t="shared" si="5"/>
        <v>0.77616809671578479</v>
      </c>
      <c r="N127" s="107"/>
      <c r="O127" s="92"/>
      <c r="P127" s="108"/>
      <c r="Q127" s="53"/>
      <c r="R127" s="48"/>
      <c r="S127" s="48"/>
      <c r="T127" s="48"/>
      <c r="U127" s="48"/>
      <c r="V127" s="124"/>
      <c r="W127" s="33"/>
      <c r="X127" s="125"/>
      <c r="Y127" s="126"/>
      <c r="Z127" s="126"/>
      <c r="AA127" s="131"/>
      <c r="AB127" s="128"/>
      <c r="AC127" s="110"/>
      <c r="AD127" s="110"/>
      <c r="AE127" s="110"/>
      <c r="AF127" s="129"/>
      <c r="AG127" s="129"/>
      <c r="AH127" s="129"/>
      <c r="AI127" s="107"/>
      <c r="AJ127" s="113"/>
      <c r="AK127" s="114"/>
      <c r="AL127" s="114"/>
      <c r="AM127" s="112"/>
      <c r="AN127" s="112"/>
      <c r="AO127" s="112"/>
    </row>
    <row r="128" spans="1:41" x14ac:dyDescent="0.25">
      <c r="A128" s="14">
        <v>110</v>
      </c>
      <c r="B128" s="66" t="s">
        <v>115</v>
      </c>
      <c r="C128" s="64">
        <v>15708248</v>
      </c>
      <c r="D128" s="57">
        <v>43719</v>
      </c>
      <c r="E128" s="57">
        <v>45179</v>
      </c>
      <c r="F128" s="13">
        <v>47.7</v>
      </c>
      <c r="G128" s="185">
        <f>F128*F12/F11</f>
        <v>14.232931599242608</v>
      </c>
      <c r="H128" s="58">
        <v>12463</v>
      </c>
      <c r="I128" s="58">
        <v>12733</v>
      </c>
      <c r="J128" s="58">
        <f t="shared" si="4"/>
        <v>270</v>
      </c>
      <c r="K128" s="102">
        <f t="shared" si="6"/>
        <v>0.23219999999999999</v>
      </c>
      <c r="L128" s="187">
        <f>G128*(L6/(F11-G128+F12))</f>
        <v>0.12604837728397969</v>
      </c>
      <c r="M128" s="102">
        <f t="shared" si="5"/>
        <v>0.35824837728397968</v>
      </c>
      <c r="N128" s="107"/>
      <c r="O128" s="22"/>
      <c r="P128" s="49"/>
      <c r="Q128" s="53"/>
      <c r="R128" s="48"/>
      <c r="S128" s="48"/>
      <c r="T128" s="48"/>
      <c r="U128" s="48"/>
      <c r="V128" s="124"/>
      <c r="W128" s="33"/>
      <c r="X128" s="125"/>
      <c r="Y128" s="126"/>
      <c r="Z128" s="126"/>
      <c r="AA128" s="131"/>
      <c r="AB128" s="128"/>
      <c r="AC128" s="110"/>
      <c r="AD128" s="110"/>
      <c r="AE128" s="110"/>
      <c r="AF128" s="129"/>
      <c r="AG128" s="129"/>
      <c r="AH128" s="129"/>
      <c r="AI128" s="107"/>
      <c r="AJ128" s="113"/>
      <c r="AK128" s="114"/>
      <c r="AL128" s="114"/>
      <c r="AM128" s="112"/>
      <c r="AN128" s="112"/>
      <c r="AO128" s="112"/>
    </row>
    <row r="129" spans="1:41" x14ac:dyDescent="0.25">
      <c r="A129" s="14">
        <v>111</v>
      </c>
      <c r="B129" s="66" t="s">
        <v>116</v>
      </c>
      <c r="C129" s="64">
        <v>15708011</v>
      </c>
      <c r="D129" s="57"/>
      <c r="E129" s="57"/>
      <c r="F129" s="13">
        <v>41.6</v>
      </c>
      <c r="G129" s="185">
        <f>F129*F12/F11</f>
        <v>12.412787306676989</v>
      </c>
      <c r="H129" s="58">
        <v>18112</v>
      </c>
      <c r="I129" s="58">
        <v>18112</v>
      </c>
      <c r="J129" s="58">
        <f t="shared" si="4"/>
        <v>0</v>
      </c>
      <c r="K129" s="102">
        <f>F129*(L10/F13)</f>
        <v>0.31667368416428149</v>
      </c>
      <c r="L129" s="187">
        <f>G129*(L6/(F11-G129+F12))</f>
        <v>0.10990765599230008</v>
      </c>
      <c r="M129" s="102">
        <f t="shared" si="5"/>
        <v>0.42658134015658156</v>
      </c>
      <c r="N129" s="107"/>
      <c r="O129" s="90"/>
      <c r="P129" s="49"/>
      <c r="Q129" s="53"/>
      <c r="R129" s="48"/>
      <c r="S129" s="48"/>
      <c r="T129" s="48"/>
      <c r="U129" s="48"/>
      <c r="V129" s="124"/>
      <c r="W129" s="33"/>
      <c r="X129" s="125"/>
      <c r="Y129" s="126"/>
      <c r="Z129" s="126"/>
      <c r="AA129" s="131"/>
      <c r="AB129" s="128"/>
      <c r="AC129" s="110"/>
      <c r="AD129" s="110"/>
      <c r="AE129" s="110"/>
      <c r="AF129" s="129"/>
      <c r="AG129" s="129"/>
      <c r="AH129" s="129"/>
      <c r="AI129" s="107"/>
      <c r="AJ129" s="113"/>
      <c r="AK129" s="114"/>
      <c r="AL129" s="114"/>
      <c r="AM129" s="112"/>
      <c r="AN129" s="112"/>
      <c r="AO129" s="112"/>
    </row>
    <row r="130" spans="1:41" x14ac:dyDescent="0.25">
      <c r="A130" s="14">
        <v>112</v>
      </c>
      <c r="B130" s="66" t="s">
        <v>117</v>
      </c>
      <c r="C130" s="64">
        <v>15708208</v>
      </c>
      <c r="D130" s="57">
        <v>43691</v>
      </c>
      <c r="E130" s="57">
        <v>45151</v>
      </c>
      <c r="F130" s="13">
        <v>41.7</v>
      </c>
      <c r="G130" s="185">
        <f>F130*F12/F11</f>
        <v>12.442625737702656</v>
      </c>
      <c r="H130" s="58">
        <v>20220</v>
      </c>
      <c r="I130" s="58">
        <v>20539</v>
      </c>
      <c r="J130" s="58">
        <f t="shared" si="4"/>
        <v>319</v>
      </c>
      <c r="K130" s="102">
        <f t="shared" si="6"/>
        <v>0.27433999999999997</v>
      </c>
      <c r="L130" s="187">
        <f>G130*(L6/(F11-G130+F12))</f>
        <v>0.11017220748711104</v>
      </c>
      <c r="M130" s="102">
        <f t="shared" si="5"/>
        <v>0.38451220748711101</v>
      </c>
      <c r="N130" s="107"/>
      <c r="O130" s="90"/>
      <c r="P130" s="49"/>
      <c r="Q130" s="53"/>
      <c r="R130" s="48"/>
      <c r="S130" s="48"/>
      <c r="T130" s="48"/>
      <c r="U130" s="48"/>
      <c r="V130" s="124"/>
      <c r="W130" s="33"/>
      <c r="X130" s="125"/>
      <c r="Y130" s="126"/>
      <c r="Z130" s="126"/>
      <c r="AA130" s="131"/>
      <c r="AB130" s="128"/>
      <c r="AC130" s="110"/>
      <c r="AD130" s="110"/>
      <c r="AE130" s="110"/>
      <c r="AF130" s="129"/>
      <c r="AG130" s="129"/>
      <c r="AH130" s="129"/>
      <c r="AI130" s="107"/>
      <c r="AJ130" s="113"/>
      <c r="AK130" s="114"/>
      <c r="AL130" s="114"/>
      <c r="AM130" s="112"/>
      <c r="AN130" s="112"/>
      <c r="AO130" s="112"/>
    </row>
    <row r="131" spans="1:41" x14ac:dyDescent="0.25">
      <c r="A131" s="14">
        <v>113</v>
      </c>
      <c r="B131" s="66" t="s">
        <v>118</v>
      </c>
      <c r="C131" s="64">
        <v>473515</v>
      </c>
      <c r="D131" s="57">
        <v>43729</v>
      </c>
      <c r="E131" s="57">
        <v>45920</v>
      </c>
      <c r="F131" s="13">
        <v>45.7</v>
      </c>
      <c r="G131" s="185">
        <f>F131*F12/F11</f>
        <v>13.63616297872929</v>
      </c>
      <c r="H131" s="186">
        <v>3.5129999999999999</v>
      </c>
      <c r="I131" s="186">
        <v>3.9807000000000001</v>
      </c>
      <c r="J131" s="186">
        <f t="shared" si="4"/>
        <v>0.46770000000000023</v>
      </c>
      <c r="K131" s="102">
        <f>J131</f>
        <v>0.46770000000000023</v>
      </c>
      <c r="L131" s="187">
        <f>G131*(L6/(F11-G131+F12))</f>
        <v>0.12075564734952442</v>
      </c>
      <c r="M131" s="102">
        <f t="shared" si="5"/>
        <v>0.5884556473495246</v>
      </c>
      <c r="N131" s="107"/>
      <c r="O131" s="90"/>
      <c r="P131" s="49"/>
      <c r="Q131" s="53"/>
      <c r="R131" s="48"/>
      <c r="S131" s="48"/>
      <c r="T131" s="48"/>
      <c r="U131" s="48"/>
      <c r="V131" s="124"/>
      <c r="W131" s="33"/>
      <c r="X131" s="125"/>
      <c r="Y131" s="126"/>
      <c r="Z131" s="126"/>
      <c r="AA131" s="131"/>
      <c r="AB131" s="128"/>
      <c r="AC131" s="99"/>
      <c r="AD131" s="99"/>
      <c r="AE131" s="99"/>
      <c r="AF131" s="129"/>
      <c r="AG131" s="129"/>
      <c r="AH131" s="129"/>
      <c r="AI131" s="107"/>
      <c r="AJ131" s="113"/>
      <c r="AK131" s="114"/>
      <c r="AL131" s="114"/>
      <c r="AM131" s="112"/>
      <c r="AN131" s="112"/>
      <c r="AO131" s="112"/>
    </row>
    <row r="132" spans="1:41" x14ac:dyDescent="0.25">
      <c r="A132" s="14">
        <v>114</v>
      </c>
      <c r="B132" s="66" t="s">
        <v>119</v>
      </c>
      <c r="C132" s="64">
        <v>15705591</v>
      </c>
      <c r="D132" s="57">
        <v>43731</v>
      </c>
      <c r="E132" s="57">
        <v>45191</v>
      </c>
      <c r="F132" s="13">
        <v>59.9</v>
      </c>
      <c r="G132" s="185">
        <f>F132*F12/F11</f>
        <v>17.873220184373839</v>
      </c>
      <c r="H132" s="58">
        <v>39049</v>
      </c>
      <c r="I132" s="58">
        <v>39606</v>
      </c>
      <c r="J132" s="58">
        <f t="shared" si="4"/>
        <v>557</v>
      </c>
      <c r="K132" s="102">
        <f t="shared" si="6"/>
        <v>0.47902</v>
      </c>
      <c r="L132" s="187">
        <f>G132*(L6/(F11-G132+F12))</f>
        <v>0.1583486194094795</v>
      </c>
      <c r="M132" s="102">
        <f t="shared" si="5"/>
        <v>0.63736861940947953</v>
      </c>
      <c r="N132" s="107"/>
      <c r="O132" s="90"/>
      <c r="P132" s="49"/>
      <c r="Q132" s="53"/>
      <c r="R132" s="48"/>
      <c r="S132" s="48"/>
      <c r="T132" s="48"/>
      <c r="U132" s="48"/>
      <c r="V132" s="124"/>
      <c r="W132" s="33"/>
      <c r="X132" s="125"/>
      <c r="Y132" s="126"/>
      <c r="Z132" s="126"/>
      <c r="AA132" s="131"/>
      <c r="AB132" s="128"/>
      <c r="AC132" s="110"/>
      <c r="AD132" s="110"/>
      <c r="AE132" s="110"/>
      <c r="AF132" s="129"/>
      <c r="AG132" s="129"/>
      <c r="AH132" s="129"/>
      <c r="AI132" s="107"/>
      <c r="AJ132" s="113"/>
      <c r="AK132" s="114"/>
      <c r="AL132" s="114"/>
      <c r="AM132" s="112"/>
      <c r="AN132" s="112"/>
      <c r="AO132" s="112"/>
    </row>
    <row r="133" spans="1:41" x14ac:dyDescent="0.25">
      <c r="A133" s="14">
        <v>115</v>
      </c>
      <c r="B133" s="66" t="s">
        <v>120</v>
      </c>
      <c r="C133" s="64">
        <v>675615</v>
      </c>
      <c r="D133" s="57">
        <v>43565</v>
      </c>
      <c r="E133" s="57">
        <v>45025</v>
      </c>
      <c r="F133" s="13">
        <v>70.5</v>
      </c>
      <c r="G133" s="185">
        <f>F133*F12/F11</f>
        <v>21.036093873094419</v>
      </c>
      <c r="H133" s="186">
        <v>4.2226100000000004</v>
      </c>
      <c r="I133" s="186">
        <v>4.984</v>
      </c>
      <c r="J133" s="186">
        <f t="shared" si="4"/>
        <v>0.76138999999999957</v>
      </c>
      <c r="K133" s="102">
        <f>J133</f>
        <v>0.76138999999999957</v>
      </c>
      <c r="L133" s="187">
        <f>G133*(L6/(F11-G133+F12))</f>
        <v>0.18643313352236329</v>
      </c>
      <c r="M133" s="102">
        <f t="shared" si="5"/>
        <v>0.9478231335223628</v>
      </c>
      <c r="N133" s="107"/>
      <c r="O133" s="90"/>
      <c r="P133" s="49"/>
      <c r="Q133" s="53"/>
      <c r="R133" s="48"/>
      <c r="S133" s="48"/>
      <c r="T133" s="48"/>
      <c r="U133" s="48"/>
      <c r="V133" s="124"/>
      <c r="W133" s="33"/>
      <c r="X133" s="125"/>
      <c r="Y133" s="126"/>
      <c r="Z133" s="126"/>
      <c r="AA133" s="131"/>
      <c r="AB133" s="128"/>
      <c r="AC133" s="99"/>
      <c r="AD133" s="99"/>
      <c r="AE133" s="99"/>
      <c r="AF133" s="129"/>
      <c r="AG133" s="129"/>
      <c r="AH133" s="129"/>
      <c r="AI133" s="107"/>
      <c r="AJ133" s="113"/>
      <c r="AK133" s="114"/>
      <c r="AL133" s="114"/>
      <c r="AM133" s="112"/>
      <c r="AN133" s="112"/>
      <c r="AO133" s="112"/>
    </row>
    <row r="134" spans="1:41" x14ac:dyDescent="0.25">
      <c r="A134" s="14">
        <v>116</v>
      </c>
      <c r="B134" s="66" t="s">
        <v>121</v>
      </c>
      <c r="C134" s="64">
        <v>15708601</v>
      </c>
      <c r="D134" s="57"/>
      <c r="E134" s="57"/>
      <c r="F134" s="13">
        <v>45.6</v>
      </c>
      <c r="G134" s="185">
        <f>F134*F12/F11</f>
        <v>13.606324547703624</v>
      </c>
      <c r="H134" s="58">
        <v>34821</v>
      </c>
      <c r="I134" s="58">
        <v>34821</v>
      </c>
      <c r="J134" s="58">
        <f t="shared" si="4"/>
        <v>0</v>
      </c>
      <c r="K134" s="102">
        <f>F134*(L10/F13)</f>
        <v>0.34712307687238553</v>
      </c>
      <c r="L134" s="187">
        <f>G134*(L6/(F11-G134+F12))</f>
        <v>0.12049102853005114</v>
      </c>
      <c r="M134" s="102">
        <f t="shared" si="5"/>
        <v>0.46761410540243664</v>
      </c>
      <c r="N134" s="107"/>
      <c r="O134" s="90"/>
      <c r="P134" s="49"/>
      <c r="Q134" s="53"/>
      <c r="R134" s="48"/>
      <c r="S134" s="48"/>
      <c r="T134" s="48"/>
      <c r="U134" s="48"/>
      <c r="V134" s="124"/>
      <c r="W134" s="33"/>
      <c r="X134" s="125"/>
      <c r="Y134" s="126"/>
      <c r="Z134" s="126"/>
      <c r="AA134" s="131"/>
      <c r="AB134" s="128"/>
      <c r="AC134" s="110"/>
      <c r="AD134" s="110"/>
      <c r="AE134" s="110"/>
      <c r="AF134" s="129"/>
      <c r="AG134" s="129"/>
      <c r="AH134" s="129"/>
      <c r="AI134" s="107"/>
      <c r="AJ134" s="113"/>
      <c r="AK134" s="114"/>
      <c r="AL134" s="114"/>
      <c r="AM134" s="112"/>
      <c r="AN134" s="112"/>
      <c r="AO134" s="112"/>
    </row>
    <row r="135" spans="1:41" x14ac:dyDescent="0.25">
      <c r="A135" s="14">
        <v>117</v>
      </c>
      <c r="B135" s="66" t="s">
        <v>122</v>
      </c>
      <c r="C135" s="64">
        <v>2991515</v>
      </c>
      <c r="D135" s="57">
        <v>43418</v>
      </c>
      <c r="E135" s="57">
        <v>44878</v>
      </c>
      <c r="F135" s="13">
        <v>70.599999999999994</v>
      </c>
      <c r="G135" s="185">
        <f>F135*F12/F11</f>
        <v>21.065932304120082</v>
      </c>
      <c r="H135" s="186">
        <v>4.5143000000000004</v>
      </c>
      <c r="I135" s="186">
        <v>4.9279999999999999</v>
      </c>
      <c r="J135" s="186">
        <f t="shared" si="4"/>
        <v>0.41369999999999951</v>
      </c>
      <c r="K135" s="102">
        <f>J135</f>
        <v>0.41369999999999951</v>
      </c>
      <c r="L135" s="187">
        <f>G135*(L6/(F11-G135+F12))</f>
        <v>0.1866981720163777</v>
      </c>
      <c r="M135" s="102">
        <f t="shared" si="5"/>
        <v>0.60039817201637724</v>
      </c>
      <c r="N135" s="107"/>
      <c r="O135" s="90"/>
      <c r="P135" s="49"/>
      <c r="Q135" s="53"/>
      <c r="R135" s="48"/>
      <c r="S135" s="48"/>
      <c r="T135" s="48"/>
      <c r="U135" s="48"/>
      <c r="V135" s="124"/>
      <c r="W135" s="33"/>
      <c r="X135" s="125"/>
      <c r="Y135" s="126"/>
      <c r="Z135" s="126"/>
      <c r="AA135" s="131"/>
      <c r="AB135" s="128"/>
      <c r="AC135" s="99"/>
      <c r="AD135" s="99"/>
      <c r="AE135" s="99"/>
      <c r="AF135" s="129"/>
      <c r="AG135" s="129"/>
      <c r="AH135" s="129"/>
      <c r="AI135" s="107"/>
      <c r="AJ135" s="113"/>
      <c r="AK135" s="114"/>
      <c r="AL135" s="114"/>
      <c r="AM135" s="112"/>
      <c r="AN135" s="112"/>
      <c r="AO135" s="112"/>
    </row>
    <row r="136" spans="1:41" x14ac:dyDescent="0.25">
      <c r="A136" s="14">
        <v>118</v>
      </c>
      <c r="B136" s="66" t="s">
        <v>143</v>
      </c>
      <c r="C136" s="64">
        <v>361115</v>
      </c>
      <c r="D136" s="57">
        <v>43592</v>
      </c>
      <c r="E136" s="57">
        <v>45052</v>
      </c>
      <c r="F136" s="13">
        <v>47</v>
      </c>
      <c r="G136" s="185">
        <f>F136*F12/F11</f>
        <v>14.024062582062944</v>
      </c>
      <c r="H136" s="186">
        <v>1.5249999999999999</v>
      </c>
      <c r="I136" s="186">
        <v>2.0739999999999998</v>
      </c>
      <c r="J136" s="186">
        <f t="shared" si="4"/>
        <v>0.54899999999999993</v>
      </c>
      <c r="K136" s="102">
        <f>J136</f>
        <v>0.54899999999999993</v>
      </c>
      <c r="L136" s="187">
        <f>G136*(L6/(F11-G136+F12))</f>
        <v>0.12419584520209442</v>
      </c>
      <c r="M136" s="102">
        <f t="shared" si="5"/>
        <v>0.6731958452020943</v>
      </c>
      <c r="N136" s="107"/>
      <c r="O136" s="93"/>
      <c r="P136" s="49"/>
      <c r="Q136" s="87"/>
      <c r="R136" s="87"/>
      <c r="S136" s="87"/>
      <c r="T136" s="47"/>
      <c r="U136" s="47"/>
      <c r="V136" s="124"/>
      <c r="W136" s="33"/>
      <c r="X136" s="125"/>
      <c r="Y136" s="126"/>
      <c r="Z136" s="126"/>
      <c r="AA136" s="131"/>
      <c r="AB136" s="128"/>
      <c r="AC136" s="99"/>
      <c r="AD136" s="99"/>
      <c r="AE136" s="99"/>
      <c r="AF136" s="129"/>
      <c r="AG136" s="129"/>
      <c r="AH136" s="129"/>
      <c r="AI136" s="107"/>
      <c r="AJ136" s="113"/>
      <c r="AK136" s="114"/>
      <c r="AL136" s="114"/>
      <c r="AM136" s="112"/>
      <c r="AN136" s="112"/>
      <c r="AO136" s="112"/>
    </row>
    <row r="137" spans="1:41" x14ac:dyDescent="0.25">
      <c r="A137" s="180">
        <v>119</v>
      </c>
      <c r="B137" s="181" t="s">
        <v>123</v>
      </c>
      <c r="C137" s="182">
        <v>3455716</v>
      </c>
      <c r="D137" s="183"/>
      <c r="E137" s="183"/>
      <c r="F137" s="184">
        <v>41.3</v>
      </c>
      <c r="G137" s="185">
        <f>F137*F12/F11</f>
        <v>12.32327201359999</v>
      </c>
      <c r="H137" s="188">
        <v>3.8340000000000001</v>
      </c>
      <c r="I137" s="188">
        <v>4.4009999999999998</v>
      </c>
      <c r="J137" s="186">
        <f t="shared" si="4"/>
        <v>0.56699999999999973</v>
      </c>
      <c r="K137" s="193">
        <f>J137</f>
        <v>0.56699999999999973</v>
      </c>
      <c r="L137" s="187">
        <f>G137*(L6/(F11-G137+F12))</f>
        <v>0.10911401160452715</v>
      </c>
      <c r="M137" s="102">
        <f t="shared" si="5"/>
        <v>0.67611401160452689</v>
      </c>
      <c r="N137" s="107"/>
      <c r="O137" s="90"/>
      <c r="P137" s="49"/>
      <c r="Q137" s="53"/>
      <c r="R137" s="48"/>
      <c r="S137" s="48"/>
      <c r="T137" s="48"/>
      <c r="U137" s="48"/>
      <c r="V137" s="139"/>
      <c r="W137" s="134"/>
      <c r="X137" s="135"/>
      <c r="Y137" s="136"/>
      <c r="Z137" s="136"/>
      <c r="AA137" s="137"/>
      <c r="AB137" s="128"/>
      <c r="AC137" s="132"/>
      <c r="AD137" s="132"/>
      <c r="AE137" s="99"/>
      <c r="AF137" s="138"/>
      <c r="AG137" s="129"/>
      <c r="AH137" s="129"/>
      <c r="AI137" s="107"/>
      <c r="AJ137" s="113"/>
      <c r="AK137" s="114"/>
      <c r="AL137" s="114"/>
      <c r="AM137" s="112"/>
      <c r="AN137" s="112"/>
      <c r="AO137" s="112"/>
    </row>
    <row r="138" spans="1:41" x14ac:dyDescent="0.25">
      <c r="A138" s="14">
        <v>120</v>
      </c>
      <c r="B138" s="66" t="s">
        <v>124</v>
      </c>
      <c r="C138" s="64">
        <v>15705820</v>
      </c>
      <c r="D138" s="57">
        <v>43710</v>
      </c>
      <c r="E138" s="57">
        <v>45170</v>
      </c>
      <c r="F138" s="13">
        <v>41.7</v>
      </c>
      <c r="G138" s="185">
        <f>F138*F12/F11</f>
        <v>12.442625737702656</v>
      </c>
      <c r="H138" s="58">
        <v>25381</v>
      </c>
      <c r="I138" s="58">
        <v>26237</v>
      </c>
      <c r="J138" s="58">
        <f t="shared" si="4"/>
        <v>856</v>
      </c>
      <c r="K138" s="102">
        <f t="shared" si="6"/>
        <v>0.73616000000000004</v>
      </c>
      <c r="L138" s="187">
        <f>G138*(L6/(F11-G138+F12))</f>
        <v>0.11017220748711104</v>
      </c>
      <c r="M138" s="102">
        <f t="shared" si="5"/>
        <v>0.84633220748711113</v>
      </c>
      <c r="N138" s="107"/>
      <c r="O138" s="90"/>
      <c r="P138" s="49"/>
      <c r="Q138" s="75"/>
      <c r="R138" s="74"/>
      <c r="S138" s="74"/>
      <c r="T138" s="74"/>
      <c r="U138" s="74"/>
      <c r="V138" s="124"/>
      <c r="W138" s="33"/>
      <c r="X138" s="125"/>
      <c r="Y138" s="126"/>
      <c r="Z138" s="126"/>
      <c r="AA138" s="131"/>
      <c r="AB138" s="128"/>
      <c r="AC138" s="110"/>
      <c r="AD138" s="110"/>
      <c r="AE138" s="110"/>
      <c r="AF138" s="129"/>
      <c r="AG138" s="129"/>
      <c r="AH138" s="129"/>
      <c r="AI138" s="107"/>
      <c r="AJ138" s="113"/>
      <c r="AK138" s="114"/>
      <c r="AL138" s="114"/>
      <c r="AM138" s="112"/>
      <c r="AN138" s="112"/>
      <c r="AO138" s="112"/>
    </row>
    <row r="139" spans="1:41" x14ac:dyDescent="0.25">
      <c r="A139" s="14">
        <v>121</v>
      </c>
      <c r="B139" s="66" t="s">
        <v>113</v>
      </c>
      <c r="C139" s="64">
        <v>15705777</v>
      </c>
      <c r="D139" s="57"/>
      <c r="E139" s="57"/>
      <c r="F139" s="13">
        <v>45.4</v>
      </c>
      <c r="G139" s="185">
        <f>F139*F12/F11</f>
        <v>13.546647685652291</v>
      </c>
      <c r="H139" s="58">
        <v>18417</v>
      </c>
      <c r="I139" s="58">
        <v>18417</v>
      </c>
      <c r="J139" s="58">
        <f t="shared" si="4"/>
        <v>0</v>
      </c>
      <c r="K139" s="102">
        <f>F139*(L10/F13)</f>
        <v>0.34560060723698027</v>
      </c>
      <c r="L139" s="187">
        <f>G139*(L6/(F11-G139+F12))</f>
        <v>0.11996179594137785</v>
      </c>
      <c r="M139" s="102">
        <f t="shared" si="5"/>
        <v>0.46556240317835812</v>
      </c>
      <c r="N139" s="107"/>
      <c r="O139" s="90"/>
      <c r="P139" s="49"/>
      <c r="Q139" s="76"/>
      <c r="R139" s="10"/>
      <c r="S139" s="10"/>
      <c r="T139" s="10"/>
      <c r="U139" s="10"/>
      <c r="V139" s="124"/>
      <c r="W139" s="33"/>
      <c r="X139" s="125"/>
      <c r="Y139" s="126"/>
      <c r="Z139" s="126"/>
      <c r="AA139" s="131"/>
      <c r="AB139" s="128"/>
      <c r="AC139" s="110"/>
      <c r="AD139" s="110"/>
      <c r="AE139" s="110"/>
      <c r="AF139" s="129"/>
      <c r="AG139" s="129"/>
      <c r="AH139" s="129"/>
      <c r="AI139" s="107"/>
      <c r="AJ139" s="113"/>
      <c r="AK139" s="114"/>
      <c r="AL139" s="114"/>
      <c r="AM139" s="112"/>
      <c r="AN139" s="112"/>
      <c r="AO139" s="112"/>
    </row>
    <row r="140" spans="1:41" x14ac:dyDescent="0.25">
      <c r="A140" s="14">
        <v>122</v>
      </c>
      <c r="B140" s="66" t="s">
        <v>125</v>
      </c>
      <c r="C140" s="64">
        <v>15708339</v>
      </c>
      <c r="D140" s="57">
        <v>43711</v>
      </c>
      <c r="E140" s="57">
        <v>45171</v>
      </c>
      <c r="F140" s="13">
        <v>60.2</v>
      </c>
      <c r="G140" s="185">
        <f>F140*F12/F11</f>
        <v>17.962735477450838</v>
      </c>
      <c r="H140" s="58">
        <v>26158</v>
      </c>
      <c r="I140" s="58">
        <v>27220</v>
      </c>
      <c r="J140" s="58">
        <f t="shared" si="4"/>
        <v>1062</v>
      </c>
      <c r="K140" s="102">
        <f t="shared" si="6"/>
        <v>0.91332000000000002</v>
      </c>
      <c r="L140" s="187">
        <f>G140*(L6/(F11-G140+F12))</f>
        <v>0.15914320361301398</v>
      </c>
      <c r="M140" s="102">
        <f t="shared" si="5"/>
        <v>1.0724632036130139</v>
      </c>
      <c r="N140" s="107"/>
      <c r="O140" s="90"/>
      <c r="P140" s="49"/>
      <c r="Q140" s="76"/>
      <c r="R140" s="10"/>
      <c r="S140" s="10"/>
      <c r="T140" s="10"/>
      <c r="U140" s="10"/>
      <c r="V140" s="124"/>
      <c r="W140" s="33"/>
      <c r="X140" s="125"/>
      <c r="Y140" s="126"/>
      <c r="Z140" s="126"/>
      <c r="AA140" s="131"/>
      <c r="AB140" s="128"/>
      <c r="AC140" s="110"/>
      <c r="AD140" s="110"/>
      <c r="AE140" s="110"/>
      <c r="AF140" s="129"/>
      <c r="AG140" s="129"/>
      <c r="AH140" s="129"/>
      <c r="AI140" s="107"/>
      <c r="AJ140" s="113"/>
      <c r="AK140" s="114"/>
      <c r="AL140" s="114"/>
      <c r="AM140" s="112"/>
      <c r="AN140" s="112"/>
      <c r="AO140" s="112"/>
    </row>
    <row r="141" spans="1:41" x14ac:dyDescent="0.25">
      <c r="A141" s="14">
        <v>123</v>
      </c>
      <c r="B141" s="66" t="s">
        <v>126</v>
      </c>
      <c r="C141" s="64">
        <v>15705781</v>
      </c>
      <c r="D141" s="57">
        <v>43747</v>
      </c>
      <c r="E141" s="57">
        <v>45206</v>
      </c>
      <c r="F141" s="13">
        <v>71</v>
      </c>
      <c r="G141" s="185">
        <f>F141*F12/F11</f>
        <v>21.185286028222745</v>
      </c>
      <c r="H141" s="58">
        <v>8609</v>
      </c>
      <c r="I141" s="58">
        <v>9142</v>
      </c>
      <c r="J141" s="58">
        <f>I141-H141</f>
        <v>533</v>
      </c>
      <c r="K141" s="102">
        <f t="shared" si="6"/>
        <v>0.45838000000000001</v>
      </c>
      <c r="L141" s="187">
        <f>G141*(L6/(F11-G141+F12))</f>
        <v>0.18775834286711893</v>
      </c>
      <c r="M141" s="102">
        <f t="shared" si="5"/>
        <v>0.64613834286711891</v>
      </c>
      <c r="N141" s="107"/>
      <c r="O141" s="90"/>
      <c r="P141" s="49"/>
      <c r="Q141" s="76"/>
      <c r="R141" s="10"/>
      <c r="S141" s="10"/>
      <c r="T141" s="10"/>
      <c r="U141" s="10"/>
      <c r="V141" s="124"/>
      <c r="W141" s="33"/>
      <c r="X141" s="125"/>
      <c r="Y141" s="126"/>
      <c r="Z141" s="126"/>
      <c r="AA141" s="131"/>
      <c r="AB141" s="128"/>
      <c r="AC141" s="110"/>
      <c r="AD141" s="110"/>
      <c r="AE141" s="110"/>
      <c r="AF141" s="129"/>
      <c r="AG141" s="129"/>
      <c r="AH141" s="129"/>
      <c r="AI141" s="107"/>
      <c r="AJ141" s="113"/>
      <c r="AK141" s="114"/>
      <c r="AL141" s="114"/>
      <c r="AM141" s="112"/>
      <c r="AN141" s="112"/>
      <c r="AO141" s="112"/>
    </row>
    <row r="142" spans="1:41" x14ac:dyDescent="0.25">
      <c r="A142" s="14">
        <v>124</v>
      </c>
      <c r="B142" s="66" t="s">
        <v>127</v>
      </c>
      <c r="C142" s="65">
        <v>15705805</v>
      </c>
      <c r="D142" s="57"/>
      <c r="E142" s="57"/>
      <c r="F142" s="13">
        <v>46</v>
      </c>
      <c r="G142" s="185">
        <f>F142*F12/F11</f>
        <v>13.725678271806288</v>
      </c>
      <c r="H142" s="58">
        <v>32361</v>
      </c>
      <c r="I142" s="58">
        <v>32361</v>
      </c>
      <c r="J142" s="58">
        <f t="shared" si="4"/>
        <v>0</v>
      </c>
      <c r="K142" s="102">
        <f>F142*(L10/F13)</f>
        <v>0.35016801614319587</v>
      </c>
      <c r="L142" s="187">
        <f>G142*(L6/(F11-G142+F12))</f>
        <v>0.12154951390868339</v>
      </c>
      <c r="M142" s="102">
        <f t="shared" si="5"/>
        <v>0.47171753005187927</v>
      </c>
      <c r="N142" s="107"/>
      <c r="O142" s="90"/>
      <c r="P142" s="49"/>
      <c r="Q142" s="76"/>
      <c r="R142" s="10"/>
      <c r="S142" s="10"/>
      <c r="T142" s="10"/>
      <c r="U142" s="10"/>
      <c r="V142" s="124"/>
      <c r="W142" s="33"/>
      <c r="X142" s="125"/>
      <c r="Y142" s="126"/>
      <c r="Z142" s="126"/>
      <c r="AA142" s="131"/>
      <c r="AB142" s="128"/>
      <c r="AC142" s="110"/>
      <c r="AD142" s="110"/>
      <c r="AE142" s="110"/>
      <c r="AF142" s="129"/>
      <c r="AG142" s="129"/>
      <c r="AH142" s="129"/>
      <c r="AI142" s="107"/>
      <c r="AJ142" s="113"/>
      <c r="AK142" s="114"/>
      <c r="AL142" s="114"/>
      <c r="AM142" s="112"/>
      <c r="AN142" s="112"/>
      <c r="AO142" s="112"/>
    </row>
    <row r="143" spans="1:41" x14ac:dyDescent="0.25">
      <c r="A143" s="14">
        <v>125</v>
      </c>
      <c r="B143" s="66" t="s">
        <v>128</v>
      </c>
      <c r="C143" s="101">
        <v>15705540</v>
      </c>
      <c r="D143" s="57">
        <v>43689</v>
      </c>
      <c r="E143" s="57">
        <v>45150</v>
      </c>
      <c r="F143" s="13">
        <v>70.599999999999994</v>
      </c>
      <c r="G143" s="185">
        <f>F143*F12/F11</f>
        <v>21.065932304120082</v>
      </c>
      <c r="H143" s="58">
        <v>25863</v>
      </c>
      <c r="I143" s="58">
        <v>26973</v>
      </c>
      <c r="J143" s="58">
        <f t="shared" si="4"/>
        <v>1110</v>
      </c>
      <c r="K143" s="102">
        <f t="shared" si="6"/>
        <v>0.9546</v>
      </c>
      <c r="L143" s="187">
        <f>G143*(L6/(F11-G143+F12))</f>
        <v>0.1866981720163777</v>
      </c>
      <c r="M143" s="102">
        <f t="shared" si="5"/>
        <v>1.1412981720163777</v>
      </c>
      <c r="N143" s="107"/>
      <c r="O143" s="90"/>
      <c r="P143" s="49"/>
      <c r="Q143" s="76"/>
      <c r="R143" s="10"/>
      <c r="S143" s="10"/>
      <c r="T143" s="10"/>
      <c r="U143" s="10"/>
      <c r="V143" s="124"/>
      <c r="W143" s="33"/>
      <c r="X143" s="125"/>
      <c r="Y143" s="126"/>
      <c r="Z143" s="126"/>
      <c r="AA143" s="131"/>
      <c r="AB143" s="128"/>
      <c r="AC143" s="110"/>
      <c r="AD143" s="110"/>
      <c r="AE143" s="110"/>
      <c r="AF143" s="129"/>
      <c r="AG143" s="129"/>
      <c r="AH143" s="129"/>
      <c r="AI143" s="107"/>
      <c r="AJ143" s="113"/>
      <c r="AK143" s="114"/>
      <c r="AL143" s="114"/>
      <c r="AM143" s="112"/>
      <c r="AN143" s="112"/>
      <c r="AO143" s="112"/>
    </row>
    <row r="144" spans="1:41" x14ac:dyDescent="0.25">
      <c r="A144" s="14">
        <v>126</v>
      </c>
      <c r="B144" s="66" t="s">
        <v>129</v>
      </c>
      <c r="C144" s="101">
        <v>15705560</v>
      </c>
      <c r="D144" s="57"/>
      <c r="E144" s="57"/>
      <c r="F144" s="13">
        <v>47.3</v>
      </c>
      <c r="G144" s="185">
        <f>F144*F12/F11</f>
        <v>14.113577875139942</v>
      </c>
      <c r="H144" s="58">
        <v>11010</v>
      </c>
      <c r="I144" s="58">
        <v>11010</v>
      </c>
      <c r="J144" s="58">
        <f t="shared" si="4"/>
        <v>0</v>
      </c>
      <c r="K144" s="102">
        <f>F144*(L10/F13)</f>
        <v>0.36006406877332969</v>
      </c>
      <c r="L144" s="187">
        <f>G144*(L6/(F11-G144+F12))</f>
        <v>0.12498977742065293</v>
      </c>
      <c r="M144" s="102">
        <f t="shared" si="5"/>
        <v>0.48505384619398262</v>
      </c>
      <c r="N144" s="107"/>
      <c r="O144" s="90"/>
      <c r="P144" s="49"/>
      <c r="Q144" s="163"/>
      <c r="R144" s="74"/>
      <c r="S144" s="74"/>
      <c r="T144" s="74"/>
      <c r="U144" s="74"/>
      <c r="V144" s="124"/>
      <c r="W144" s="33"/>
      <c r="X144" s="125"/>
      <c r="Y144" s="126"/>
      <c r="Z144" s="126"/>
      <c r="AA144" s="131"/>
      <c r="AB144" s="128"/>
      <c r="AC144" s="110"/>
      <c r="AD144" s="110"/>
      <c r="AE144" s="110"/>
      <c r="AF144" s="129"/>
      <c r="AG144" s="129"/>
      <c r="AH144" s="129"/>
      <c r="AI144" s="107"/>
      <c r="AJ144" s="113"/>
      <c r="AK144" s="114"/>
      <c r="AL144" s="114"/>
      <c r="AM144" s="112"/>
      <c r="AN144" s="112"/>
      <c r="AO144" s="112"/>
    </row>
    <row r="145" spans="1:41" x14ac:dyDescent="0.25">
      <c r="A145" s="14">
        <v>127</v>
      </c>
      <c r="B145" s="66" t="s">
        <v>138</v>
      </c>
      <c r="C145" s="101">
        <v>15705687</v>
      </c>
      <c r="D145" s="57">
        <v>43733</v>
      </c>
      <c r="E145" s="57">
        <v>44981</v>
      </c>
      <c r="F145" s="13">
        <v>42.1</v>
      </c>
      <c r="G145" s="185">
        <f>F145*F12/F11</f>
        <v>12.561979461805318</v>
      </c>
      <c r="H145" s="58">
        <v>27000</v>
      </c>
      <c r="I145" s="58">
        <v>27108</v>
      </c>
      <c r="J145" s="58">
        <f t="shared" si="4"/>
        <v>108</v>
      </c>
      <c r="K145" s="102">
        <f t="shared" si="6"/>
        <v>9.2880000000000004E-2</v>
      </c>
      <c r="L145" s="187">
        <f>G145*(L6/(F11-G145+F12))</f>
        <v>0.11123043029454938</v>
      </c>
      <c r="M145" s="102">
        <f t="shared" si="5"/>
        <v>0.20411043029454939</v>
      </c>
      <c r="N145" s="107"/>
      <c r="O145" s="90"/>
      <c r="P145" s="49"/>
      <c r="Q145" s="76"/>
      <c r="R145" s="10"/>
      <c r="S145" s="10"/>
      <c r="T145" s="10"/>
      <c r="U145" s="10"/>
      <c r="V145" s="124"/>
      <c r="W145" s="33"/>
      <c r="X145" s="125"/>
      <c r="Y145" s="126"/>
      <c r="Z145" s="126"/>
      <c r="AA145" s="131"/>
      <c r="AB145" s="128"/>
      <c r="AC145" s="110"/>
      <c r="AD145" s="110"/>
      <c r="AE145" s="110"/>
      <c r="AF145" s="129"/>
      <c r="AG145" s="129"/>
      <c r="AH145" s="129"/>
      <c r="AI145" s="107"/>
      <c r="AJ145" s="113"/>
      <c r="AK145" s="114"/>
      <c r="AL145" s="114"/>
      <c r="AM145" s="112"/>
      <c r="AN145" s="112"/>
      <c r="AO145" s="112"/>
    </row>
    <row r="146" spans="1:41" x14ac:dyDescent="0.25">
      <c r="A146" s="14">
        <v>128</v>
      </c>
      <c r="B146" s="66" t="s">
        <v>165</v>
      </c>
      <c r="C146" s="101">
        <v>15705516</v>
      </c>
      <c r="D146" s="57">
        <v>43698</v>
      </c>
      <c r="E146" s="57">
        <v>45889</v>
      </c>
      <c r="F146" s="13">
        <v>41.7</v>
      </c>
      <c r="G146" s="185">
        <f>F146*F12/F11</f>
        <v>12.442625737702656</v>
      </c>
      <c r="H146" s="186">
        <v>1.3089999999999999</v>
      </c>
      <c r="I146" s="186">
        <v>1.419</v>
      </c>
      <c r="J146" s="186">
        <f t="shared" si="4"/>
        <v>0.1100000000000001</v>
      </c>
      <c r="K146" s="102">
        <f>J146</f>
        <v>0.1100000000000001</v>
      </c>
      <c r="L146" s="187">
        <f>G146*(L6/(F11-G146+F12))</f>
        <v>0.11017220748711104</v>
      </c>
      <c r="M146" s="102">
        <f t="shared" si="5"/>
        <v>0.22017220748711114</v>
      </c>
      <c r="N146" s="107"/>
      <c r="O146" s="90"/>
      <c r="P146" s="145"/>
      <c r="Q146" s="52"/>
      <c r="R146" s="52"/>
      <c r="S146" s="10"/>
      <c r="T146" s="10"/>
      <c r="U146" s="10"/>
      <c r="V146" s="124"/>
      <c r="W146" s="33"/>
      <c r="X146" s="125"/>
      <c r="Y146" s="126"/>
      <c r="Z146" s="126"/>
      <c r="AA146" s="131"/>
      <c r="AB146" s="128"/>
      <c r="AC146" s="99"/>
      <c r="AD146" s="99"/>
      <c r="AE146" s="99"/>
      <c r="AF146" s="129"/>
      <c r="AG146" s="129"/>
      <c r="AH146" s="129"/>
      <c r="AI146" s="107"/>
      <c r="AJ146" s="113"/>
      <c r="AK146" s="114"/>
      <c r="AL146" s="114"/>
      <c r="AM146" s="112"/>
      <c r="AN146" s="112"/>
      <c r="AO146" s="112"/>
    </row>
    <row r="147" spans="1:41" x14ac:dyDescent="0.25">
      <c r="A147" s="14">
        <v>129</v>
      </c>
      <c r="B147" s="66" t="s">
        <v>130</v>
      </c>
      <c r="C147" s="101">
        <v>15705523</v>
      </c>
      <c r="D147" s="57">
        <v>43731</v>
      </c>
      <c r="E147" s="57">
        <v>45007</v>
      </c>
      <c r="F147" s="13">
        <v>45.4</v>
      </c>
      <c r="G147" s="185">
        <f>F147*F12/F11</f>
        <v>13.546647685652291</v>
      </c>
      <c r="H147" s="58">
        <v>26684</v>
      </c>
      <c r="I147" s="58">
        <v>27347</v>
      </c>
      <c r="J147" s="58">
        <f t="shared" ref="J147:J154" si="7">I147-H147</f>
        <v>663</v>
      </c>
      <c r="K147" s="102">
        <f t="shared" si="6"/>
        <v>0.57018000000000002</v>
      </c>
      <c r="L147" s="187">
        <f>G147*(L6/(F11-G147+F12))</f>
        <v>0.11996179594137785</v>
      </c>
      <c r="M147" s="102">
        <f t="shared" si="5"/>
        <v>0.69014179594137781</v>
      </c>
      <c r="N147" s="107"/>
      <c r="O147" s="90"/>
      <c r="P147" s="49"/>
      <c r="Q147" s="53"/>
      <c r="R147" s="10"/>
      <c r="S147" s="10"/>
      <c r="T147" s="10"/>
      <c r="U147" s="10"/>
      <c r="V147" s="124"/>
      <c r="W147" s="33"/>
      <c r="X147" s="125"/>
      <c r="Y147" s="126"/>
      <c r="Z147" s="126"/>
      <c r="AA147" s="131"/>
      <c r="AB147" s="128"/>
      <c r="AC147" s="110"/>
      <c r="AD147" s="110"/>
      <c r="AE147" s="110"/>
      <c r="AF147" s="129"/>
      <c r="AG147" s="129"/>
      <c r="AH147" s="129"/>
      <c r="AI147" s="107"/>
      <c r="AJ147" s="113"/>
      <c r="AK147" s="114"/>
      <c r="AL147" s="114"/>
      <c r="AM147" s="112"/>
      <c r="AN147" s="112"/>
      <c r="AO147" s="112"/>
    </row>
    <row r="148" spans="1:41" x14ac:dyDescent="0.25">
      <c r="A148" s="195">
        <v>130</v>
      </c>
      <c r="B148" s="66" t="s">
        <v>139</v>
      </c>
      <c r="C148" s="101">
        <v>18008934</v>
      </c>
      <c r="D148" s="57">
        <v>43530</v>
      </c>
      <c r="E148" s="57">
        <v>45721</v>
      </c>
      <c r="F148" s="13">
        <v>59.9</v>
      </c>
      <c r="G148" s="185">
        <f>F148*F12/F11</f>
        <v>17.873220184373839</v>
      </c>
      <c r="H148" s="186">
        <v>5.319</v>
      </c>
      <c r="I148" s="186">
        <v>6.1840000000000002</v>
      </c>
      <c r="J148" s="186">
        <f t="shared" si="7"/>
        <v>0.86500000000000021</v>
      </c>
      <c r="K148" s="102">
        <f>J148</f>
        <v>0.86500000000000021</v>
      </c>
      <c r="L148" s="187">
        <f>G148*(L6/(F11-G148+F12))</f>
        <v>0.1583486194094795</v>
      </c>
      <c r="M148" s="102">
        <f t="shared" ref="M148:M154" si="8">K148+L148</f>
        <v>1.0233486194094796</v>
      </c>
      <c r="N148" s="107"/>
      <c r="O148" s="90"/>
      <c r="P148" s="49"/>
      <c r="Q148" s="76"/>
      <c r="R148" s="10"/>
      <c r="S148" s="10"/>
      <c r="T148" s="10"/>
      <c r="U148" s="10"/>
      <c r="V148" s="140"/>
      <c r="W148" s="33"/>
      <c r="X148" s="125"/>
      <c r="Y148" s="126"/>
      <c r="Z148" s="126"/>
      <c r="AA148" s="131"/>
      <c r="AB148" s="128"/>
      <c r="AC148" s="99"/>
      <c r="AD148" s="99"/>
      <c r="AE148" s="99"/>
      <c r="AF148" s="129"/>
      <c r="AG148" s="129"/>
      <c r="AH148" s="129"/>
      <c r="AI148" s="107"/>
      <c r="AJ148" s="113"/>
      <c r="AK148" s="114"/>
      <c r="AL148" s="114"/>
      <c r="AM148" s="112"/>
      <c r="AN148" s="112"/>
      <c r="AO148" s="112"/>
    </row>
    <row r="149" spans="1:41" x14ac:dyDescent="0.25">
      <c r="A149" s="14">
        <v>131</v>
      </c>
      <c r="B149" s="66" t="s">
        <v>131</v>
      </c>
      <c r="C149" s="101">
        <v>15705803</v>
      </c>
      <c r="D149" s="57">
        <v>43698</v>
      </c>
      <c r="E149" s="57">
        <v>45158</v>
      </c>
      <c r="F149" s="13">
        <v>70.5</v>
      </c>
      <c r="G149" s="185">
        <f>F149*F12/F11</f>
        <v>21.036093873094419</v>
      </c>
      <c r="H149" s="58">
        <v>32811</v>
      </c>
      <c r="I149" s="58">
        <v>33671</v>
      </c>
      <c r="J149" s="58">
        <f t="shared" si="7"/>
        <v>860</v>
      </c>
      <c r="K149" s="102">
        <f t="shared" si="6"/>
        <v>0.73960000000000004</v>
      </c>
      <c r="L149" s="187">
        <f>G149*(L6/(F11-G149+F12))</f>
        <v>0.18643313352236329</v>
      </c>
      <c r="M149" s="102">
        <f t="shared" si="8"/>
        <v>0.92603313352236327</v>
      </c>
      <c r="N149" s="107"/>
      <c r="O149" s="90"/>
      <c r="P149" s="49"/>
      <c r="Q149" s="76"/>
      <c r="R149" s="10"/>
      <c r="S149" s="10"/>
      <c r="T149" s="10"/>
      <c r="U149" s="10"/>
      <c r="V149" s="124"/>
      <c r="W149" s="33"/>
      <c r="X149" s="125"/>
      <c r="Y149" s="126"/>
      <c r="Z149" s="126"/>
      <c r="AA149" s="131"/>
      <c r="AB149" s="128"/>
      <c r="AC149" s="110"/>
      <c r="AD149" s="110"/>
      <c r="AE149" s="110"/>
      <c r="AF149" s="129"/>
      <c r="AG149" s="129"/>
      <c r="AH149" s="129"/>
      <c r="AI149" s="107"/>
      <c r="AJ149" s="113"/>
      <c r="AK149" s="114"/>
      <c r="AL149" s="114"/>
      <c r="AM149" s="112"/>
      <c r="AN149" s="112"/>
      <c r="AO149" s="112"/>
    </row>
    <row r="150" spans="1:41" x14ac:dyDescent="0.25">
      <c r="A150" s="14">
        <v>132</v>
      </c>
      <c r="B150" s="66" t="s">
        <v>132</v>
      </c>
      <c r="C150" s="101">
        <v>15705824</v>
      </c>
      <c r="D150" s="57">
        <v>43731</v>
      </c>
      <c r="E150" s="57">
        <v>45191</v>
      </c>
      <c r="F150" s="13">
        <v>45.1</v>
      </c>
      <c r="G150" s="185">
        <f>F150*F12/F11</f>
        <v>13.457132392575296</v>
      </c>
      <c r="H150" s="58">
        <v>32478</v>
      </c>
      <c r="I150" s="58">
        <v>33233</v>
      </c>
      <c r="J150" s="58">
        <f t="shared" si="7"/>
        <v>755</v>
      </c>
      <c r="K150" s="102">
        <f t="shared" si="6"/>
        <v>0.64929999999999999</v>
      </c>
      <c r="L150" s="187">
        <f>G150*(L6/(F11-G150+F12))</f>
        <v>0.11916795968381003</v>
      </c>
      <c r="M150" s="102">
        <f t="shared" si="8"/>
        <v>0.76846795968380999</v>
      </c>
      <c r="N150" s="107"/>
      <c r="O150" s="90"/>
      <c r="P150" s="49"/>
      <c r="Q150" s="76"/>
      <c r="R150" s="10"/>
      <c r="S150" s="10"/>
      <c r="T150" s="10"/>
      <c r="U150" s="10"/>
      <c r="V150" s="124"/>
      <c r="W150" s="33"/>
      <c r="X150" s="125"/>
      <c r="Y150" s="126"/>
      <c r="Z150" s="126"/>
      <c r="AA150" s="131"/>
      <c r="AB150" s="128"/>
      <c r="AC150" s="110"/>
      <c r="AD150" s="110"/>
      <c r="AE150" s="110"/>
      <c r="AF150" s="129"/>
      <c r="AG150" s="129"/>
      <c r="AH150" s="129"/>
      <c r="AI150" s="107"/>
      <c r="AJ150" s="113"/>
      <c r="AK150" s="114"/>
      <c r="AL150" s="114"/>
      <c r="AM150" s="112"/>
      <c r="AN150" s="112"/>
      <c r="AO150" s="112"/>
    </row>
    <row r="151" spans="1:41" x14ac:dyDescent="0.25">
      <c r="A151" s="15">
        <v>133</v>
      </c>
      <c r="B151" s="67" t="s">
        <v>140</v>
      </c>
      <c r="C151" s="101">
        <v>15705693</v>
      </c>
      <c r="D151" s="57"/>
      <c r="E151" s="57"/>
      <c r="F151" s="16">
        <v>70.5</v>
      </c>
      <c r="G151" s="185">
        <f>F151*F12/F11</f>
        <v>21.036093873094419</v>
      </c>
      <c r="H151" s="58">
        <v>23046</v>
      </c>
      <c r="I151" s="58">
        <v>23046</v>
      </c>
      <c r="J151" s="58">
        <f t="shared" si="7"/>
        <v>0</v>
      </c>
      <c r="K151" s="102">
        <f>F151*(L10/F13)</f>
        <v>0.53667054648033286</v>
      </c>
      <c r="L151" s="187">
        <f>G151*(L6/(F11-G151+F12))</f>
        <v>0.18643313352236329</v>
      </c>
      <c r="M151" s="102">
        <f t="shared" si="8"/>
        <v>0.7231036800026962</v>
      </c>
      <c r="N151" s="107"/>
      <c r="O151" s="90"/>
      <c r="P151" s="49"/>
      <c r="Q151" s="76"/>
      <c r="R151" s="10"/>
      <c r="S151" s="10"/>
      <c r="T151" s="10"/>
      <c r="U151" s="10"/>
      <c r="V151" s="124"/>
      <c r="W151" s="33"/>
      <c r="X151" s="125"/>
      <c r="Y151" s="126"/>
      <c r="Z151" s="126"/>
      <c r="AA151" s="131"/>
      <c r="AB151" s="128"/>
      <c r="AC151" s="110"/>
      <c r="AD151" s="110"/>
      <c r="AE151" s="110"/>
      <c r="AF151" s="129"/>
      <c r="AG151" s="129"/>
      <c r="AH151" s="129"/>
      <c r="AI151" s="107"/>
      <c r="AJ151" s="113"/>
      <c r="AK151" s="114"/>
      <c r="AL151" s="114"/>
      <c r="AM151" s="112"/>
      <c r="AN151" s="112"/>
      <c r="AO151" s="112"/>
    </row>
    <row r="152" spans="1:41" x14ac:dyDescent="0.25">
      <c r="A152" s="14">
        <v>134</v>
      </c>
      <c r="B152" s="66" t="s">
        <v>129</v>
      </c>
      <c r="C152" s="101">
        <v>15705786</v>
      </c>
      <c r="D152" s="57"/>
      <c r="E152" s="57"/>
      <c r="F152" s="13">
        <v>46.9</v>
      </c>
      <c r="G152" s="185">
        <f>F152*F12/F11</f>
        <v>13.99422415103728</v>
      </c>
      <c r="H152" s="58">
        <v>21168</v>
      </c>
      <c r="I152" s="58">
        <v>21168</v>
      </c>
      <c r="J152" s="58">
        <f t="shared" si="7"/>
        <v>0</v>
      </c>
      <c r="K152" s="102">
        <f>F152*(L10/F13)</f>
        <v>0.35701912950251929</v>
      </c>
      <c r="L152" s="187">
        <f>G152*(L6/(F11-G152+F12))</f>
        <v>0.12393120449657236</v>
      </c>
      <c r="M152" s="102">
        <f t="shared" si="8"/>
        <v>0.48095033399909165</v>
      </c>
      <c r="N152" s="107"/>
      <c r="O152" s="90"/>
      <c r="P152" s="49"/>
      <c r="Q152" s="76"/>
      <c r="R152" s="10"/>
      <c r="S152" s="10"/>
      <c r="T152" s="10"/>
      <c r="U152" s="10"/>
      <c r="V152" s="124"/>
      <c r="W152" s="33"/>
      <c r="X152" s="125"/>
      <c r="Y152" s="126"/>
      <c r="Z152" s="126"/>
      <c r="AA152" s="131"/>
      <c r="AB152" s="128"/>
      <c r="AC152" s="110"/>
      <c r="AD152" s="110"/>
      <c r="AE152" s="110"/>
      <c r="AF152" s="129"/>
      <c r="AG152" s="129"/>
      <c r="AH152" s="129"/>
      <c r="AI152" s="107"/>
      <c r="AJ152" s="113"/>
      <c r="AK152" s="114"/>
      <c r="AL152" s="114"/>
      <c r="AM152" s="112"/>
      <c r="AN152" s="112"/>
      <c r="AO152" s="112"/>
    </row>
    <row r="153" spans="1:41" x14ac:dyDescent="0.25">
      <c r="A153" s="14">
        <v>135</v>
      </c>
      <c r="B153" s="66" t="s">
        <v>133</v>
      </c>
      <c r="C153" s="101">
        <v>1598915</v>
      </c>
      <c r="D153" s="57">
        <v>43689</v>
      </c>
      <c r="E153" s="57">
        <v>45149</v>
      </c>
      <c r="F153" s="13">
        <v>42.3</v>
      </c>
      <c r="G153" s="185">
        <f>F153*F12/F11</f>
        <v>12.62165632385665</v>
      </c>
      <c r="H153" s="186">
        <v>1.3734999999999999</v>
      </c>
      <c r="I153" s="186">
        <v>1.774</v>
      </c>
      <c r="J153" s="186">
        <f t="shared" si="7"/>
        <v>0.40050000000000008</v>
      </c>
      <c r="K153" s="102">
        <f>J153</f>
        <v>0.40050000000000008</v>
      </c>
      <c r="L153" s="187">
        <f>G153*(L6/(F11-G153+F12))</f>
        <v>0.11175955179541014</v>
      </c>
      <c r="M153" s="102">
        <f t="shared" si="8"/>
        <v>0.51225955179541027</v>
      </c>
      <c r="N153" s="107"/>
      <c r="O153" s="90"/>
      <c r="P153" s="49"/>
      <c r="Q153" s="76"/>
      <c r="R153" s="10"/>
      <c r="S153" s="10"/>
      <c r="T153" s="10"/>
      <c r="U153" s="10"/>
      <c r="V153" s="124"/>
      <c r="W153" s="33"/>
      <c r="X153" s="125"/>
      <c r="Y153" s="126"/>
      <c r="Z153" s="126"/>
      <c r="AA153" s="131"/>
      <c r="AB153" s="128"/>
      <c r="AC153" s="99"/>
      <c r="AD153" s="99"/>
      <c r="AE153" s="99"/>
      <c r="AF153" s="129"/>
      <c r="AG153" s="129"/>
      <c r="AH153" s="129"/>
      <c r="AI153" s="107"/>
      <c r="AJ153" s="113"/>
      <c r="AK153" s="114"/>
      <c r="AL153" s="114"/>
      <c r="AM153" s="112"/>
      <c r="AN153" s="112"/>
      <c r="AO153" s="112"/>
    </row>
    <row r="154" spans="1:41" x14ac:dyDescent="0.25">
      <c r="A154" s="14">
        <v>136</v>
      </c>
      <c r="B154" s="66" t="s">
        <v>141</v>
      </c>
      <c r="C154" s="101">
        <v>15705635</v>
      </c>
      <c r="D154" s="57"/>
      <c r="E154" s="57"/>
      <c r="F154" s="13">
        <v>41.2</v>
      </c>
      <c r="G154" s="185">
        <f>F154*F12/F11</f>
        <v>12.293433582574327</v>
      </c>
      <c r="H154" s="58">
        <v>22908</v>
      </c>
      <c r="I154" s="58">
        <v>22908</v>
      </c>
      <c r="J154" s="58">
        <f t="shared" si="7"/>
        <v>0</v>
      </c>
      <c r="K154" s="102">
        <f>F154*(L10/F13)</f>
        <v>0.31362874489347115</v>
      </c>
      <c r="L154" s="187">
        <f>G154*(L6/(F11-G154+F12))</f>
        <v>0.10884946684076929</v>
      </c>
      <c r="M154" s="102">
        <f t="shared" si="8"/>
        <v>0.42247821173424044</v>
      </c>
      <c r="N154" s="107"/>
      <c r="O154" s="91"/>
      <c r="P154" s="49"/>
      <c r="Q154" s="76"/>
      <c r="R154" s="10"/>
      <c r="S154" s="10"/>
      <c r="T154" s="10"/>
      <c r="U154" s="10"/>
      <c r="V154" s="124"/>
      <c r="W154" s="33"/>
      <c r="X154" s="125"/>
      <c r="Y154" s="126"/>
      <c r="Z154" s="126"/>
      <c r="AA154" s="131"/>
      <c r="AB154" s="128"/>
      <c r="AC154" s="110"/>
      <c r="AD154" s="110"/>
      <c r="AE154" s="110"/>
      <c r="AF154" s="129"/>
      <c r="AG154" s="129"/>
      <c r="AH154" s="129"/>
      <c r="AI154" s="107"/>
      <c r="AJ154" s="113"/>
      <c r="AK154" s="114"/>
      <c r="AL154" s="114"/>
      <c r="AM154" s="112"/>
      <c r="AN154" s="112"/>
      <c r="AO154" s="112"/>
    </row>
    <row r="155" spans="1:41" x14ac:dyDescent="0.25">
      <c r="A155" s="216" t="s">
        <v>3</v>
      </c>
      <c r="B155" s="216"/>
      <c r="C155" s="217"/>
      <c r="D155" s="173"/>
      <c r="E155" s="173"/>
      <c r="F155" s="29">
        <f>SUM(F19:F154)</f>
        <v>7235.2999999999984</v>
      </c>
      <c r="G155" s="63">
        <f>SUM(G19:G154)</f>
        <v>2158.900000000001</v>
      </c>
      <c r="H155" s="29"/>
      <c r="I155" s="29"/>
      <c r="J155" s="29"/>
      <c r="K155" s="104">
        <f>SUM(K19:K154)</f>
        <v>63.945636355235003</v>
      </c>
      <c r="L155" s="30">
        <f>SUM(L19:L154)</f>
        <v>19.124363644764987</v>
      </c>
      <c r="M155" s="104">
        <f>SUM(M19:M154)</f>
        <v>83.069999999999979</v>
      </c>
      <c r="N155" s="98"/>
      <c r="O155" s="74"/>
      <c r="P155" s="49"/>
      <c r="Q155" s="76"/>
      <c r="R155" s="10"/>
      <c r="S155" s="10"/>
      <c r="T155" s="10"/>
      <c r="U155" s="10"/>
      <c r="V155" s="218"/>
      <c r="W155" s="218"/>
      <c r="X155" s="218"/>
      <c r="Y155" s="174"/>
      <c r="Z155" s="174"/>
      <c r="AA155" s="141"/>
      <c r="AB155" s="142"/>
      <c r="AC155" s="141"/>
      <c r="AD155" s="141"/>
      <c r="AE155" s="141"/>
      <c r="AF155" s="143"/>
      <c r="AG155" s="143"/>
      <c r="AH155" s="143"/>
      <c r="AI155" s="98"/>
      <c r="AJ155" s="74"/>
      <c r="AK155" s="114"/>
      <c r="AL155" s="112"/>
      <c r="AM155" s="112"/>
      <c r="AN155" s="112"/>
      <c r="AO155" s="112"/>
    </row>
    <row r="156" spans="1:41" x14ac:dyDescent="0.25">
      <c r="A156" s="36"/>
      <c r="B156" s="37"/>
      <c r="C156" s="37"/>
      <c r="D156" s="37"/>
      <c r="E156" s="37"/>
      <c r="F156" s="36"/>
      <c r="G156" s="36"/>
      <c r="H156" s="37"/>
      <c r="I156" s="37"/>
      <c r="J156" s="37"/>
      <c r="K156" s="38"/>
      <c r="L156" s="39"/>
      <c r="M156" s="40"/>
      <c r="N156" s="99"/>
      <c r="O156" s="77"/>
      <c r="P156" s="49"/>
      <c r="Q156" s="83"/>
      <c r="R156" s="83"/>
      <c r="S156" s="10"/>
      <c r="T156" s="10"/>
      <c r="U156" s="10"/>
      <c r="V156" s="131"/>
      <c r="W156" s="22"/>
      <c r="X156" s="22"/>
      <c r="Y156" s="22"/>
      <c r="Z156" s="22"/>
      <c r="AA156" s="131"/>
      <c r="AB156" s="131"/>
      <c r="AC156" s="22"/>
      <c r="AD156" s="22"/>
      <c r="AE156" s="22"/>
      <c r="AF156" s="144"/>
      <c r="AG156" s="40"/>
      <c r="AH156" s="40"/>
      <c r="AI156" s="99"/>
      <c r="AJ156" s="77"/>
      <c r="AK156" s="114"/>
      <c r="AL156" s="112"/>
      <c r="AM156" s="112"/>
      <c r="AN156" s="112"/>
      <c r="AO156" s="112"/>
    </row>
    <row r="157" spans="1:41" x14ac:dyDescent="0.25">
      <c r="A157" s="208" t="s">
        <v>149</v>
      </c>
      <c r="B157" s="212"/>
      <c r="C157" s="212"/>
      <c r="D157" s="213"/>
      <c r="E157" s="213"/>
      <c r="F157" s="213"/>
      <c r="G157" s="41"/>
      <c r="H157" s="42"/>
      <c r="I157" s="43"/>
      <c r="J157" s="206" t="s">
        <v>147</v>
      </c>
      <c r="K157" s="207"/>
      <c r="L157" s="207"/>
      <c r="M157" s="207"/>
      <c r="N157" s="100"/>
      <c r="O157" s="74"/>
      <c r="P157" s="49"/>
      <c r="Q157" s="10"/>
      <c r="R157" s="10"/>
      <c r="S157" s="10"/>
      <c r="T157" s="10"/>
      <c r="U157" s="10"/>
      <c r="V157" s="208"/>
      <c r="W157" s="209"/>
      <c r="X157" s="209"/>
      <c r="Y157" s="172"/>
      <c r="Z157" s="172"/>
      <c r="AA157" s="41"/>
      <c r="AB157" s="41"/>
      <c r="AC157" s="42"/>
      <c r="AD157" s="43"/>
      <c r="AE157" s="210"/>
      <c r="AF157" s="211"/>
      <c r="AG157" s="211"/>
      <c r="AH157" s="211"/>
      <c r="AI157" s="100"/>
      <c r="AJ157" s="74"/>
      <c r="AK157" s="114"/>
      <c r="AL157" s="112"/>
      <c r="AM157" s="112"/>
      <c r="AN157" s="112"/>
      <c r="AO157" s="112"/>
    </row>
    <row r="158" spans="1:41" x14ac:dyDescent="0.25">
      <c r="A158" s="214" t="s">
        <v>150</v>
      </c>
      <c r="B158" s="215"/>
      <c r="C158" s="215"/>
      <c r="D158" s="215"/>
      <c r="E158" s="215"/>
      <c r="F158" s="215"/>
      <c r="G158" s="36"/>
      <c r="H158" s="168"/>
      <c r="I158" s="168"/>
      <c r="J158" s="200" t="s">
        <v>151</v>
      </c>
      <c r="K158" s="201"/>
      <c r="L158" s="201"/>
      <c r="M158" s="201"/>
      <c r="N158" s="98"/>
      <c r="O158" s="50"/>
      <c r="P158" s="49"/>
      <c r="Q158" s="48"/>
      <c r="R158" s="48"/>
      <c r="S158" s="48"/>
      <c r="T158" s="48"/>
      <c r="U158" s="48"/>
      <c r="V158" s="202"/>
      <c r="W158" s="203"/>
      <c r="X158" s="203"/>
      <c r="Y158" s="170"/>
      <c r="Z158" s="170"/>
      <c r="AA158" s="131"/>
      <c r="AB158" s="131"/>
      <c r="AC158" s="169"/>
      <c r="AD158" s="169"/>
      <c r="AE158" s="204"/>
      <c r="AF158" s="205"/>
      <c r="AG158" s="205"/>
      <c r="AH158" s="205"/>
      <c r="AI158" s="98"/>
      <c r="AJ158" s="50"/>
      <c r="AK158" s="114"/>
      <c r="AL158" s="112"/>
      <c r="AM158" s="112"/>
      <c r="AN158" s="112"/>
      <c r="AO158" s="112"/>
    </row>
    <row r="159" spans="1:41" x14ac:dyDescent="0.25">
      <c r="A159" s="214" t="s">
        <v>152</v>
      </c>
      <c r="B159" s="215"/>
      <c r="C159" s="215"/>
      <c r="D159" s="215"/>
      <c r="E159" s="215"/>
      <c r="F159" s="215"/>
      <c r="G159" s="36"/>
      <c r="H159" s="37"/>
      <c r="I159" s="37"/>
      <c r="J159" s="200" t="s">
        <v>153</v>
      </c>
      <c r="K159" s="201"/>
      <c r="L159" s="201"/>
      <c r="M159" s="201"/>
      <c r="N159" s="98"/>
      <c r="O159" s="50"/>
      <c r="P159" s="49"/>
      <c r="Q159" s="48"/>
      <c r="R159" s="48"/>
      <c r="S159" s="48"/>
      <c r="T159" s="48"/>
      <c r="U159" s="48"/>
      <c r="V159" s="202"/>
      <c r="W159" s="203"/>
      <c r="X159" s="203"/>
      <c r="Y159" s="170"/>
      <c r="Z159" s="170"/>
      <c r="AA159" s="131"/>
      <c r="AB159" s="131"/>
      <c r="AC159" s="22"/>
      <c r="AD159" s="22"/>
      <c r="AE159" s="204"/>
      <c r="AF159" s="205"/>
      <c r="AG159" s="205"/>
      <c r="AH159" s="205"/>
      <c r="AI159" s="98"/>
      <c r="AJ159" s="50"/>
      <c r="AK159" s="114"/>
      <c r="AL159" s="112"/>
      <c r="AM159" s="112"/>
      <c r="AN159" s="112"/>
      <c r="AO159" s="112"/>
    </row>
    <row r="160" spans="1:41" x14ac:dyDescent="0.25">
      <c r="A160" s="36"/>
      <c r="B160" s="37"/>
      <c r="C160" s="37"/>
      <c r="D160" s="37"/>
      <c r="E160" s="37"/>
      <c r="F160" s="36"/>
      <c r="G160" s="36"/>
      <c r="H160" s="37"/>
      <c r="I160" s="37"/>
      <c r="J160" s="44"/>
      <c r="K160" s="44"/>
      <c r="L160" s="45"/>
      <c r="M160" s="46"/>
      <c r="N160" s="98"/>
      <c r="O160" s="50"/>
      <c r="P160" s="49"/>
      <c r="Q160" s="48"/>
      <c r="R160" s="48"/>
      <c r="S160" s="48"/>
      <c r="T160" s="48"/>
      <c r="U160" s="48"/>
      <c r="V160" s="131"/>
      <c r="W160" s="22"/>
      <c r="X160" s="22"/>
      <c r="Y160" s="22"/>
      <c r="Z160" s="22"/>
      <c r="AA160" s="131"/>
      <c r="AB160" s="131"/>
      <c r="AC160" s="22"/>
      <c r="AD160" s="22"/>
      <c r="AE160" s="171"/>
      <c r="AF160" s="171"/>
      <c r="AG160" s="46"/>
      <c r="AH160" s="46"/>
      <c r="AI160" s="98"/>
      <c r="AJ160" s="50"/>
      <c r="AK160" s="114"/>
      <c r="AL160" s="112"/>
      <c r="AM160" s="112"/>
      <c r="AN160" s="112"/>
      <c r="AO160" s="112"/>
    </row>
    <row r="161" spans="1:41" x14ac:dyDescent="0.25">
      <c r="A161" s="36"/>
      <c r="B161" s="37"/>
      <c r="C161" s="37"/>
      <c r="D161" s="37"/>
      <c r="E161" s="37"/>
      <c r="F161" s="36"/>
      <c r="G161" s="36"/>
      <c r="H161" s="37"/>
      <c r="I161" s="37"/>
      <c r="J161" s="37"/>
      <c r="K161" s="37"/>
      <c r="L161" s="39"/>
      <c r="M161" s="40"/>
      <c r="N161" s="98"/>
      <c r="O161" s="50"/>
      <c r="P161" s="49"/>
      <c r="Q161" s="48"/>
      <c r="R161" s="48"/>
      <c r="S161" s="48"/>
      <c r="T161" s="48"/>
      <c r="U161" s="48"/>
      <c r="V161" s="50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4"/>
      <c r="AL161" s="112"/>
      <c r="AM161" s="112"/>
      <c r="AN161" s="112"/>
      <c r="AO161" s="112"/>
    </row>
    <row r="162" spans="1:41" x14ac:dyDescent="0.25">
      <c r="A162" s="18"/>
      <c r="B162" s="19"/>
      <c r="C162" s="19"/>
      <c r="D162" s="19"/>
      <c r="E162" s="19"/>
      <c r="F162" s="18"/>
      <c r="G162" s="18"/>
      <c r="H162" s="19"/>
      <c r="I162" s="19"/>
      <c r="J162" s="19"/>
      <c r="K162" s="19"/>
      <c r="L162" s="20"/>
      <c r="M162" s="21"/>
      <c r="O162" s="48"/>
      <c r="P162" s="49"/>
      <c r="Q162" s="48"/>
      <c r="R162" s="48"/>
      <c r="S162" s="48"/>
      <c r="T162" s="48"/>
      <c r="U162" s="48"/>
      <c r="V162" s="50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4"/>
      <c r="AL162" s="112"/>
      <c r="AM162" s="112"/>
      <c r="AN162" s="112"/>
      <c r="AO162" s="112"/>
    </row>
    <row r="163" spans="1:41" x14ac:dyDescent="0.25">
      <c r="A163" s="18"/>
      <c r="B163" s="19"/>
      <c r="C163" s="19"/>
      <c r="D163" s="19"/>
      <c r="E163" s="19"/>
      <c r="F163" s="18"/>
      <c r="G163" s="18"/>
      <c r="H163" s="19"/>
      <c r="I163" s="19"/>
      <c r="J163" s="19"/>
      <c r="K163" s="19"/>
      <c r="L163" s="20"/>
      <c r="M163" s="21"/>
      <c r="O163" s="48"/>
      <c r="P163" s="49"/>
      <c r="Q163" s="48"/>
      <c r="R163" s="48"/>
      <c r="S163" s="48"/>
      <c r="T163" s="48"/>
      <c r="U163" s="48"/>
      <c r="V163" s="50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4"/>
      <c r="AL163" s="112"/>
      <c r="AM163" s="112"/>
      <c r="AN163" s="112"/>
      <c r="AO163" s="112"/>
    </row>
    <row r="164" spans="1:41" x14ac:dyDescent="0.25">
      <c r="A164" s="18"/>
      <c r="B164" s="19"/>
      <c r="C164" s="19"/>
      <c r="D164" s="19"/>
      <c r="E164" s="19"/>
      <c r="F164" s="18"/>
      <c r="G164" s="18"/>
      <c r="H164" s="19"/>
      <c r="I164" s="19"/>
      <c r="J164" s="19"/>
      <c r="K164" s="19"/>
      <c r="L164" s="20"/>
      <c r="M164" s="21"/>
      <c r="O164" s="48"/>
      <c r="P164" s="49"/>
      <c r="Q164" s="48"/>
      <c r="R164" s="48"/>
      <c r="S164" s="48"/>
      <c r="T164" s="48"/>
      <c r="U164" s="48"/>
      <c r="V164" s="48"/>
    </row>
    <row r="165" spans="1:41" x14ac:dyDescent="0.25">
      <c r="A165" s="18"/>
      <c r="B165" s="19"/>
      <c r="C165" s="19"/>
      <c r="D165" s="19"/>
      <c r="E165" s="19"/>
      <c r="F165" s="18"/>
      <c r="G165" s="18"/>
      <c r="H165" s="19"/>
      <c r="I165" s="19"/>
      <c r="J165" s="19"/>
      <c r="K165" s="19"/>
      <c r="L165" s="20"/>
      <c r="M165" s="21"/>
      <c r="O165" s="48"/>
      <c r="P165" s="49"/>
      <c r="Q165" s="48"/>
      <c r="R165" s="48"/>
      <c r="S165" s="48"/>
      <c r="T165" s="48"/>
      <c r="U165" s="48"/>
      <c r="V165" s="48"/>
    </row>
    <row r="166" spans="1:41" x14ac:dyDescent="0.25">
      <c r="A166" s="18"/>
      <c r="B166" s="19"/>
      <c r="C166" s="19"/>
      <c r="D166" s="19"/>
      <c r="E166" s="19"/>
      <c r="F166" s="18"/>
      <c r="G166" s="18"/>
      <c r="H166" s="19"/>
      <c r="I166" s="19"/>
      <c r="J166" s="19"/>
      <c r="K166" s="19"/>
      <c r="L166" s="20"/>
      <c r="M166" s="21"/>
      <c r="O166" s="48"/>
      <c r="P166" s="49"/>
      <c r="Q166" s="48"/>
      <c r="R166" s="48"/>
      <c r="S166" s="48"/>
      <c r="T166" s="48"/>
      <c r="U166" s="48"/>
      <c r="V166" s="48"/>
    </row>
    <row r="167" spans="1:41" x14ac:dyDescent="0.25">
      <c r="A167" s="18"/>
      <c r="B167" s="19"/>
      <c r="C167" s="19"/>
      <c r="D167" s="19"/>
      <c r="E167" s="19"/>
      <c r="F167" s="18"/>
      <c r="G167" s="18"/>
      <c r="H167" s="19"/>
      <c r="I167" s="19"/>
      <c r="J167" s="19"/>
      <c r="K167" s="19"/>
      <c r="L167" s="20"/>
      <c r="M167" s="21"/>
      <c r="O167" s="48"/>
      <c r="P167" s="49"/>
      <c r="Q167" s="48"/>
      <c r="R167" s="48"/>
      <c r="S167" s="48"/>
      <c r="T167" s="48"/>
      <c r="U167" s="48"/>
      <c r="V167" s="48"/>
    </row>
    <row r="168" spans="1:41" x14ac:dyDescent="0.25">
      <c r="A168" s="18"/>
      <c r="B168" s="19"/>
      <c r="C168" s="19"/>
      <c r="D168" s="19"/>
      <c r="E168" s="19"/>
      <c r="F168" s="18"/>
      <c r="G168" s="18"/>
      <c r="H168" s="19"/>
      <c r="I168" s="19"/>
      <c r="J168" s="19"/>
      <c r="K168" s="19"/>
      <c r="L168" s="20"/>
      <c r="M168" s="21"/>
      <c r="O168" s="48"/>
      <c r="P168" s="49"/>
      <c r="Q168" s="48"/>
      <c r="R168" s="48"/>
      <c r="S168" s="48"/>
      <c r="T168" s="48"/>
      <c r="U168" s="48"/>
      <c r="V168" s="48"/>
    </row>
    <row r="169" spans="1:41" x14ac:dyDescent="0.25">
      <c r="A169" s="18"/>
      <c r="B169" s="19"/>
      <c r="C169" s="19"/>
      <c r="D169" s="19"/>
      <c r="E169" s="19"/>
      <c r="F169" s="18"/>
      <c r="G169" s="18"/>
      <c r="H169" s="19"/>
      <c r="I169" s="19"/>
      <c r="J169" s="19"/>
      <c r="K169" s="19"/>
      <c r="L169" s="20"/>
      <c r="M169" s="21"/>
      <c r="O169" s="48"/>
      <c r="P169" s="49"/>
      <c r="Q169" s="48"/>
      <c r="R169" s="48"/>
      <c r="S169" s="48"/>
      <c r="T169" s="48"/>
      <c r="U169" s="48"/>
      <c r="V169" s="48"/>
    </row>
    <row r="170" spans="1:41" x14ac:dyDescent="0.25">
      <c r="A170" s="18"/>
      <c r="B170" s="19"/>
      <c r="C170" s="19"/>
      <c r="D170" s="19"/>
      <c r="E170" s="19"/>
      <c r="F170" s="18"/>
      <c r="G170" s="18"/>
      <c r="H170" s="19"/>
      <c r="I170" s="19"/>
      <c r="J170" s="19"/>
      <c r="K170" s="19"/>
      <c r="L170" s="20"/>
      <c r="M170" s="21"/>
      <c r="O170" s="48"/>
      <c r="P170" s="49"/>
      <c r="Q170" s="48"/>
      <c r="R170" s="48"/>
      <c r="S170" s="48"/>
      <c r="T170" s="48"/>
      <c r="U170" s="48"/>
      <c r="V170" s="48"/>
    </row>
    <row r="171" spans="1:41" x14ac:dyDescent="0.25">
      <c r="A171" s="18"/>
      <c r="B171" s="19"/>
      <c r="C171" s="19"/>
      <c r="D171" s="19"/>
      <c r="E171" s="19"/>
      <c r="F171" s="18"/>
      <c r="G171" s="18"/>
      <c r="H171" s="19"/>
      <c r="I171" s="19"/>
      <c r="J171" s="19"/>
      <c r="K171" s="19"/>
      <c r="L171" s="20"/>
      <c r="M171" s="21"/>
      <c r="O171" s="48"/>
      <c r="P171" s="49"/>
      <c r="Q171" s="48"/>
      <c r="R171" s="48"/>
      <c r="S171" s="48"/>
      <c r="T171" s="48"/>
      <c r="U171" s="48"/>
      <c r="V171" s="48"/>
    </row>
    <row r="172" spans="1:41" x14ac:dyDescent="0.25">
      <c r="A172" s="18"/>
      <c r="B172" s="19"/>
      <c r="C172" s="19"/>
      <c r="D172" s="19"/>
      <c r="E172" s="19"/>
      <c r="F172" s="18"/>
      <c r="G172" s="18"/>
      <c r="H172" s="19"/>
      <c r="I172" s="19"/>
      <c r="J172" s="19"/>
      <c r="K172" s="19"/>
      <c r="L172" s="20"/>
      <c r="M172" s="21"/>
      <c r="O172" s="48"/>
      <c r="P172" s="49"/>
      <c r="Q172" s="48"/>
      <c r="R172" s="48"/>
      <c r="S172" s="48"/>
      <c r="T172" s="48"/>
      <c r="U172" s="48"/>
      <c r="V172" s="48"/>
    </row>
    <row r="173" spans="1:41" x14ac:dyDescent="0.25">
      <c r="A173" s="18"/>
      <c r="B173" s="19"/>
      <c r="C173" s="19"/>
      <c r="D173" s="19"/>
      <c r="E173" s="19"/>
      <c r="F173" s="18"/>
      <c r="G173" s="18"/>
      <c r="H173" s="19"/>
      <c r="I173" s="19"/>
      <c r="J173" s="19"/>
      <c r="K173" s="19"/>
      <c r="L173" s="20"/>
      <c r="M173" s="21"/>
      <c r="O173" s="48"/>
      <c r="P173" s="49"/>
      <c r="Q173" s="48"/>
      <c r="R173" s="48"/>
      <c r="S173" s="48"/>
      <c r="T173" s="48"/>
      <c r="U173" s="48"/>
      <c r="V173" s="48"/>
    </row>
    <row r="174" spans="1:41" x14ac:dyDescent="0.25">
      <c r="A174" s="18"/>
      <c r="B174" s="19"/>
      <c r="C174" s="19"/>
      <c r="D174" s="19"/>
      <c r="E174" s="19"/>
      <c r="F174" s="18"/>
      <c r="G174" s="18"/>
      <c r="H174" s="19"/>
      <c r="I174" s="19"/>
      <c r="J174" s="19"/>
      <c r="K174" s="19"/>
      <c r="L174" s="20"/>
      <c r="M174" s="21"/>
      <c r="O174" s="48"/>
      <c r="P174" s="49"/>
      <c r="Q174" s="48"/>
      <c r="R174" s="48"/>
      <c r="S174" s="48"/>
      <c r="T174" s="48"/>
      <c r="U174" s="48"/>
      <c r="V174" s="48"/>
    </row>
    <row r="175" spans="1:41" x14ac:dyDescent="0.25">
      <c r="A175" s="18"/>
      <c r="B175" s="19"/>
      <c r="C175" s="19"/>
      <c r="D175" s="19"/>
      <c r="E175" s="19"/>
      <c r="F175" s="18"/>
      <c r="G175" s="18"/>
      <c r="H175" s="19"/>
      <c r="I175" s="19"/>
      <c r="J175" s="19"/>
      <c r="K175" s="19"/>
      <c r="L175" s="20"/>
      <c r="M175" s="21"/>
      <c r="O175" s="48"/>
      <c r="P175" s="49"/>
      <c r="Q175" s="48"/>
      <c r="R175" s="48"/>
      <c r="S175" s="48"/>
      <c r="T175" s="48"/>
      <c r="U175" s="48"/>
      <c r="V175" s="48"/>
    </row>
    <row r="176" spans="1:41" x14ac:dyDescent="0.25">
      <c r="A176" s="18"/>
      <c r="B176" s="19"/>
      <c r="C176" s="19"/>
      <c r="D176" s="19"/>
      <c r="E176" s="19"/>
      <c r="F176" s="18"/>
      <c r="G176" s="18"/>
      <c r="H176" s="19"/>
      <c r="I176" s="19"/>
      <c r="J176" s="19"/>
      <c r="K176" s="19"/>
      <c r="L176" s="20"/>
      <c r="M176" s="21"/>
      <c r="O176" s="48"/>
      <c r="P176" s="49"/>
      <c r="Q176" s="48"/>
      <c r="R176" s="48"/>
      <c r="S176" s="48"/>
      <c r="T176" s="48"/>
      <c r="U176" s="48"/>
      <c r="V176" s="48"/>
    </row>
    <row r="177" spans="1:22" x14ac:dyDescent="0.25">
      <c r="A177" s="18"/>
      <c r="B177" s="19"/>
      <c r="C177" s="19"/>
      <c r="D177" s="19"/>
      <c r="E177" s="19"/>
      <c r="F177" s="18"/>
      <c r="G177" s="18"/>
      <c r="H177" s="19"/>
      <c r="I177" s="19"/>
      <c r="J177" s="19"/>
      <c r="K177" s="19"/>
      <c r="L177" s="20"/>
      <c r="M177" s="21"/>
      <c r="O177" s="10"/>
      <c r="P177" s="49"/>
      <c r="Q177" s="10"/>
      <c r="R177" s="10"/>
      <c r="S177" s="10"/>
      <c r="T177" s="10"/>
      <c r="U177" s="10"/>
      <c r="V177" s="10"/>
    </row>
    <row r="178" spans="1:22" x14ac:dyDescent="0.25">
      <c r="A178" s="18"/>
      <c r="B178" s="19"/>
      <c r="C178" s="19"/>
      <c r="D178" s="19"/>
      <c r="E178" s="19"/>
      <c r="F178" s="18"/>
      <c r="G178" s="18"/>
      <c r="H178" s="19"/>
      <c r="I178" s="19"/>
      <c r="J178" s="19"/>
      <c r="K178" s="19"/>
      <c r="L178" s="20"/>
      <c r="M178" s="21"/>
      <c r="O178" s="10"/>
      <c r="P178" s="49"/>
      <c r="Q178" s="10"/>
      <c r="R178" s="10"/>
      <c r="S178" s="10"/>
      <c r="T178" s="10"/>
      <c r="U178" s="10"/>
      <c r="V178" s="10"/>
    </row>
    <row r="179" spans="1:22" x14ac:dyDescent="0.25">
      <c r="A179" s="18"/>
      <c r="B179" s="19"/>
      <c r="C179" s="19"/>
      <c r="D179" s="19"/>
      <c r="E179" s="19"/>
      <c r="F179" s="18"/>
      <c r="G179" s="18"/>
      <c r="H179" s="19"/>
      <c r="I179" s="19"/>
      <c r="J179" s="19"/>
      <c r="K179" s="19"/>
      <c r="L179" s="20"/>
      <c r="M179" s="21"/>
      <c r="O179" s="10"/>
      <c r="P179" s="11"/>
      <c r="Q179" s="10"/>
      <c r="R179" s="10"/>
      <c r="S179" s="10"/>
      <c r="T179" s="10"/>
      <c r="U179" s="10"/>
      <c r="V179" s="10"/>
    </row>
    <row r="180" spans="1:22" x14ac:dyDescent="0.25">
      <c r="A180" s="18"/>
      <c r="B180" s="19"/>
      <c r="C180" s="19"/>
      <c r="D180" s="19"/>
      <c r="E180" s="19"/>
      <c r="F180" s="18"/>
      <c r="G180" s="18"/>
      <c r="H180" s="19"/>
      <c r="I180" s="19"/>
      <c r="J180" s="19"/>
      <c r="K180" s="19"/>
      <c r="L180" s="20"/>
      <c r="M180" s="21"/>
      <c r="O180" s="10"/>
      <c r="P180" s="11"/>
      <c r="Q180" s="10"/>
      <c r="R180" s="10"/>
      <c r="S180" s="10"/>
      <c r="T180" s="10"/>
      <c r="U180" s="10"/>
      <c r="V180" s="10"/>
    </row>
    <row r="181" spans="1:22" x14ac:dyDescent="0.25">
      <c r="A181" s="18"/>
      <c r="B181" s="19"/>
      <c r="C181" s="19"/>
      <c r="D181" s="19"/>
      <c r="E181" s="19"/>
      <c r="F181" s="18"/>
      <c r="G181" s="18"/>
      <c r="H181" s="19"/>
      <c r="I181" s="19"/>
      <c r="J181" s="19"/>
      <c r="K181" s="19"/>
      <c r="L181" s="20"/>
      <c r="M181" s="21"/>
      <c r="O181" s="10"/>
      <c r="P181" s="11"/>
      <c r="Q181" s="10"/>
      <c r="R181" s="10"/>
      <c r="S181" s="10"/>
      <c r="T181" s="10"/>
      <c r="U181" s="10"/>
      <c r="V181" s="10"/>
    </row>
    <row r="182" spans="1:22" x14ac:dyDescent="0.25">
      <c r="A182" s="18"/>
      <c r="B182" s="19"/>
      <c r="C182" s="19"/>
      <c r="D182" s="19"/>
      <c r="E182" s="19"/>
      <c r="F182" s="18"/>
      <c r="G182" s="18"/>
      <c r="H182" s="19"/>
      <c r="I182" s="19"/>
      <c r="J182" s="19"/>
      <c r="K182" s="19"/>
      <c r="L182" s="20"/>
      <c r="M182" s="21"/>
      <c r="O182" s="10"/>
      <c r="P182" s="11"/>
      <c r="Q182" s="10"/>
      <c r="R182" s="10"/>
      <c r="S182" s="10"/>
      <c r="T182" s="10"/>
      <c r="U182" s="10"/>
      <c r="V182" s="10"/>
    </row>
    <row r="183" spans="1:22" x14ac:dyDescent="0.25">
      <c r="A183" s="18"/>
      <c r="B183" s="19"/>
      <c r="C183" s="19"/>
      <c r="D183" s="19"/>
      <c r="E183" s="19"/>
      <c r="F183" s="18"/>
      <c r="G183" s="18"/>
      <c r="H183" s="19"/>
      <c r="I183" s="19"/>
      <c r="J183" s="19"/>
      <c r="K183" s="19"/>
      <c r="L183" s="20"/>
      <c r="M183" s="21"/>
      <c r="O183" s="10"/>
      <c r="P183" s="11"/>
      <c r="Q183" s="10"/>
      <c r="R183" s="10"/>
      <c r="S183" s="10"/>
      <c r="T183" s="10"/>
      <c r="U183" s="10"/>
      <c r="V183" s="10"/>
    </row>
    <row r="184" spans="1:22" x14ac:dyDescent="0.25">
      <c r="A184" s="18"/>
      <c r="B184" s="19"/>
      <c r="C184" s="19"/>
      <c r="D184" s="19"/>
      <c r="E184" s="19"/>
      <c r="F184" s="18"/>
      <c r="G184" s="18"/>
      <c r="H184" s="19"/>
      <c r="I184" s="19"/>
      <c r="J184" s="19"/>
      <c r="K184" s="19"/>
      <c r="L184" s="20"/>
      <c r="M184" s="21"/>
      <c r="O184" s="10"/>
      <c r="P184" s="11"/>
      <c r="Q184" s="10"/>
      <c r="R184" s="10"/>
      <c r="S184" s="10"/>
      <c r="T184" s="10"/>
      <c r="U184" s="10"/>
      <c r="V184" s="10"/>
    </row>
    <row r="185" spans="1:22" x14ac:dyDescent="0.25">
      <c r="A185" s="18"/>
      <c r="B185" s="19"/>
      <c r="C185" s="19"/>
      <c r="D185" s="19"/>
      <c r="E185" s="19"/>
      <c r="F185" s="18"/>
      <c r="G185" s="18"/>
      <c r="H185" s="19"/>
      <c r="I185" s="19"/>
      <c r="J185" s="19"/>
      <c r="K185" s="19"/>
      <c r="L185" s="20"/>
      <c r="M185" s="21"/>
      <c r="O185" s="10"/>
      <c r="P185" s="11"/>
      <c r="Q185" s="10"/>
      <c r="R185" s="10"/>
      <c r="S185" s="10"/>
      <c r="T185" s="10"/>
      <c r="U185" s="10"/>
      <c r="V185" s="10"/>
    </row>
    <row r="186" spans="1:22" x14ac:dyDescent="0.25">
      <c r="A186" s="18"/>
      <c r="B186" s="19"/>
      <c r="C186" s="19"/>
      <c r="D186" s="19"/>
      <c r="E186" s="19"/>
      <c r="F186" s="18"/>
      <c r="G186" s="18"/>
      <c r="H186" s="19"/>
      <c r="I186" s="19"/>
      <c r="J186" s="19"/>
      <c r="K186" s="19"/>
      <c r="L186" s="20"/>
      <c r="M186" s="21"/>
      <c r="O186" s="10"/>
      <c r="P186" s="11"/>
      <c r="Q186" s="10"/>
      <c r="R186" s="10"/>
      <c r="S186" s="10"/>
      <c r="T186" s="10"/>
      <c r="U186" s="10"/>
      <c r="V186" s="10"/>
    </row>
    <row r="187" spans="1:22" x14ac:dyDescent="0.25">
      <c r="A187" s="18"/>
      <c r="B187" s="19"/>
      <c r="C187" s="19"/>
      <c r="D187" s="19"/>
      <c r="E187" s="19"/>
      <c r="F187" s="18"/>
      <c r="G187" s="18"/>
      <c r="H187" s="19"/>
      <c r="I187" s="19"/>
      <c r="J187" s="19"/>
      <c r="K187" s="19"/>
      <c r="L187" s="20"/>
      <c r="M187" s="21"/>
      <c r="O187" s="10"/>
      <c r="P187" s="11"/>
      <c r="Q187" s="10"/>
      <c r="R187" s="10"/>
      <c r="S187" s="10"/>
      <c r="T187" s="10"/>
      <c r="U187" s="10"/>
      <c r="V187" s="10"/>
    </row>
    <row r="188" spans="1:22" x14ac:dyDescent="0.25">
      <c r="A188" s="18"/>
      <c r="B188" s="19"/>
      <c r="C188" s="19"/>
      <c r="D188" s="19"/>
      <c r="E188" s="19"/>
      <c r="F188" s="18"/>
      <c r="G188" s="18"/>
      <c r="H188" s="19"/>
      <c r="I188" s="19"/>
      <c r="J188" s="19"/>
      <c r="K188" s="19"/>
      <c r="L188" s="20"/>
      <c r="M188" s="21"/>
      <c r="O188" s="12"/>
      <c r="P188" s="17"/>
      <c r="Q188" s="12"/>
      <c r="R188" s="12"/>
      <c r="S188" s="12"/>
      <c r="T188" s="12"/>
      <c r="U188" s="12"/>
      <c r="V188" s="12"/>
    </row>
    <row r="189" spans="1:22" x14ac:dyDescent="0.25">
      <c r="A189" s="18"/>
      <c r="B189" s="19"/>
      <c r="C189" s="19"/>
      <c r="D189" s="19"/>
      <c r="E189" s="19"/>
      <c r="F189" s="18"/>
      <c r="G189" s="18"/>
      <c r="H189" s="19"/>
      <c r="I189" s="19"/>
      <c r="J189" s="19"/>
      <c r="K189" s="19"/>
      <c r="L189" s="20"/>
      <c r="M189" s="21"/>
      <c r="O189" s="12"/>
      <c r="P189" s="17"/>
      <c r="Q189" s="12"/>
      <c r="R189" s="12"/>
      <c r="S189" s="12"/>
      <c r="T189" s="12"/>
      <c r="U189" s="12"/>
      <c r="V189" s="12"/>
    </row>
    <row r="190" spans="1:22" x14ac:dyDescent="0.25">
      <c r="A190" s="18"/>
      <c r="B190" s="19"/>
      <c r="C190" s="19"/>
      <c r="D190" s="19"/>
      <c r="E190" s="19"/>
      <c r="F190" s="18"/>
      <c r="G190" s="18"/>
      <c r="H190" s="19"/>
      <c r="I190" s="19"/>
      <c r="J190" s="19"/>
      <c r="K190" s="19"/>
      <c r="L190" s="20"/>
      <c r="M190" s="21"/>
      <c r="O190" s="12"/>
      <c r="P190" s="17"/>
      <c r="Q190" s="12"/>
      <c r="R190" s="12"/>
      <c r="S190" s="12"/>
      <c r="T190" s="12"/>
      <c r="U190" s="12"/>
      <c r="V190" s="12"/>
    </row>
    <row r="191" spans="1:22" x14ac:dyDescent="0.25">
      <c r="O191" s="12"/>
      <c r="P191" s="17"/>
      <c r="Q191" s="12"/>
      <c r="R191" s="12"/>
      <c r="S191" s="12"/>
      <c r="T191" s="12"/>
      <c r="U191" s="12"/>
      <c r="V191" s="12"/>
    </row>
    <row r="192" spans="1:22" x14ac:dyDescent="0.25">
      <c r="O192" s="5"/>
      <c r="P192" s="3"/>
      <c r="Q192" s="5"/>
      <c r="R192" s="5"/>
      <c r="S192" s="5"/>
      <c r="T192" s="5"/>
      <c r="U192" s="5"/>
      <c r="V192" s="5"/>
    </row>
    <row r="193" spans="15:22" x14ac:dyDescent="0.25">
      <c r="O193" s="5"/>
      <c r="P193" s="3"/>
      <c r="Q193" s="5"/>
      <c r="R193" s="5"/>
      <c r="S193" s="5"/>
      <c r="T193" s="5"/>
      <c r="U193" s="5"/>
      <c r="V193" s="5"/>
    </row>
    <row r="194" spans="15:22" x14ac:dyDescent="0.25">
      <c r="O194" s="5"/>
      <c r="P194" s="3"/>
      <c r="Q194" s="5"/>
      <c r="R194" s="5"/>
      <c r="S194" s="5"/>
      <c r="T194" s="5"/>
      <c r="U194" s="5"/>
      <c r="V194" s="5"/>
    </row>
    <row r="195" spans="15:22" x14ac:dyDescent="0.25">
      <c r="O195" s="5"/>
      <c r="P195" s="3"/>
      <c r="Q195" s="5"/>
      <c r="R195" s="5"/>
      <c r="S195" s="5"/>
      <c r="T195" s="5"/>
      <c r="U195" s="5"/>
      <c r="V195" s="5"/>
    </row>
    <row r="196" spans="15:22" x14ac:dyDescent="0.25">
      <c r="O196" s="10"/>
      <c r="P196" s="11"/>
      <c r="Q196" s="10"/>
      <c r="R196" s="10"/>
      <c r="S196" s="10"/>
      <c r="T196" s="10"/>
      <c r="U196" s="10"/>
      <c r="V196" s="10"/>
    </row>
    <row r="197" spans="15:22" x14ac:dyDescent="0.25">
      <c r="O197" s="10"/>
      <c r="P197" s="11"/>
      <c r="Q197" s="10"/>
      <c r="R197" s="10"/>
      <c r="S197" s="10"/>
      <c r="T197" s="10"/>
      <c r="U197" s="10"/>
      <c r="V197" s="10"/>
    </row>
  </sheetData>
  <mergeCells count="58">
    <mergeCell ref="A4:L4"/>
    <mergeCell ref="M4:M10"/>
    <mergeCell ref="V4:AG4"/>
    <mergeCell ref="AH4:AH10"/>
    <mergeCell ref="A5:H5"/>
    <mergeCell ref="I5:K5"/>
    <mergeCell ref="V5:AC5"/>
    <mergeCell ref="AD5:AF5"/>
    <mergeCell ref="A6:H6"/>
    <mergeCell ref="I6:K6"/>
    <mergeCell ref="V6:AC6"/>
    <mergeCell ref="AD6:AF6"/>
    <mergeCell ref="A7:H8"/>
    <mergeCell ref="I7:K7"/>
    <mergeCell ref="V7:AC8"/>
    <mergeCell ref="AD7:AF7"/>
    <mergeCell ref="A1:M1"/>
    <mergeCell ref="V1:AH1"/>
    <mergeCell ref="A2:O2"/>
    <mergeCell ref="V2:AH3"/>
    <mergeCell ref="A3:O3"/>
    <mergeCell ref="S24:T24"/>
    <mergeCell ref="V108:Y109"/>
    <mergeCell ref="I8:K8"/>
    <mergeCell ref="AD8:AF8"/>
    <mergeCell ref="AF17:AH17"/>
    <mergeCell ref="I9:K9"/>
    <mergeCell ref="AD9:AF9"/>
    <mergeCell ref="I10:K10"/>
    <mergeCell ref="AD10:AF10"/>
    <mergeCell ref="G11:M13"/>
    <mergeCell ref="V11:X13"/>
    <mergeCell ref="Y11:Z11"/>
    <mergeCell ref="AB11:AH13"/>
    <mergeCell ref="A11:C13"/>
    <mergeCell ref="D11:E11"/>
    <mergeCell ref="S21:T21"/>
    <mergeCell ref="S22:T22"/>
    <mergeCell ref="S23:T23"/>
    <mergeCell ref="D12:E12"/>
    <mergeCell ref="Y12:Z12"/>
    <mergeCell ref="D13:E13"/>
    <mergeCell ref="Y13:Z13"/>
    <mergeCell ref="K17:M17"/>
    <mergeCell ref="A157:F157"/>
    <mergeCell ref="A158:F158"/>
    <mergeCell ref="A159:F159"/>
    <mergeCell ref="A155:C155"/>
    <mergeCell ref="V155:X155"/>
    <mergeCell ref="J159:M159"/>
    <mergeCell ref="V159:X159"/>
    <mergeCell ref="AE159:AH159"/>
    <mergeCell ref="J157:M157"/>
    <mergeCell ref="V157:X157"/>
    <mergeCell ref="AE157:AH157"/>
    <mergeCell ref="J158:M158"/>
    <mergeCell ref="V158:X158"/>
    <mergeCell ref="AE158:AH158"/>
  </mergeCells>
  <pageMargins left="0.7" right="0.7" top="0.75" bottom="0.75" header="0.3" footer="0.3"/>
  <pageSetup paperSize="9" scale="2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97"/>
  <sheetViews>
    <sheetView workbookViewId="0">
      <pane ySplit="18" topLeftCell="A19" activePane="bottomLeft" state="frozen"/>
      <selection pane="bottomLeft" activeCell="A160" sqref="A1:O160"/>
    </sheetView>
  </sheetViews>
  <sheetFormatPr defaultRowHeight="15" x14ac:dyDescent="0.25"/>
  <cols>
    <col min="1" max="1" width="4.85546875" style="6" customWidth="1"/>
    <col min="2" max="2" width="12.28515625" style="1" hidden="1" customWidth="1"/>
    <col min="3" max="5" width="11.7109375" style="1" customWidth="1"/>
    <col min="6" max="6" width="10.85546875" style="6" customWidth="1"/>
    <col min="7" max="7" width="8.5703125" style="6" customWidth="1"/>
    <col min="8" max="8" width="9.5703125" style="1" customWidth="1"/>
    <col min="9" max="9" width="9.7109375" style="1" customWidth="1"/>
    <col min="10" max="10" width="9.140625" style="1" customWidth="1"/>
    <col min="11" max="11" width="8.7109375" style="9" customWidth="1"/>
    <col min="12" max="12" width="13.140625" style="7" customWidth="1"/>
    <col min="13" max="13" width="18.140625" style="8" customWidth="1"/>
    <col min="14" max="14" width="9.140625" style="82" customWidth="1"/>
    <col min="15" max="15" width="16.140625" style="4" customWidth="1"/>
    <col min="16" max="16" width="14.85546875" style="2" customWidth="1"/>
    <col min="17" max="17" width="9.140625" style="4"/>
    <col min="18" max="18" width="9.28515625" style="4" customWidth="1"/>
    <col min="19" max="19" width="13.140625" style="4" customWidth="1"/>
    <col min="20" max="20" width="9.140625" style="4"/>
    <col min="21" max="21" width="10.7109375" style="4" customWidth="1"/>
    <col min="22" max="22" width="10.140625" style="4" customWidth="1"/>
    <col min="23" max="23" width="10.28515625" customWidth="1"/>
    <col min="24" max="24" width="12.42578125" customWidth="1"/>
    <col min="25" max="25" width="25.42578125" customWidth="1"/>
    <col min="26" max="26" width="15.85546875" customWidth="1"/>
    <col min="34" max="34" width="15.42578125" customWidth="1"/>
    <col min="37" max="37" width="9.140625" style="109"/>
  </cols>
  <sheetData>
    <row r="1" spans="1:41" ht="20.25" x14ac:dyDescent="0.3">
      <c r="A1" s="243" t="s">
        <v>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06"/>
      <c r="O1" s="160"/>
      <c r="P1" s="17"/>
      <c r="Q1" s="12"/>
      <c r="R1" s="12"/>
      <c r="S1" s="12"/>
      <c r="T1" s="12"/>
      <c r="U1" s="12"/>
      <c r="V1" s="245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94"/>
      <c r="AJ1" s="161"/>
      <c r="AK1" s="114"/>
      <c r="AL1" s="112"/>
      <c r="AM1" s="112"/>
      <c r="AN1" s="112"/>
      <c r="AO1" s="112"/>
    </row>
    <row r="2" spans="1:41" ht="18.75" x14ac:dyDescent="0.25">
      <c r="A2" s="247" t="s">
        <v>17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17"/>
      <c r="Q2" s="12"/>
      <c r="R2" s="12"/>
      <c r="S2" s="12"/>
      <c r="T2" s="12"/>
      <c r="U2" s="12"/>
      <c r="V2" s="248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162"/>
      <c r="AJ2" s="162"/>
      <c r="AK2" s="114"/>
      <c r="AL2" s="112"/>
      <c r="AM2" s="112"/>
      <c r="AN2" s="112"/>
      <c r="AO2" s="112"/>
    </row>
    <row r="3" spans="1:41" ht="18.75" x14ac:dyDescent="0.25">
      <c r="A3" s="247" t="s">
        <v>168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17"/>
      <c r="Q3" s="12"/>
      <c r="R3" s="12"/>
      <c r="S3" s="12"/>
      <c r="T3" s="12"/>
      <c r="U3" s="12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157"/>
      <c r="AJ3" s="157"/>
      <c r="AK3" s="114"/>
      <c r="AL3" s="112"/>
      <c r="AM3" s="112"/>
      <c r="AN3" s="112"/>
      <c r="AO3" s="112"/>
    </row>
    <row r="4" spans="1:41" ht="15" customHeight="1" x14ac:dyDescent="0.25">
      <c r="A4" s="249" t="s">
        <v>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59" t="s">
        <v>12</v>
      </c>
      <c r="N4" s="95"/>
      <c r="O4" s="158"/>
      <c r="P4" s="17"/>
      <c r="Q4" s="12"/>
      <c r="R4" s="12"/>
      <c r="S4" s="12"/>
      <c r="T4" s="12"/>
      <c r="U4" s="12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54"/>
      <c r="AI4" s="115"/>
      <c r="AJ4" s="158"/>
      <c r="AK4" s="114"/>
      <c r="AL4" s="112"/>
      <c r="AM4" s="112"/>
      <c r="AN4" s="112"/>
      <c r="AO4" s="112"/>
    </row>
    <row r="5" spans="1:41" ht="39.75" customHeight="1" x14ac:dyDescent="0.25">
      <c r="A5" s="234" t="s">
        <v>4</v>
      </c>
      <c r="B5" s="234"/>
      <c r="C5" s="234"/>
      <c r="D5" s="234"/>
      <c r="E5" s="234"/>
      <c r="F5" s="234"/>
      <c r="G5" s="234"/>
      <c r="H5" s="234"/>
      <c r="I5" s="234" t="s">
        <v>5</v>
      </c>
      <c r="J5" s="234"/>
      <c r="K5" s="234"/>
      <c r="L5" s="31" t="s">
        <v>169</v>
      </c>
      <c r="M5" s="260"/>
      <c r="N5" s="95"/>
      <c r="O5" s="158"/>
      <c r="P5" s="17"/>
      <c r="Q5" s="12"/>
      <c r="R5" s="12"/>
      <c r="S5" s="12"/>
      <c r="T5" s="12"/>
      <c r="U5" s="12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116"/>
      <c r="AH5" s="237"/>
      <c r="AI5" s="115"/>
      <c r="AJ5" s="158"/>
      <c r="AK5" s="114"/>
      <c r="AL5" s="112"/>
      <c r="AM5" s="112"/>
      <c r="AN5" s="112"/>
      <c r="AO5" s="112"/>
    </row>
    <row r="6" spans="1:41" x14ac:dyDescent="0.25">
      <c r="A6" s="255" t="s">
        <v>15</v>
      </c>
      <c r="B6" s="255"/>
      <c r="C6" s="255"/>
      <c r="D6" s="255"/>
      <c r="E6" s="255"/>
      <c r="F6" s="255"/>
      <c r="G6" s="255"/>
      <c r="H6" s="255"/>
      <c r="I6" s="234" t="s">
        <v>16</v>
      </c>
      <c r="J6" s="234"/>
      <c r="K6" s="234"/>
      <c r="L6" s="32">
        <v>15.692</v>
      </c>
      <c r="M6" s="260"/>
      <c r="N6" s="95"/>
      <c r="O6" s="158"/>
      <c r="P6" s="17"/>
      <c r="Q6" s="12"/>
      <c r="R6" s="12"/>
      <c r="S6" s="12"/>
      <c r="T6" s="12"/>
      <c r="U6" s="12"/>
      <c r="V6" s="256"/>
      <c r="W6" s="256"/>
      <c r="X6" s="256"/>
      <c r="Y6" s="256"/>
      <c r="Z6" s="256"/>
      <c r="AA6" s="256"/>
      <c r="AB6" s="256"/>
      <c r="AC6" s="256"/>
      <c r="AD6" s="235"/>
      <c r="AE6" s="235"/>
      <c r="AF6" s="235"/>
      <c r="AG6" s="34"/>
      <c r="AH6" s="237"/>
      <c r="AI6" s="115"/>
      <c r="AJ6" s="158"/>
      <c r="AK6" s="114"/>
      <c r="AL6" s="112"/>
      <c r="AM6" s="112"/>
      <c r="AN6" s="112"/>
      <c r="AO6" s="112"/>
    </row>
    <row r="7" spans="1:41" x14ac:dyDescent="0.25">
      <c r="A7" s="257" t="s">
        <v>6</v>
      </c>
      <c r="B7" s="257"/>
      <c r="C7" s="257"/>
      <c r="D7" s="257"/>
      <c r="E7" s="257"/>
      <c r="F7" s="257"/>
      <c r="G7" s="257"/>
      <c r="H7" s="257"/>
      <c r="I7" s="234" t="s">
        <v>10</v>
      </c>
      <c r="J7" s="234"/>
      <c r="K7" s="234"/>
      <c r="L7" s="32">
        <f>K155</f>
        <v>12.079389980574788</v>
      </c>
      <c r="M7" s="260"/>
      <c r="N7" s="95"/>
      <c r="O7" s="158"/>
      <c r="P7" s="17"/>
      <c r="Q7" s="12"/>
      <c r="R7" s="12"/>
      <c r="S7" s="12"/>
      <c r="T7" s="12"/>
      <c r="U7" s="12"/>
      <c r="V7" s="258"/>
      <c r="W7" s="258"/>
      <c r="X7" s="258"/>
      <c r="Y7" s="258"/>
      <c r="Z7" s="258"/>
      <c r="AA7" s="258"/>
      <c r="AB7" s="258"/>
      <c r="AC7" s="258"/>
      <c r="AD7" s="235"/>
      <c r="AE7" s="235"/>
      <c r="AF7" s="235"/>
      <c r="AG7" s="34"/>
      <c r="AH7" s="237"/>
      <c r="AI7" s="115"/>
      <c r="AJ7" s="158"/>
      <c r="AK7" s="114"/>
      <c r="AL7" s="112"/>
      <c r="AM7" s="112"/>
      <c r="AN7" s="112"/>
      <c r="AO7" s="112"/>
    </row>
    <row r="8" spans="1:41" x14ac:dyDescent="0.25">
      <c r="A8" s="257"/>
      <c r="B8" s="257"/>
      <c r="C8" s="257"/>
      <c r="D8" s="257"/>
      <c r="E8" s="257"/>
      <c r="F8" s="257"/>
      <c r="G8" s="257"/>
      <c r="H8" s="257"/>
      <c r="I8" s="234" t="s">
        <v>11</v>
      </c>
      <c r="J8" s="234"/>
      <c r="K8" s="234"/>
      <c r="L8" s="32">
        <f>L155</f>
        <v>3.6126100194252109</v>
      </c>
      <c r="M8" s="260"/>
      <c r="N8" s="95"/>
      <c r="O8" s="158"/>
      <c r="P8" s="17"/>
      <c r="Q8" s="12"/>
      <c r="R8" s="12"/>
      <c r="S8" s="12"/>
      <c r="T8" s="12"/>
      <c r="U8" s="12"/>
      <c r="V8" s="258"/>
      <c r="W8" s="258"/>
      <c r="X8" s="258"/>
      <c r="Y8" s="258"/>
      <c r="Z8" s="258"/>
      <c r="AA8" s="258"/>
      <c r="AB8" s="258"/>
      <c r="AC8" s="258"/>
      <c r="AD8" s="235"/>
      <c r="AE8" s="235"/>
      <c r="AF8" s="235"/>
      <c r="AG8" s="34"/>
      <c r="AH8" s="237"/>
      <c r="AI8" s="115"/>
      <c r="AJ8" s="158"/>
      <c r="AK8" s="114"/>
      <c r="AL8" s="112"/>
      <c r="AM8" s="112"/>
      <c r="AN8" s="112"/>
      <c r="AO8" s="112"/>
    </row>
    <row r="9" spans="1:41" ht="16.5" customHeight="1" x14ac:dyDescent="0.25">
      <c r="A9" s="68"/>
      <c r="B9" s="69"/>
      <c r="C9" s="69"/>
      <c r="D9" s="69"/>
      <c r="E9" s="69"/>
      <c r="F9" s="69"/>
      <c r="G9" s="69"/>
      <c r="H9" s="70"/>
      <c r="I9" s="234" t="s">
        <v>161</v>
      </c>
      <c r="J9" s="263"/>
      <c r="K9" s="263"/>
      <c r="L9" s="32">
        <f>K19+K21+K25+K26+K27+K29+K30+K31+K32+K33+K34+K35+K36+K37+K38+K39+K40+K41+K42+K43+K45+K46+K47+K48+K49+K50+K53+K54+K55+K56+K57+K58+K59+K61+K62+K63+K64+K65+K66+K69+K70+K71+K72+K74+K77+K78+K80+K81+K82+K83+K85+K87+K88+K89+K91+K92+K96+K97+K98+K99+K100+K101+K103+K104+K107+K108+K109+K111+K113+K114+K115+K116+K117+K118+K119+K121+K122+K123+K124+K125+K126+K127+K128+K130+K131+K132+K133+K135+K136+K137+K138+K140+K141+K143+K145+K146+K147+K148+K149+K150+K153+K24</f>
        <v>7.9608465080000039</v>
      </c>
      <c r="M9" s="260"/>
      <c r="N9" s="95"/>
      <c r="O9" s="158"/>
      <c r="P9" s="54"/>
      <c r="Q9" s="52"/>
      <c r="R9" s="48"/>
      <c r="S9" s="48"/>
      <c r="T9" s="48"/>
      <c r="U9" s="48"/>
      <c r="V9" s="159"/>
      <c r="W9" s="159"/>
      <c r="X9" s="159"/>
      <c r="Y9" s="159"/>
      <c r="Z9" s="159"/>
      <c r="AA9" s="159"/>
      <c r="AB9" s="159"/>
      <c r="AC9" s="159"/>
      <c r="AD9" s="235"/>
      <c r="AE9" s="237"/>
      <c r="AF9" s="237"/>
      <c r="AG9" s="34"/>
      <c r="AH9" s="237"/>
      <c r="AI9" s="115"/>
      <c r="AJ9" s="158"/>
      <c r="AK9" s="114"/>
      <c r="AL9" s="112"/>
      <c r="AM9" s="112"/>
      <c r="AN9" s="112"/>
      <c r="AO9" s="112"/>
    </row>
    <row r="10" spans="1:41" ht="29.25" customHeight="1" x14ac:dyDescent="0.25">
      <c r="A10" s="71"/>
      <c r="B10" s="72"/>
      <c r="C10" s="72"/>
      <c r="D10" s="72"/>
      <c r="E10" s="72"/>
      <c r="F10" s="72"/>
      <c r="G10" s="159"/>
      <c r="H10" s="80"/>
      <c r="I10" s="238" t="s">
        <v>163</v>
      </c>
      <c r="J10" s="264"/>
      <c r="K10" s="264"/>
      <c r="L10" s="81">
        <f>L6-L9-L8</f>
        <v>4.1185434725747854</v>
      </c>
      <c r="M10" s="261"/>
      <c r="N10" s="95"/>
      <c r="O10" s="149"/>
      <c r="P10" s="54"/>
      <c r="Q10" s="48"/>
      <c r="R10" s="48"/>
      <c r="S10" s="48"/>
      <c r="T10" s="48"/>
      <c r="U10" s="48"/>
      <c r="V10" s="159"/>
      <c r="W10" s="159"/>
      <c r="X10" s="159"/>
      <c r="Y10" s="159"/>
      <c r="Z10" s="159"/>
      <c r="AA10" s="159"/>
      <c r="AB10" s="159"/>
      <c r="AC10" s="159"/>
      <c r="AD10" s="235"/>
      <c r="AE10" s="237"/>
      <c r="AF10" s="237"/>
      <c r="AG10" s="34"/>
      <c r="AH10" s="237"/>
      <c r="AI10" s="115"/>
      <c r="AJ10" s="158"/>
      <c r="AK10" s="114"/>
      <c r="AL10" s="112"/>
      <c r="AM10" s="112"/>
      <c r="AN10" s="112"/>
      <c r="AO10" s="112"/>
    </row>
    <row r="11" spans="1:41" ht="15" customHeight="1" x14ac:dyDescent="0.25">
      <c r="A11" s="269" t="s">
        <v>157</v>
      </c>
      <c r="B11" s="270"/>
      <c r="C11" s="270"/>
      <c r="D11" s="275" t="s">
        <v>158</v>
      </c>
      <c r="E11" s="275"/>
      <c r="F11" s="78">
        <f>F155</f>
        <v>7235.2999999999984</v>
      </c>
      <c r="G11" s="234" t="s">
        <v>13</v>
      </c>
      <c r="H11" s="265"/>
      <c r="I11" s="265"/>
      <c r="J11" s="265"/>
      <c r="K11" s="265"/>
      <c r="L11" s="265"/>
      <c r="M11" s="265"/>
      <c r="N11" s="95"/>
      <c r="O11" s="158"/>
      <c r="P11" s="54"/>
      <c r="Q11" s="48"/>
      <c r="R11" s="48"/>
      <c r="S11" s="48"/>
      <c r="T11" s="48"/>
      <c r="U11" s="48"/>
      <c r="V11" s="241"/>
      <c r="W11" s="241"/>
      <c r="X11" s="241"/>
      <c r="Y11" s="220"/>
      <c r="Z11" s="220"/>
      <c r="AA11" s="117"/>
      <c r="AB11" s="235"/>
      <c r="AC11" s="242"/>
      <c r="AD11" s="242"/>
      <c r="AE11" s="242"/>
      <c r="AF11" s="242"/>
      <c r="AG11" s="242"/>
      <c r="AH11" s="242"/>
      <c r="AI11" s="115"/>
      <c r="AJ11" s="158"/>
      <c r="AK11" s="114"/>
      <c r="AL11" s="112"/>
      <c r="AM11" s="112"/>
      <c r="AN11" s="112"/>
      <c r="AO11" s="112"/>
    </row>
    <row r="12" spans="1:41" ht="15" customHeight="1" x14ac:dyDescent="0.25">
      <c r="A12" s="271"/>
      <c r="B12" s="272"/>
      <c r="C12" s="272"/>
      <c r="D12" s="266" t="s">
        <v>159</v>
      </c>
      <c r="E12" s="266"/>
      <c r="F12" s="79">
        <v>2158.9</v>
      </c>
      <c r="G12" s="265"/>
      <c r="H12" s="265"/>
      <c r="I12" s="265"/>
      <c r="J12" s="265"/>
      <c r="K12" s="265"/>
      <c r="L12" s="265"/>
      <c r="M12" s="265"/>
      <c r="N12" s="95"/>
      <c r="O12" s="158"/>
      <c r="P12" s="54"/>
      <c r="Q12" s="48"/>
      <c r="R12" s="48"/>
      <c r="S12" s="48"/>
      <c r="T12" s="48"/>
      <c r="U12" s="48"/>
      <c r="V12" s="241"/>
      <c r="W12" s="241"/>
      <c r="X12" s="241"/>
      <c r="Y12" s="220"/>
      <c r="Z12" s="220"/>
      <c r="AA12" s="118"/>
      <c r="AB12" s="242"/>
      <c r="AC12" s="242"/>
      <c r="AD12" s="242"/>
      <c r="AE12" s="242"/>
      <c r="AF12" s="242"/>
      <c r="AG12" s="242"/>
      <c r="AH12" s="242"/>
      <c r="AI12" s="115"/>
      <c r="AJ12" s="158"/>
      <c r="AK12" s="114"/>
      <c r="AL12" s="112"/>
      <c r="AM12" s="112"/>
      <c r="AN12" s="112"/>
      <c r="AO12" s="112"/>
    </row>
    <row r="13" spans="1:41" ht="28.5" customHeight="1" thickBot="1" x14ac:dyDescent="0.3">
      <c r="A13" s="273"/>
      <c r="B13" s="274"/>
      <c r="C13" s="274"/>
      <c r="D13" s="267" t="s">
        <v>160</v>
      </c>
      <c r="E13" s="267"/>
      <c r="F13" s="84">
        <f>F20+F22+F23+F28+F44+F51+F52+F60+F67+F68+F73+F75+F76+F79+F84+F86+F90+F93+F94+F95+F102+F105+F106+F110+F112+F120+F129+F134+F139+F142+F144+F151+F152+F154</f>
        <v>1786.2</v>
      </c>
      <c r="G13" s="265"/>
      <c r="H13" s="265"/>
      <c r="I13" s="265"/>
      <c r="J13" s="265"/>
      <c r="K13" s="265"/>
      <c r="L13" s="265"/>
      <c r="M13" s="265"/>
      <c r="N13" s="95"/>
      <c r="O13" s="158"/>
      <c r="P13" s="54"/>
      <c r="Q13" s="48"/>
      <c r="R13" s="48"/>
      <c r="S13" s="48"/>
      <c r="T13" s="48"/>
      <c r="U13" s="48"/>
      <c r="V13" s="241"/>
      <c r="W13" s="241"/>
      <c r="X13" s="241"/>
      <c r="Y13" s="220"/>
      <c r="Z13" s="220"/>
      <c r="AA13" s="118"/>
      <c r="AB13" s="242"/>
      <c r="AC13" s="242"/>
      <c r="AD13" s="242"/>
      <c r="AE13" s="242"/>
      <c r="AF13" s="242"/>
      <c r="AG13" s="242"/>
      <c r="AH13" s="242"/>
      <c r="AI13" s="115"/>
      <c r="AJ13" s="158"/>
      <c r="AK13" s="114"/>
      <c r="AL13" s="112"/>
      <c r="AM13" s="112"/>
      <c r="AN13" s="112"/>
      <c r="AO13" s="112"/>
    </row>
    <row r="14" spans="1:41" hidden="1" x14ac:dyDescent="0.25">
      <c r="A14" s="159"/>
      <c r="B14" s="159"/>
      <c r="C14" s="159"/>
      <c r="D14" s="159"/>
      <c r="E14" s="159"/>
      <c r="F14" s="159"/>
      <c r="G14" s="159"/>
      <c r="H14" s="159"/>
      <c r="I14" s="156"/>
      <c r="J14" s="156"/>
      <c r="K14" s="156"/>
      <c r="L14" s="34"/>
      <c r="M14" s="62"/>
      <c r="N14" s="95"/>
      <c r="O14" s="158"/>
      <c r="P14" s="54"/>
      <c r="Q14" s="48"/>
      <c r="R14" s="48"/>
      <c r="S14" s="48"/>
      <c r="T14" s="48"/>
      <c r="U14" s="48"/>
      <c r="V14" s="159"/>
      <c r="W14" s="159"/>
      <c r="X14" s="159"/>
      <c r="Y14" s="159"/>
      <c r="Z14" s="159"/>
      <c r="AA14" s="159"/>
      <c r="AB14" s="159"/>
      <c r="AC14" s="159"/>
      <c r="AD14" s="156"/>
      <c r="AE14" s="156"/>
      <c r="AF14" s="156"/>
      <c r="AG14" s="34"/>
      <c r="AH14" s="157"/>
      <c r="AI14" s="115"/>
      <c r="AJ14" s="158"/>
      <c r="AK14" s="114"/>
      <c r="AL14" s="112"/>
      <c r="AM14" s="112"/>
      <c r="AN14" s="112"/>
      <c r="AO14" s="112"/>
    </row>
    <row r="15" spans="1:41" hidden="1" x14ac:dyDescent="0.25">
      <c r="A15" s="159"/>
      <c r="B15" s="159"/>
      <c r="C15" s="159"/>
      <c r="D15" s="159"/>
      <c r="E15" s="159"/>
      <c r="F15" s="159"/>
      <c r="G15" s="159"/>
      <c r="H15" s="159"/>
      <c r="I15" s="156"/>
      <c r="J15" s="156"/>
      <c r="K15" s="156"/>
      <c r="L15" s="34"/>
      <c r="M15" s="62"/>
      <c r="N15" s="95"/>
      <c r="O15" s="158"/>
      <c r="P15" s="54"/>
      <c r="Q15" s="48"/>
      <c r="R15" s="48"/>
      <c r="S15" s="48"/>
      <c r="T15" s="48"/>
      <c r="U15" s="48"/>
      <c r="V15" s="159"/>
      <c r="W15" s="159"/>
      <c r="X15" s="159"/>
      <c r="Y15" s="159"/>
      <c r="Z15" s="159"/>
      <c r="AA15" s="159"/>
      <c r="AB15" s="159"/>
      <c r="AC15" s="159"/>
      <c r="AD15" s="156"/>
      <c r="AE15" s="156"/>
      <c r="AF15" s="156"/>
      <c r="AG15" s="34"/>
      <c r="AH15" s="157"/>
      <c r="AI15" s="115"/>
      <c r="AJ15" s="158"/>
      <c r="AK15" s="114"/>
      <c r="AL15" s="112"/>
      <c r="AM15" s="112"/>
      <c r="AN15" s="112"/>
      <c r="AO15" s="112"/>
    </row>
    <row r="16" spans="1:41" hidden="1" x14ac:dyDescent="0.25">
      <c r="A16" s="156"/>
      <c r="B16" s="159"/>
      <c r="C16" s="159"/>
      <c r="D16" s="159"/>
      <c r="E16" s="159"/>
      <c r="F16" s="156"/>
      <c r="G16" s="156"/>
      <c r="H16" s="159"/>
      <c r="I16" s="156"/>
      <c r="J16" s="156"/>
      <c r="K16" s="156"/>
      <c r="L16" s="34"/>
      <c r="M16" s="33"/>
      <c r="N16" s="96"/>
      <c r="O16" s="35"/>
      <c r="P16" s="54"/>
      <c r="Q16" s="48"/>
      <c r="R16" s="48"/>
      <c r="S16" s="48"/>
      <c r="T16" s="48"/>
      <c r="U16" s="48"/>
      <c r="V16" s="156"/>
      <c r="W16" s="159"/>
      <c r="X16" s="159"/>
      <c r="Y16" s="159"/>
      <c r="Z16" s="159"/>
      <c r="AA16" s="156"/>
      <c r="AB16" s="156"/>
      <c r="AC16" s="159"/>
      <c r="AD16" s="156"/>
      <c r="AE16" s="156"/>
      <c r="AF16" s="156"/>
      <c r="AG16" s="34"/>
      <c r="AH16" s="33"/>
      <c r="AI16" s="96"/>
      <c r="AJ16" s="35"/>
      <c r="AK16" s="114"/>
      <c r="AL16" s="112"/>
      <c r="AM16" s="112"/>
      <c r="AN16" s="112"/>
      <c r="AO16" s="112"/>
    </row>
    <row r="17" spans="1:41" hidden="1" x14ac:dyDescent="0.25">
      <c r="A17" s="156"/>
      <c r="B17" s="159"/>
      <c r="C17" s="159"/>
      <c r="D17" s="159"/>
      <c r="E17" s="159"/>
      <c r="F17" s="156"/>
      <c r="G17" s="156"/>
      <c r="H17" s="159"/>
      <c r="I17" s="156"/>
      <c r="J17" s="156"/>
      <c r="K17" s="222"/>
      <c r="L17" s="222"/>
      <c r="M17" s="268"/>
      <c r="P17" s="54"/>
      <c r="Q17" s="48"/>
      <c r="R17" s="48"/>
      <c r="S17" s="48"/>
      <c r="T17" s="48"/>
      <c r="U17" s="48"/>
      <c r="V17" s="156"/>
      <c r="W17" s="159"/>
      <c r="X17" s="159"/>
      <c r="Y17" s="159"/>
      <c r="Z17" s="159"/>
      <c r="AA17" s="156"/>
      <c r="AB17" s="156"/>
      <c r="AC17" s="159"/>
      <c r="AD17" s="156"/>
      <c r="AE17" s="156"/>
      <c r="AF17" s="222"/>
      <c r="AG17" s="222"/>
      <c r="AH17" s="203"/>
      <c r="AI17" s="98"/>
      <c r="AJ17" s="112"/>
      <c r="AK17" s="114"/>
      <c r="AL17" s="112"/>
      <c r="AM17" s="112"/>
      <c r="AN17" s="112"/>
      <c r="AO17" s="112"/>
    </row>
    <row r="18" spans="1:41" ht="42" x14ac:dyDescent="0.25">
      <c r="A18" s="23" t="s">
        <v>0</v>
      </c>
      <c r="B18" s="23"/>
      <c r="C18" s="24" t="s">
        <v>1</v>
      </c>
      <c r="D18" s="56" t="s">
        <v>154</v>
      </c>
      <c r="E18" s="56" t="s">
        <v>155</v>
      </c>
      <c r="F18" s="23" t="s">
        <v>2</v>
      </c>
      <c r="G18" s="23" t="s">
        <v>162</v>
      </c>
      <c r="H18" s="25" t="s">
        <v>166</v>
      </c>
      <c r="I18" s="25" t="s">
        <v>167</v>
      </c>
      <c r="J18" s="25" t="s">
        <v>156</v>
      </c>
      <c r="K18" s="25" t="s">
        <v>142</v>
      </c>
      <c r="L18" s="26" t="s">
        <v>7</v>
      </c>
      <c r="M18" s="103" t="s">
        <v>14</v>
      </c>
      <c r="N18" s="97"/>
      <c r="O18" s="73"/>
      <c r="P18" s="51"/>
      <c r="Q18" s="51"/>
      <c r="R18" s="51"/>
      <c r="S18" s="48"/>
      <c r="T18" s="48"/>
      <c r="U18" s="48"/>
      <c r="V18" s="119"/>
      <c r="W18" s="119"/>
      <c r="X18" s="120"/>
      <c r="Y18" s="121"/>
      <c r="Z18" s="121"/>
      <c r="AA18" s="119"/>
      <c r="AB18" s="119"/>
      <c r="AC18" s="122"/>
      <c r="AD18" s="122"/>
      <c r="AE18" s="122"/>
      <c r="AF18" s="122"/>
      <c r="AG18" s="123"/>
      <c r="AH18" s="123"/>
      <c r="AI18" s="97"/>
      <c r="AJ18" s="73"/>
      <c r="AK18" s="114"/>
      <c r="AL18" s="112"/>
      <c r="AM18" s="112"/>
      <c r="AN18" s="112"/>
      <c r="AO18" s="112"/>
    </row>
    <row r="19" spans="1:41" x14ac:dyDescent="0.25">
      <c r="A19" s="14">
        <v>1</v>
      </c>
      <c r="B19" s="66" t="s">
        <v>18</v>
      </c>
      <c r="C19" s="28">
        <v>91504425</v>
      </c>
      <c r="D19" s="57">
        <v>43731</v>
      </c>
      <c r="E19" s="57">
        <v>45191</v>
      </c>
      <c r="F19" s="27">
        <v>45.2</v>
      </c>
      <c r="G19" s="185">
        <f>F19*F12/F11</f>
        <v>13.486970823600961</v>
      </c>
      <c r="H19" s="186">
        <v>3.3685</v>
      </c>
      <c r="I19" s="186">
        <v>3.4104999999999999</v>
      </c>
      <c r="J19" s="186">
        <f t="shared" ref="J19:J82" si="0">I19-H19</f>
        <v>4.1999999999999815E-2</v>
      </c>
      <c r="K19" s="102">
        <f>J19</f>
        <v>4.1999999999999815E-2</v>
      </c>
      <c r="L19" s="187">
        <f>G19*(L6/(F11-G19+F12))</f>
        <v>2.2560923194825364E-2</v>
      </c>
      <c r="M19" s="102">
        <f>K19+L19</f>
        <v>6.4560923194825176E-2</v>
      </c>
      <c r="N19" s="107"/>
      <c r="O19" s="90"/>
      <c r="P19" s="49"/>
      <c r="Q19" s="53"/>
      <c r="R19" s="48"/>
      <c r="S19" s="48"/>
      <c r="T19" s="48"/>
      <c r="U19" s="48"/>
      <c r="V19" s="124"/>
      <c r="W19" s="33"/>
      <c r="X19" s="125"/>
      <c r="Y19" s="126"/>
      <c r="Z19" s="126"/>
      <c r="AA19" s="127"/>
      <c r="AB19" s="128"/>
      <c r="AC19" s="99"/>
      <c r="AD19" s="99"/>
      <c r="AE19" s="99"/>
      <c r="AF19" s="129"/>
      <c r="AG19" s="129"/>
      <c r="AH19" s="129"/>
      <c r="AI19" s="107"/>
      <c r="AJ19" s="90"/>
      <c r="AK19" s="114"/>
      <c r="AL19" s="112"/>
      <c r="AM19" s="112"/>
      <c r="AN19" s="112"/>
      <c r="AO19" s="112"/>
    </row>
    <row r="20" spans="1:41" x14ac:dyDescent="0.25">
      <c r="A20" s="55">
        <v>2</v>
      </c>
      <c r="B20" s="66" t="s">
        <v>19</v>
      </c>
      <c r="C20" s="28">
        <v>15705811</v>
      </c>
      <c r="D20" s="57"/>
      <c r="E20" s="57"/>
      <c r="F20" s="27">
        <v>62</v>
      </c>
      <c r="G20" s="185">
        <f>F20*F12/F11</f>
        <v>18.499827235912822</v>
      </c>
      <c r="H20" s="58">
        <v>15908</v>
      </c>
      <c r="I20" s="58">
        <v>15908</v>
      </c>
      <c r="J20" s="58">
        <f t="shared" si="0"/>
        <v>0</v>
      </c>
      <c r="K20" s="102">
        <f>F20*(L10/F13)</f>
        <v>0.14295694507873513</v>
      </c>
      <c r="L20" s="187">
        <f>G20*(L6/(F11-G20+F12))</f>
        <v>3.0962945021348713E-2</v>
      </c>
      <c r="M20" s="102">
        <f t="shared" ref="M20:M83" si="1">K20+L20</f>
        <v>0.17391989010008385</v>
      </c>
      <c r="N20" s="107"/>
      <c r="O20" s="90"/>
      <c r="P20" s="49"/>
      <c r="Q20" s="53"/>
      <c r="R20" s="52"/>
      <c r="S20" s="48"/>
      <c r="T20" s="48"/>
      <c r="U20" s="48"/>
      <c r="V20" s="130"/>
      <c r="W20" s="33"/>
      <c r="X20" s="125"/>
      <c r="Y20" s="126"/>
      <c r="Z20" s="126"/>
      <c r="AA20" s="127"/>
      <c r="AB20" s="128"/>
      <c r="AC20" s="110"/>
      <c r="AD20" s="110"/>
      <c r="AE20" s="110"/>
      <c r="AF20" s="129"/>
      <c r="AG20" s="129"/>
      <c r="AH20" s="129"/>
      <c r="AI20" s="107"/>
      <c r="AJ20" s="113"/>
      <c r="AK20" s="114"/>
      <c r="AL20" s="114"/>
      <c r="AM20" s="112"/>
      <c r="AN20" s="112"/>
      <c r="AO20" s="112"/>
    </row>
    <row r="21" spans="1:41" x14ac:dyDescent="0.25">
      <c r="A21" s="14">
        <v>3</v>
      </c>
      <c r="B21" s="66" t="s">
        <v>20</v>
      </c>
      <c r="C21" s="28">
        <v>1564015</v>
      </c>
      <c r="D21" s="57">
        <v>43621</v>
      </c>
      <c r="E21" s="57">
        <v>45081</v>
      </c>
      <c r="F21" s="27">
        <v>72.7</v>
      </c>
      <c r="G21" s="185">
        <f>F21*F12/F11</f>
        <v>21.692539355659065</v>
      </c>
      <c r="H21" s="186">
        <v>4.6349999999999998</v>
      </c>
      <c r="I21" s="186">
        <v>4.7960000000000003</v>
      </c>
      <c r="J21" s="186">
        <f t="shared" si="0"/>
        <v>0.16100000000000048</v>
      </c>
      <c r="K21" s="102">
        <f>J21</f>
        <v>0.16100000000000048</v>
      </c>
      <c r="L21" s="187">
        <f>G21*(L6/(F11-G21+F12))</f>
        <v>3.6318917749423731E-2</v>
      </c>
      <c r="M21" s="102">
        <f t="shared" si="1"/>
        <v>0.1973189177494242</v>
      </c>
      <c r="N21" s="107"/>
      <c r="O21" s="90"/>
      <c r="P21" s="49"/>
      <c r="Q21" s="53"/>
      <c r="R21" s="89"/>
      <c r="S21" s="230"/>
      <c r="T21" s="276"/>
      <c r="U21" s="48"/>
      <c r="V21" s="124"/>
      <c r="W21" s="33"/>
      <c r="X21" s="125"/>
      <c r="Y21" s="126"/>
      <c r="Z21" s="126"/>
      <c r="AA21" s="127"/>
      <c r="AB21" s="128"/>
      <c r="AC21" s="99"/>
      <c r="AD21" s="99"/>
      <c r="AE21" s="99"/>
      <c r="AF21" s="129"/>
      <c r="AG21" s="129"/>
      <c r="AH21" s="129"/>
      <c r="AI21" s="107"/>
      <c r="AJ21" s="113"/>
      <c r="AK21" s="114"/>
      <c r="AL21" s="114"/>
      <c r="AM21" s="112"/>
      <c r="AN21" s="112"/>
      <c r="AO21" s="112"/>
    </row>
    <row r="22" spans="1:41" x14ac:dyDescent="0.25">
      <c r="A22" s="14">
        <v>4</v>
      </c>
      <c r="B22" s="66" t="s">
        <v>145</v>
      </c>
      <c r="C22" s="28">
        <v>15705532</v>
      </c>
      <c r="D22" s="57"/>
      <c r="E22" s="57"/>
      <c r="F22" s="13">
        <v>46.9</v>
      </c>
      <c r="G22" s="185">
        <f>F22*F12/F11</f>
        <v>13.99422415103728</v>
      </c>
      <c r="H22" s="58">
        <v>15080</v>
      </c>
      <c r="I22" s="58">
        <v>15080</v>
      </c>
      <c r="J22" s="58">
        <f t="shared" si="0"/>
        <v>0</v>
      </c>
      <c r="K22" s="102">
        <f>F22*(L10/F13)</f>
        <v>0.10814001168052706</v>
      </c>
      <c r="L22" s="187">
        <f>G22*(L6/(F11-G22+F12))</f>
        <v>2.3410719404841861E-2</v>
      </c>
      <c r="M22" s="102">
        <f t="shared" si="1"/>
        <v>0.13155073108536891</v>
      </c>
      <c r="N22" s="107"/>
      <c r="O22" s="90"/>
      <c r="P22" s="49"/>
      <c r="Q22" s="53"/>
      <c r="R22" s="60"/>
      <c r="S22" s="230"/>
      <c r="T22" s="276"/>
      <c r="U22" s="48"/>
      <c r="V22" s="124"/>
      <c r="W22" s="33"/>
      <c r="X22" s="125"/>
      <c r="Y22" s="126"/>
      <c r="Z22" s="126"/>
      <c r="AA22" s="131"/>
      <c r="AB22" s="128"/>
      <c r="AC22" s="110"/>
      <c r="AD22" s="110"/>
      <c r="AE22" s="110"/>
      <c r="AF22" s="129"/>
      <c r="AG22" s="129"/>
      <c r="AH22" s="129"/>
      <c r="AI22" s="107"/>
      <c r="AJ22" s="113"/>
      <c r="AK22" s="114"/>
      <c r="AL22" s="114"/>
      <c r="AM22" s="112"/>
      <c r="AN22" s="112"/>
      <c r="AO22" s="112"/>
    </row>
    <row r="23" spans="1:41" x14ac:dyDescent="0.25">
      <c r="A23" s="15">
        <v>5</v>
      </c>
      <c r="B23" s="66" t="s">
        <v>21</v>
      </c>
      <c r="C23" s="28">
        <v>15705673</v>
      </c>
      <c r="D23" s="57"/>
      <c r="E23" s="57"/>
      <c r="F23" s="13">
        <v>70.599999999999994</v>
      </c>
      <c r="G23" s="185">
        <f>F23*F12/F11</f>
        <v>21.065932304120082</v>
      </c>
      <c r="H23" s="58">
        <v>39826</v>
      </c>
      <c r="I23" s="58">
        <v>39826</v>
      </c>
      <c r="J23" s="58">
        <f t="shared" si="0"/>
        <v>0</v>
      </c>
      <c r="K23" s="102">
        <f>F23*(L10/F13)</f>
        <v>0.16278645681546289</v>
      </c>
      <c r="L23" s="187">
        <f>G23*(L6/(F11-G23+F12))</f>
        <v>3.526745774986155E-2</v>
      </c>
      <c r="M23" s="102">
        <f t="shared" si="1"/>
        <v>0.19805391456532445</v>
      </c>
      <c r="N23" s="107"/>
      <c r="O23" s="90"/>
      <c r="P23" s="49"/>
      <c r="Q23" s="53"/>
      <c r="R23" s="61"/>
      <c r="S23" s="230"/>
      <c r="T23" s="276"/>
      <c r="U23" s="48"/>
      <c r="V23" s="124"/>
      <c r="W23" s="33"/>
      <c r="X23" s="125"/>
      <c r="Y23" s="126"/>
      <c r="Z23" s="126"/>
      <c r="AA23" s="131"/>
      <c r="AB23" s="128"/>
      <c r="AC23" s="110"/>
      <c r="AD23" s="110"/>
      <c r="AE23" s="110"/>
      <c r="AF23" s="129"/>
      <c r="AG23" s="129"/>
      <c r="AH23" s="129"/>
      <c r="AI23" s="107"/>
      <c r="AJ23" s="113"/>
      <c r="AK23" s="114"/>
      <c r="AL23" s="114"/>
      <c r="AM23" s="112"/>
      <c r="AN23" s="112"/>
      <c r="AO23" s="112"/>
    </row>
    <row r="24" spans="1:41" x14ac:dyDescent="0.25">
      <c r="A24" s="55">
        <v>6</v>
      </c>
      <c r="B24" s="66" t="s">
        <v>22</v>
      </c>
      <c r="C24" s="28">
        <v>15705735</v>
      </c>
      <c r="D24" s="57">
        <v>43822</v>
      </c>
      <c r="E24" s="57">
        <v>46013</v>
      </c>
      <c r="F24" s="13">
        <v>47.4</v>
      </c>
      <c r="G24" s="185">
        <f>F24*F12/F11</f>
        <v>14.143416306165609</v>
      </c>
      <c r="H24" s="186">
        <v>0</v>
      </c>
      <c r="I24" s="186">
        <v>0.16200000000000001</v>
      </c>
      <c r="J24" s="186">
        <f t="shared" si="0"/>
        <v>0.16200000000000001</v>
      </c>
      <c r="K24" s="102">
        <f>J24</f>
        <v>0.16200000000000001</v>
      </c>
      <c r="L24" s="187">
        <f>G24*(L6/(F11-G24+F12))</f>
        <v>2.3660676958192947E-2</v>
      </c>
      <c r="M24" s="102">
        <f t="shared" si="1"/>
        <v>0.18566067695819294</v>
      </c>
      <c r="N24" s="107"/>
      <c r="O24" s="90"/>
      <c r="P24" s="49"/>
      <c r="Q24" s="53"/>
      <c r="R24" s="61"/>
      <c r="S24" s="230"/>
      <c r="T24" s="276"/>
      <c r="U24" s="48"/>
      <c r="V24" s="130"/>
      <c r="W24" s="33"/>
      <c r="X24" s="125"/>
      <c r="Y24" s="126"/>
      <c r="Z24" s="126"/>
      <c r="AA24" s="131"/>
      <c r="AB24" s="128"/>
      <c r="AC24" s="110"/>
      <c r="AD24" s="110"/>
      <c r="AE24" s="110"/>
      <c r="AF24" s="129"/>
      <c r="AG24" s="129"/>
      <c r="AH24" s="129"/>
      <c r="AI24" s="107"/>
      <c r="AJ24" s="113"/>
      <c r="AK24" s="114"/>
      <c r="AL24" s="114"/>
      <c r="AM24" s="112"/>
      <c r="AN24" s="112"/>
      <c r="AO24" s="112"/>
    </row>
    <row r="25" spans="1:41" x14ac:dyDescent="0.25">
      <c r="A25" s="14">
        <v>7</v>
      </c>
      <c r="B25" s="66" t="s">
        <v>23</v>
      </c>
      <c r="C25" s="28">
        <v>18008983</v>
      </c>
      <c r="D25" s="57">
        <v>43714</v>
      </c>
      <c r="E25" s="57">
        <v>45721</v>
      </c>
      <c r="F25" s="13">
        <v>42.2</v>
      </c>
      <c r="G25" s="185">
        <f>F25*F12/F11</f>
        <v>12.591817892830987</v>
      </c>
      <c r="H25" s="186">
        <v>4.2389999999999999</v>
      </c>
      <c r="I25" s="186">
        <v>4.4039999999999999</v>
      </c>
      <c r="J25" s="186">
        <f t="shared" si="0"/>
        <v>0.16500000000000004</v>
      </c>
      <c r="K25" s="102">
        <f>J25</f>
        <v>0.16500000000000004</v>
      </c>
      <c r="L25" s="187">
        <f>G25*(L6/(F11-G25+F12))</f>
        <v>2.1061506997398789E-2</v>
      </c>
      <c r="M25" s="102">
        <f t="shared" si="1"/>
        <v>0.18606150699739882</v>
      </c>
      <c r="N25" s="107"/>
      <c r="O25" s="90"/>
      <c r="P25" s="49"/>
      <c r="Q25" s="53"/>
      <c r="R25" s="52"/>
      <c r="T25" s="48"/>
      <c r="U25" s="48"/>
      <c r="V25" s="124"/>
      <c r="W25" s="33"/>
      <c r="X25" s="125"/>
      <c r="Y25" s="126"/>
      <c r="Z25" s="126"/>
      <c r="AA25" s="131"/>
      <c r="AB25" s="128"/>
      <c r="AC25" s="99"/>
      <c r="AD25" s="99"/>
      <c r="AE25" s="99"/>
      <c r="AF25" s="129"/>
      <c r="AG25" s="129"/>
      <c r="AH25" s="129"/>
      <c r="AI25" s="107"/>
      <c r="AJ25" s="113"/>
      <c r="AK25" s="114"/>
      <c r="AL25" s="114"/>
      <c r="AM25" s="112"/>
      <c r="AN25" s="112"/>
      <c r="AO25" s="112"/>
    </row>
    <row r="26" spans="1:41" x14ac:dyDescent="0.25">
      <c r="A26" s="14">
        <v>8</v>
      </c>
      <c r="B26" s="66" t="s">
        <v>24</v>
      </c>
      <c r="C26" s="28">
        <v>15705529</v>
      </c>
      <c r="D26" s="57">
        <v>43689</v>
      </c>
      <c r="E26" s="57">
        <v>45149</v>
      </c>
      <c r="F26" s="13">
        <v>41.9</v>
      </c>
      <c r="G26" s="185">
        <f>F26*F12/F11</f>
        <v>12.502302599753987</v>
      </c>
      <c r="H26" s="58">
        <v>31910</v>
      </c>
      <c r="I26" s="58">
        <v>31910</v>
      </c>
      <c r="J26" s="58">
        <f t="shared" si="0"/>
        <v>0</v>
      </c>
      <c r="K26" s="102">
        <f t="shared" ref="K26:K47" si="2">J26*0.00086</f>
        <v>0</v>
      </c>
      <c r="L26" s="187">
        <f>G26*(L6/(F11-G26+F12))</f>
        <v>2.0911581114972884E-2</v>
      </c>
      <c r="M26" s="102">
        <f t="shared" si="1"/>
        <v>2.0911581114972884E-2</v>
      </c>
      <c r="N26" s="107"/>
      <c r="O26" s="90"/>
      <c r="P26" s="49"/>
      <c r="Q26" s="53"/>
      <c r="R26" s="88"/>
      <c r="S26" s="48"/>
      <c r="T26" s="48"/>
      <c r="U26" s="48"/>
      <c r="V26" s="124"/>
      <c r="W26" s="33"/>
      <c r="X26" s="125"/>
      <c r="Y26" s="126"/>
      <c r="Z26" s="126"/>
      <c r="AA26" s="131"/>
      <c r="AB26" s="128"/>
      <c r="AC26" s="110"/>
      <c r="AD26" s="110"/>
      <c r="AE26" s="110"/>
      <c r="AF26" s="129"/>
      <c r="AG26" s="129"/>
      <c r="AH26" s="129"/>
      <c r="AI26" s="107"/>
      <c r="AJ26" s="113"/>
      <c r="AK26" s="114"/>
      <c r="AL26" s="114"/>
      <c r="AM26" s="112"/>
      <c r="AN26" s="112"/>
      <c r="AO26" s="112"/>
    </row>
    <row r="27" spans="1:41" x14ac:dyDescent="0.25">
      <c r="A27" s="14">
        <v>9</v>
      </c>
      <c r="B27" s="66" t="s">
        <v>25</v>
      </c>
      <c r="C27" s="28">
        <v>18009297</v>
      </c>
      <c r="D27" s="57">
        <v>43530</v>
      </c>
      <c r="E27" s="57">
        <v>45721</v>
      </c>
      <c r="F27" s="13">
        <v>44.8</v>
      </c>
      <c r="G27" s="185">
        <f>F27*F12/F11</f>
        <v>13.367617099498297</v>
      </c>
      <c r="H27" s="186">
        <v>4.9909999999999997</v>
      </c>
      <c r="I27" s="186">
        <v>5.19</v>
      </c>
      <c r="J27" s="186">
        <f t="shared" si="0"/>
        <v>0.19900000000000073</v>
      </c>
      <c r="K27" s="102">
        <f>J27</f>
        <v>0.19900000000000073</v>
      </c>
      <c r="L27" s="187">
        <f>G27*(L6/(F11-G27+F12))</f>
        <v>2.236098450151278E-2</v>
      </c>
      <c r="M27" s="102">
        <f t="shared" si="1"/>
        <v>0.22136098450151351</v>
      </c>
      <c r="N27" s="107"/>
      <c r="O27" s="90"/>
      <c r="P27" s="49"/>
      <c r="Q27" s="53"/>
      <c r="R27" s="145"/>
      <c r="S27" s="48"/>
      <c r="T27" s="48"/>
      <c r="U27" s="48"/>
      <c r="V27" s="124"/>
      <c r="W27" s="33"/>
      <c r="X27" s="125"/>
      <c r="Y27" s="126"/>
      <c r="Z27" s="126"/>
      <c r="AA27" s="131"/>
      <c r="AB27" s="128"/>
      <c r="AC27" s="99"/>
      <c r="AD27" s="99"/>
      <c r="AE27" s="99"/>
      <c r="AF27" s="129"/>
      <c r="AG27" s="129"/>
      <c r="AH27" s="129"/>
      <c r="AI27" s="107"/>
      <c r="AJ27" s="113"/>
      <c r="AK27" s="114"/>
      <c r="AL27" s="114"/>
      <c r="AM27" s="112"/>
      <c r="AN27" s="112"/>
      <c r="AO27" s="112"/>
    </row>
    <row r="28" spans="1:41" x14ac:dyDescent="0.25">
      <c r="A28" s="14">
        <v>10</v>
      </c>
      <c r="B28" s="66" t="s">
        <v>26</v>
      </c>
      <c r="C28" s="28">
        <v>15705614</v>
      </c>
      <c r="D28" s="57"/>
      <c r="E28" s="57"/>
      <c r="F28" s="13">
        <v>62.1</v>
      </c>
      <c r="G28" s="185">
        <f>F28*F12/F11</f>
        <v>18.529665666938488</v>
      </c>
      <c r="H28" s="58">
        <v>15535</v>
      </c>
      <c r="I28" s="58">
        <v>15535</v>
      </c>
      <c r="J28" s="58">
        <f t="shared" si="0"/>
        <v>0</v>
      </c>
      <c r="K28" s="102">
        <f>F28*(L10/F13)</f>
        <v>0.14318752079660407</v>
      </c>
      <c r="L28" s="187">
        <f>G28*(L6/(F11-G28+F12))</f>
        <v>3.1012983954952871E-2</v>
      </c>
      <c r="M28" s="102">
        <f t="shared" si="1"/>
        <v>0.17420050475155693</v>
      </c>
      <c r="N28" s="107"/>
      <c r="O28" s="90"/>
      <c r="P28" s="49"/>
      <c r="Q28" s="53"/>
      <c r="R28" s="50"/>
      <c r="S28" s="50"/>
      <c r="T28" s="50"/>
      <c r="U28" s="50"/>
      <c r="V28" s="124"/>
      <c r="W28" s="33"/>
      <c r="X28" s="125"/>
      <c r="Y28" s="126"/>
      <c r="Z28" s="126"/>
      <c r="AA28" s="131"/>
      <c r="AB28" s="128"/>
      <c r="AC28" s="110"/>
      <c r="AD28" s="110"/>
      <c r="AE28" s="110"/>
      <c r="AF28" s="129"/>
      <c r="AG28" s="129"/>
      <c r="AH28" s="129"/>
      <c r="AI28" s="107"/>
      <c r="AJ28" s="113"/>
      <c r="AK28" s="114"/>
      <c r="AL28" s="114"/>
      <c r="AM28" s="112"/>
      <c r="AN28" s="112"/>
      <c r="AO28" s="112"/>
    </row>
    <row r="29" spans="1:41" x14ac:dyDescent="0.25">
      <c r="A29" s="55">
        <v>11</v>
      </c>
      <c r="B29" s="66" t="s">
        <v>27</v>
      </c>
      <c r="C29" s="28">
        <v>18009390</v>
      </c>
      <c r="D29" s="57">
        <v>43530</v>
      </c>
      <c r="E29" s="57">
        <v>45721</v>
      </c>
      <c r="F29" s="13">
        <v>72.8</v>
      </c>
      <c r="G29" s="185">
        <f>F29*F12/F11</f>
        <v>21.722377786684731</v>
      </c>
      <c r="H29" s="186">
        <v>4.907</v>
      </c>
      <c r="I29" s="186">
        <v>5.0620000000000003</v>
      </c>
      <c r="J29" s="186">
        <f>I29-H29</f>
        <v>0.15500000000000025</v>
      </c>
      <c r="K29" s="102">
        <f>J29</f>
        <v>0.15500000000000025</v>
      </c>
      <c r="L29" s="187">
        <f>G29*(L6/(F11-G29+F12))</f>
        <v>3.6368990780066626E-2</v>
      </c>
      <c r="M29" s="102">
        <f t="shared" si="1"/>
        <v>0.19136899078006686</v>
      </c>
      <c r="N29" s="107"/>
      <c r="O29" s="90"/>
      <c r="P29" s="49"/>
      <c r="Q29" s="53"/>
      <c r="R29" s="52"/>
      <c r="S29" s="48"/>
      <c r="T29" s="48"/>
      <c r="U29" s="48"/>
      <c r="V29" s="130"/>
      <c r="W29" s="33"/>
      <c r="X29" s="125"/>
      <c r="Y29" s="126"/>
      <c r="Z29" s="126"/>
      <c r="AA29" s="131"/>
      <c r="AB29" s="128"/>
      <c r="AC29" s="99"/>
      <c r="AD29" s="99"/>
      <c r="AE29" s="99"/>
      <c r="AF29" s="129"/>
      <c r="AG29" s="129"/>
      <c r="AH29" s="129"/>
      <c r="AI29" s="107"/>
      <c r="AJ29" s="113"/>
      <c r="AK29" s="114"/>
      <c r="AL29" s="114"/>
      <c r="AM29" s="112"/>
      <c r="AN29" s="112"/>
      <c r="AO29" s="112"/>
    </row>
    <row r="30" spans="1:41" x14ac:dyDescent="0.25">
      <c r="A30" s="14">
        <v>12</v>
      </c>
      <c r="B30" s="66" t="s">
        <v>28</v>
      </c>
      <c r="C30" s="28">
        <v>15705671</v>
      </c>
      <c r="D30" s="57">
        <v>43693</v>
      </c>
      <c r="E30" s="57">
        <v>45153</v>
      </c>
      <c r="F30" s="13">
        <v>47</v>
      </c>
      <c r="G30" s="185">
        <f>F30*F12/F11</f>
        <v>14.024062582062944</v>
      </c>
      <c r="H30" s="58">
        <v>36891</v>
      </c>
      <c r="I30" s="58">
        <v>37029</v>
      </c>
      <c r="J30" s="58">
        <f t="shared" si="0"/>
        <v>138</v>
      </c>
      <c r="K30" s="102">
        <f t="shared" si="2"/>
        <v>0.11867999999999999</v>
      </c>
      <c r="L30" s="187">
        <f>G30*(L6/(F11-G30+F12))</f>
        <v>2.3460710279418151E-2</v>
      </c>
      <c r="M30" s="102">
        <f t="shared" si="1"/>
        <v>0.14214071027941816</v>
      </c>
      <c r="N30" s="107"/>
      <c r="O30" s="90"/>
      <c r="P30" s="49"/>
      <c r="Q30" s="53"/>
      <c r="R30" s="52"/>
      <c r="S30" s="48"/>
      <c r="T30" s="48"/>
      <c r="U30" s="48"/>
      <c r="V30" s="124"/>
      <c r="W30" s="33"/>
      <c r="X30" s="125"/>
      <c r="Y30" s="126"/>
      <c r="Z30" s="126"/>
      <c r="AA30" s="131"/>
      <c r="AB30" s="128"/>
      <c r="AC30" s="110"/>
      <c r="AD30" s="110"/>
      <c r="AE30" s="110"/>
      <c r="AF30" s="129"/>
      <c r="AG30" s="129"/>
      <c r="AH30" s="129"/>
      <c r="AI30" s="107"/>
      <c r="AJ30" s="113"/>
      <c r="AK30" s="114"/>
      <c r="AL30" s="114"/>
      <c r="AM30" s="112"/>
      <c r="AN30" s="112"/>
      <c r="AO30" s="112"/>
    </row>
    <row r="31" spans="1:41" x14ac:dyDescent="0.25">
      <c r="A31" s="14">
        <v>13</v>
      </c>
      <c r="B31" s="67" t="s">
        <v>29</v>
      </c>
      <c r="C31" s="28">
        <v>41262618</v>
      </c>
      <c r="D31" s="57">
        <v>43719</v>
      </c>
      <c r="E31" s="57">
        <v>45910</v>
      </c>
      <c r="F31" s="13">
        <v>70.599999999999994</v>
      </c>
      <c r="G31" s="185">
        <f>F31*F12/F11</f>
        <v>21.065932304120082</v>
      </c>
      <c r="H31" s="186">
        <v>4.6269999999999998</v>
      </c>
      <c r="I31" s="186">
        <v>4.6269999999999998</v>
      </c>
      <c r="J31" s="186">
        <f t="shared" si="0"/>
        <v>0</v>
      </c>
      <c r="K31" s="102">
        <f>J31</f>
        <v>0</v>
      </c>
      <c r="L31" s="187">
        <f>G31*(L6/(F11-G31+F12))</f>
        <v>3.526745774986155E-2</v>
      </c>
      <c r="M31" s="102">
        <f t="shared" si="1"/>
        <v>3.526745774986155E-2</v>
      </c>
      <c r="N31" s="107"/>
      <c r="O31" s="90"/>
      <c r="P31" s="49"/>
      <c r="Q31" s="53"/>
      <c r="R31" s="48"/>
      <c r="S31" s="48"/>
      <c r="T31" s="48"/>
      <c r="U31" s="48"/>
      <c r="V31" s="124"/>
      <c r="W31" s="33"/>
      <c r="X31" s="125"/>
      <c r="Y31" s="126"/>
      <c r="Z31" s="126"/>
      <c r="AA31" s="131"/>
      <c r="AB31" s="128"/>
      <c r="AC31" s="99"/>
      <c r="AD31" s="99"/>
      <c r="AE31" s="99"/>
      <c r="AF31" s="129"/>
      <c r="AG31" s="129"/>
      <c r="AH31" s="129"/>
      <c r="AI31" s="107"/>
      <c r="AJ31" s="113"/>
      <c r="AK31" s="114"/>
      <c r="AL31" s="114"/>
      <c r="AM31" s="112"/>
      <c r="AN31" s="112"/>
      <c r="AO31" s="112"/>
    </row>
    <row r="32" spans="1:41" x14ac:dyDescent="0.25">
      <c r="A32" s="55">
        <v>14</v>
      </c>
      <c r="B32" s="66" t="s">
        <v>30</v>
      </c>
      <c r="C32" s="28">
        <v>1732319</v>
      </c>
      <c r="D32" s="57">
        <v>43887</v>
      </c>
      <c r="E32" s="57">
        <v>46078</v>
      </c>
      <c r="F32" s="13">
        <v>47</v>
      </c>
      <c r="G32" s="185">
        <f>F32*F12/F11</f>
        <v>14.024062582062944</v>
      </c>
      <c r="H32" s="186">
        <v>0</v>
      </c>
      <c r="I32" s="186">
        <v>6.6900000000000001E-2</v>
      </c>
      <c r="J32" s="186">
        <f t="shared" si="0"/>
        <v>6.6900000000000001E-2</v>
      </c>
      <c r="K32" s="186">
        <f>J32</f>
        <v>6.6900000000000001E-2</v>
      </c>
      <c r="L32" s="187">
        <f>G32*(L6/(F11-G32+F12))</f>
        <v>2.3460710279418151E-2</v>
      </c>
      <c r="M32" s="102">
        <f t="shared" si="1"/>
        <v>9.0360710279418152E-2</v>
      </c>
      <c r="N32" s="107"/>
      <c r="O32" s="90"/>
      <c r="P32" s="49"/>
      <c r="Q32" s="53"/>
      <c r="R32" s="48"/>
      <c r="S32" s="48"/>
      <c r="T32" s="48"/>
      <c r="U32" s="48"/>
      <c r="V32" s="124"/>
      <c r="W32" s="33"/>
      <c r="X32" s="125"/>
      <c r="Y32" s="126"/>
      <c r="Z32" s="126"/>
      <c r="AA32" s="131"/>
      <c r="AB32" s="128"/>
      <c r="AC32" s="110"/>
      <c r="AD32" s="110"/>
      <c r="AE32" s="110"/>
      <c r="AF32" s="129"/>
      <c r="AG32" s="129"/>
      <c r="AH32" s="129"/>
      <c r="AI32" s="107"/>
      <c r="AJ32" s="113"/>
      <c r="AK32" s="114"/>
      <c r="AL32" s="114"/>
      <c r="AM32" s="112"/>
      <c r="AN32" s="112"/>
      <c r="AO32" s="112"/>
    </row>
    <row r="33" spans="1:41" x14ac:dyDescent="0.25">
      <c r="A33" s="14">
        <v>15</v>
      </c>
      <c r="B33" s="66" t="s">
        <v>31</v>
      </c>
      <c r="C33" s="28">
        <v>18004025</v>
      </c>
      <c r="D33" s="57">
        <v>43488</v>
      </c>
      <c r="E33" s="57">
        <v>45679</v>
      </c>
      <c r="F33" s="13">
        <v>42.2</v>
      </c>
      <c r="G33" s="185">
        <f>F33*F12/F11</f>
        <v>12.591817892830987</v>
      </c>
      <c r="H33" s="186">
        <v>0.32</v>
      </c>
      <c r="I33" s="186">
        <v>0.32</v>
      </c>
      <c r="J33" s="186">
        <f t="shared" si="0"/>
        <v>0</v>
      </c>
      <c r="K33" s="102">
        <f>J33</f>
        <v>0</v>
      </c>
      <c r="L33" s="187">
        <f>G33*(L6/(F11-G33+F12))</f>
        <v>2.1061506997398789E-2</v>
      </c>
      <c r="M33" s="102">
        <f t="shared" si="1"/>
        <v>2.1061506997398789E-2</v>
      </c>
      <c r="N33" s="107"/>
      <c r="O33" s="90"/>
      <c r="P33" s="49"/>
      <c r="Q33" s="53"/>
      <c r="R33" s="48"/>
      <c r="S33" s="48"/>
      <c r="T33" s="48"/>
      <c r="U33" s="48"/>
      <c r="V33" s="124"/>
      <c r="W33" s="33"/>
      <c r="X33" s="125"/>
      <c r="Y33" s="126"/>
      <c r="Z33" s="126"/>
      <c r="AA33" s="131"/>
      <c r="AB33" s="128"/>
      <c r="AC33" s="99"/>
      <c r="AD33" s="99"/>
      <c r="AE33" s="99"/>
      <c r="AF33" s="129"/>
      <c r="AG33" s="129"/>
      <c r="AH33" s="129"/>
      <c r="AI33" s="107"/>
      <c r="AJ33" s="113"/>
      <c r="AK33" s="114"/>
      <c r="AL33" s="114"/>
      <c r="AM33" s="112"/>
      <c r="AN33" s="112"/>
      <c r="AO33" s="112"/>
    </row>
    <row r="34" spans="1:41" x14ac:dyDescent="0.25">
      <c r="A34" s="14">
        <v>16</v>
      </c>
      <c r="B34" s="66" t="s">
        <v>32</v>
      </c>
      <c r="C34" s="28">
        <v>19000535</v>
      </c>
      <c r="D34" s="57">
        <v>43677</v>
      </c>
      <c r="E34" s="57">
        <v>45868</v>
      </c>
      <c r="F34" s="13">
        <v>42.8</v>
      </c>
      <c r="G34" s="185">
        <f>F34*F12/F11</f>
        <v>12.770848478984979</v>
      </c>
      <c r="H34" s="186">
        <v>2.323</v>
      </c>
      <c r="I34" s="186">
        <v>2.5150000000000001</v>
      </c>
      <c r="J34" s="186">
        <f t="shared" si="0"/>
        <v>0.19200000000000017</v>
      </c>
      <c r="K34" s="102">
        <f>J34</f>
        <v>0.19200000000000017</v>
      </c>
      <c r="L34" s="187">
        <f>G34*(L6/(F11-G34+F12))</f>
        <v>2.1361367345586291E-2</v>
      </c>
      <c r="M34" s="102">
        <f t="shared" si="1"/>
        <v>0.21336136734558647</v>
      </c>
      <c r="N34" s="107"/>
      <c r="O34" s="90"/>
      <c r="P34" s="49"/>
      <c r="Q34" s="53"/>
      <c r="R34" s="48"/>
      <c r="S34" s="48"/>
      <c r="T34" s="48"/>
      <c r="U34" s="48"/>
      <c r="V34" s="124"/>
      <c r="W34" s="33"/>
      <c r="X34" s="125"/>
      <c r="Y34" s="126"/>
      <c r="Z34" s="126"/>
      <c r="AA34" s="131"/>
      <c r="AB34" s="128"/>
      <c r="AC34" s="99"/>
      <c r="AD34" s="99"/>
      <c r="AE34" s="99"/>
      <c r="AF34" s="129"/>
      <c r="AG34" s="129"/>
      <c r="AH34" s="129"/>
      <c r="AI34" s="107"/>
      <c r="AJ34" s="113"/>
      <c r="AK34" s="114"/>
      <c r="AL34" s="114"/>
      <c r="AM34" s="112"/>
      <c r="AN34" s="112"/>
      <c r="AO34" s="112"/>
    </row>
    <row r="35" spans="1:41" x14ac:dyDescent="0.25">
      <c r="A35" s="14">
        <v>17</v>
      </c>
      <c r="B35" s="66" t="s">
        <v>33</v>
      </c>
      <c r="C35" s="28">
        <v>15708273</v>
      </c>
      <c r="D35" s="57">
        <v>43719</v>
      </c>
      <c r="E35" s="57">
        <v>45179</v>
      </c>
      <c r="F35" s="13">
        <v>45.8</v>
      </c>
      <c r="G35" s="185">
        <f>F35*F12/F11</f>
        <v>13.666001409754953</v>
      </c>
      <c r="H35" s="58">
        <v>9914</v>
      </c>
      <c r="I35" s="58">
        <v>9914</v>
      </c>
      <c r="J35" s="58">
        <f t="shared" si="0"/>
        <v>0</v>
      </c>
      <c r="K35" s="102">
        <f t="shared" si="2"/>
        <v>0</v>
      </c>
      <c r="L35" s="187">
        <f>G35*(L6/(F11-G35+F12))</f>
        <v>2.2860840774534048E-2</v>
      </c>
      <c r="M35" s="102">
        <f t="shared" si="1"/>
        <v>2.2860840774534048E-2</v>
      </c>
      <c r="N35" s="107"/>
      <c r="O35" s="90"/>
      <c r="P35" s="49"/>
      <c r="Q35" s="53"/>
      <c r="R35" s="48"/>
      <c r="S35" s="48"/>
      <c r="T35" s="48"/>
      <c r="U35" s="48"/>
      <c r="V35" s="124"/>
      <c r="W35" s="33"/>
      <c r="X35" s="125"/>
      <c r="Y35" s="126"/>
      <c r="Z35" s="126"/>
      <c r="AA35" s="131"/>
      <c r="AB35" s="128"/>
      <c r="AC35" s="110"/>
      <c r="AD35" s="110"/>
      <c r="AE35" s="110"/>
      <c r="AF35" s="129"/>
      <c r="AG35" s="129"/>
      <c r="AH35" s="129"/>
      <c r="AI35" s="107"/>
      <c r="AJ35" s="113"/>
      <c r="AK35" s="114"/>
      <c r="AL35" s="114"/>
      <c r="AM35" s="112"/>
      <c r="AN35" s="112"/>
      <c r="AO35" s="112"/>
    </row>
    <row r="36" spans="1:41" x14ac:dyDescent="0.25">
      <c r="A36" s="14">
        <v>18</v>
      </c>
      <c r="B36" s="67" t="s">
        <v>34</v>
      </c>
      <c r="C36" s="28">
        <v>15705659</v>
      </c>
      <c r="D36" s="57">
        <v>43697</v>
      </c>
      <c r="E36" s="57">
        <v>45158</v>
      </c>
      <c r="F36" s="13">
        <v>60.6</v>
      </c>
      <c r="G36" s="185">
        <f>F36*F12/F11</f>
        <v>18.082089201553501</v>
      </c>
      <c r="H36" s="58">
        <v>40315</v>
      </c>
      <c r="I36" s="58">
        <v>40622</v>
      </c>
      <c r="J36" s="58">
        <f t="shared" si="0"/>
        <v>307</v>
      </c>
      <c r="K36" s="102">
        <f t="shared" si="2"/>
        <v>0.26401999999999998</v>
      </c>
      <c r="L36" s="187">
        <f>G36*(L6/(F11-G36+F12))</f>
        <v>3.0262433391968158E-2</v>
      </c>
      <c r="M36" s="102">
        <f t="shared" si="1"/>
        <v>0.29428243339196813</v>
      </c>
      <c r="N36" s="107"/>
      <c r="O36" s="90"/>
      <c r="P36" s="49"/>
      <c r="Q36" s="53"/>
      <c r="R36" s="48"/>
      <c r="S36" s="48"/>
      <c r="T36" s="48"/>
      <c r="U36" s="48"/>
      <c r="V36" s="124"/>
      <c r="W36" s="33"/>
      <c r="X36" s="125"/>
      <c r="Y36" s="126"/>
      <c r="Z36" s="126"/>
      <c r="AA36" s="131"/>
      <c r="AB36" s="128"/>
      <c r="AC36" s="110"/>
      <c r="AD36" s="110"/>
      <c r="AE36" s="110"/>
      <c r="AF36" s="129"/>
      <c r="AG36" s="129"/>
      <c r="AH36" s="129"/>
      <c r="AI36" s="107"/>
      <c r="AJ36" s="113"/>
      <c r="AK36" s="114"/>
      <c r="AL36" s="114"/>
      <c r="AM36" s="112"/>
      <c r="AN36" s="112"/>
      <c r="AO36" s="112"/>
    </row>
    <row r="37" spans="1:41" x14ac:dyDescent="0.25">
      <c r="A37" s="14">
        <v>19</v>
      </c>
      <c r="B37" s="66" t="s">
        <v>35</v>
      </c>
      <c r="C37" s="64">
        <v>18008964</v>
      </c>
      <c r="D37" s="57">
        <v>43530</v>
      </c>
      <c r="E37" s="57">
        <v>45721</v>
      </c>
      <c r="F37" s="13">
        <v>71.599999999999994</v>
      </c>
      <c r="G37" s="185">
        <f>F37*F12/F11</f>
        <v>21.36431661437674</v>
      </c>
      <c r="H37" s="188">
        <v>3.8730000000000002</v>
      </c>
      <c r="I37" s="188">
        <v>3.8730000000000002</v>
      </c>
      <c r="J37" s="186">
        <f t="shared" si="0"/>
        <v>0</v>
      </c>
      <c r="K37" s="102">
        <f>J37</f>
        <v>0</v>
      </c>
      <c r="L37" s="187">
        <f>G37*(L6/(F11-G37+F12))</f>
        <v>3.5768135454147046E-2</v>
      </c>
      <c r="M37" s="102">
        <f t="shared" si="1"/>
        <v>3.5768135454147046E-2</v>
      </c>
      <c r="N37" s="107"/>
      <c r="O37" s="90"/>
      <c r="P37" s="49"/>
      <c r="Q37" s="53"/>
      <c r="R37" s="48"/>
      <c r="S37" s="48"/>
      <c r="T37" s="48"/>
      <c r="U37" s="48"/>
      <c r="V37" s="124"/>
      <c r="W37" s="33"/>
      <c r="X37" s="125"/>
      <c r="Y37" s="126"/>
      <c r="Z37" s="126"/>
      <c r="AA37" s="131"/>
      <c r="AB37" s="128"/>
      <c r="AC37" s="99"/>
      <c r="AD37" s="99"/>
      <c r="AE37" s="99"/>
      <c r="AF37" s="129"/>
      <c r="AG37" s="129"/>
      <c r="AH37" s="129"/>
      <c r="AI37" s="107"/>
      <c r="AJ37" s="113"/>
      <c r="AK37" s="114"/>
      <c r="AL37" s="114"/>
      <c r="AM37" s="112"/>
      <c r="AN37" s="112"/>
      <c r="AO37" s="112"/>
    </row>
    <row r="38" spans="1:41" x14ac:dyDescent="0.25">
      <c r="A38" s="14">
        <v>20</v>
      </c>
      <c r="B38" s="66" t="s">
        <v>36</v>
      </c>
      <c r="C38" s="64">
        <v>15705665</v>
      </c>
      <c r="D38" s="57">
        <v>43685</v>
      </c>
      <c r="E38" s="57">
        <v>45145</v>
      </c>
      <c r="F38" s="13">
        <v>46.3</v>
      </c>
      <c r="G38" s="185">
        <f>F38*F12/F11</f>
        <v>13.815193564883282</v>
      </c>
      <c r="H38" s="59">
        <v>16984</v>
      </c>
      <c r="I38" s="59">
        <v>17053</v>
      </c>
      <c r="J38" s="58">
        <f t="shared" si="0"/>
        <v>69</v>
      </c>
      <c r="K38" s="102">
        <f t="shared" si="2"/>
        <v>5.9339999999999997E-2</v>
      </c>
      <c r="L38" s="187">
        <f>G38*(L6/(F11-G38+F12))</f>
        <v>2.3110780836136692E-2</v>
      </c>
      <c r="M38" s="102">
        <f t="shared" si="1"/>
        <v>8.2450780836136689E-2</v>
      </c>
      <c r="N38" s="107"/>
      <c r="O38" s="90"/>
      <c r="P38" s="49"/>
      <c r="Q38" s="53"/>
      <c r="R38" s="48"/>
      <c r="S38" s="48"/>
      <c r="T38" s="48"/>
      <c r="U38" s="48"/>
      <c r="V38" s="124"/>
      <c r="W38" s="33"/>
      <c r="X38" s="125"/>
      <c r="Y38" s="126"/>
      <c r="Z38" s="126"/>
      <c r="AA38" s="131"/>
      <c r="AB38" s="128"/>
      <c r="AC38" s="110"/>
      <c r="AD38" s="110"/>
      <c r="AE38" s="110"/>
      <c r="AF38" s="129"/>
      <c r="AG38" s="129"/>
      <c r="AH38" s="129"/>
      <c r="AI38" s="107"/>
      <c r="AJ38" s="113"/>
      <c r="AK38" s="114"/>
      <c r="AL38" s="114"/>
      <c r="AM38" s="112"/>
      <c r="AN38" s="112"/>
      <c r="AO38" s="112"/>
    </row>
    <row r="39" spans="1:41" x14ac:dyDescent="0.25">
      <c r="A39" s="14">
        <v>21</v>
      </c>
      <c r="B39" s="66" t="s">
        <v>37</v>
      </c>
      <c r="C39" s="64">
        <v>15708400</v>
      </c>
      <c r="D39" s="57">
        <v>43713</v>
      </c>
      <c r="E39" s="57">
        <v>45173</v>
      </c>
      <c r="F39" s="13">
        <v>70.099999999999994</v>
      </c>
      <c r="G39" s="185">
        <f>F39*F12/F11</f>
        <v>20.916740148991753</v>
      </c>
      <c r="H39" s="59">
        <v>13570</v>
      </c>
      <c r="I39" s="59">
        <v>13600</v>
      </c>
      <c r="J39" s="58">
        <f t="shared" si="0"/>
        <v>30</v>
      </c>
      <c r="K39" s="102">
        <f t="shared" si="2"/>
        <v>2.58E-2</v>
      </c>
      <c r="L39" s="187">
        <f>G39*(L6/(F11-G39+F12))</f>
        <v>3.5017130851457474E-2</v>
      </c>
      <c r="M39" s="102">
        <f t="shared" si="1"/>
        <v>6.0817130851457471E-2</v>
      </c>
      <c r="N39" s="107"/>
      <c r="O39" s="90"/>
      <c r="P39" s="49"/>
      <c r="Q39" s="53"/>
      <c r="R39" s="5"/>
      <c r="S39" s="5"/>
      <c r="T39" s="48"/>
      <c r="U39" s="48"/>
      <c r="V39" s="124"/>
      <c r="W39" s="33"/>
      <c r="X39" s="125"/>
      <c r="Y39" s="126"/>
      <c r="Z39" s="126"/>
      <c r="AA39" s="131"/>
      <c r="AB39" s="128"/>
      <c r="AC39" s="110"/>
      <c r="AD39" s="110"/>
      <c r="AE39" s="110"/>
      <c r="AF39" s="129"/>
      <c r="AG39" s="129"/>
      <c r="AH39" s="129"/>
      <c r="AI39" s="107"/>
      <c r="AJ39" s="113"/>
      <c r="AK39" s="114"/>
      <c r="AL39" s="114"/>
      <c r="AM39" s="112"/>
      <c r="AN39" s="112"/>
      <c r="AO39" s="112"/>
    </row>
    <row r="40" spans="1:41" x14ac:dyDescent="0.25">
      <c r="A40" s="14">
        <v>22</v>
      </c>
      <c r="B40" s="66" t="s">
        <v>38</v>
      </c>
      <c r="C40" s="64">
        <v>15705816</v>
      </c>
      <c r="D40" s="57">
        <v>43698</v>
      </c>
      <c r="E40" s="57">
        <v>45158</v>
      </c>
      <c r="F40" s="13">
        <v>48.1</v>
      </c>
      <c r="G40" s="185">
        <f>F40*F12/F11</f>
        <v>14.352285323345271</v>
      </c>
      <c r="H40" s="59">
        <v>11923</v>
      </c>
      <c r="I40" s="59">
        <v>11930</v>
      </c>
      <c r="J40" s="58">
        <f t="shared" si="0"/>
        <v>7</v>
      </c>
      <c r="K40" s="102">
        <f t="shared" si="2"/>
        <v>6.0200000000000002E-3</v>
      </c>
      <c r="L40" s="187">
        <f>G40*(L6/(F11-G40+F12))</f>
        <v>2.4010630891324419E-2</v>
      </c>
      <c r="M40" s="102">
        <f t="shared" si="1"/>
        <v>3.003063089132442E-2</v>
      </c>
      <c r="N40" s="107"/>
      <c r="O40" s="90"/>
      <c r="P40" s="49"/>
      <c r="Q40" s="53"/>
      <c r="R40" s="5"/>
      <c r="S40" s="5"/>
      <c r="T40" s="48"/>
      <c r="U40" s="48"/>
      <c r="V40" s="124"/>
      <c r="W40" s="33"/>
      <c r="X40" s="125"/>
      <c r="Y40" s="126"/>
      <c r="Z40" s="126"/>
      <c r="AA40" s="131"/>
      <c r="AB40" s="128"/>
      <c r="AC40" s="110"/>
      <c r="AD40" s="110"/>
      <c r="AE40" s="110"/>
      <c r="AF40" s="129"/>
      <c r="AG40" s="129"/>
      <c r="AH40" s="129"/>
      <c r="AI40" s="107"/>
      <c r="AJ40" s="113"/>
      <c r="AK40" s="114"/>
      <c r="AL40" s="114"/>
      <c r="AM40" s="112"/>
      <c r="AN40" s="112"/>
      <c r="AO40" s="112"/>
    </row>
    <row r="41" spans="1:41" x14ac:dyDescent="0.25">
      <c r="A41" s="14">
        <v>23</v>
      </c>
      <c r="B41" s="66" t="s">
        <v>39</v>
      </c>
      <c r="C41" s="64">
        <v>15705524</v>
      </c>
      <c r="D41" s="57"/>
      <c r="E41" s="57"/>
      <c r="F41" s="13">
        <v>42</v>
      </c>
      <c r="G41" s="185">
        <f>F41*F12/F11</f>
        <v>12.532141030779654</v>
      </c>
      <c r="H41" s="188">
        <v>6.0039999999999996</v>
      </c>
      <c r="I41" s="188">
        <v>6.01</v>
      </c>
      <c r="J41" s="186">
        <f t="shared" si="0"/>
        <v>6.0000000000002274E-3</v>
      </c>
      <c r="K41" s="186">
        <f>J41</f>
        <v>6.0000000000002274E-3</v>
      </c>
      <c r="L41" s="187">
        <f>G41*(L6/(F11-G41+F12))</f>
        <v>2.0961556091221623E-2</v>
      </c>
      <c r="M41" s="102">
        <f t="shared" si="1"/>
        <v>2.6961556091221851E-2</v>
      </c>
      <c r="N41" s="107"/>
      <c r="O41" s="90"/>
      <c r="P41" s="49"/>
      <c r="Q41" s="53"/>
      <c r="R41" s="5"/>
      <c r="S41" s="5"/>
      <c r="T41" s="48"/>
      <c r="U41" s="48"/>
      <c r="V41" s="124"/>
      <c r="W41" s="33"/>
      <c r="X41" s="125"/>
      <c r="Y41" s="126"/>
      <c r="Z41" s="126"/>
      <c r="AA41" s="131"/>
      <c r="AB41" s="128"/>
      <c r="AC41" s="99"/>
      <c r="AD41" s="99"/>
      <c r="AE41" s="99"/>
      <c r="AF41" s="99"/>
      <c r="AG41" s="129"/>
      <c r="AH41" s="129"/>
      <c r="AI41" s="107"/>
      <c r="AJ41" s="113"/>
      <c r="AK41" s="114"/>
      <c r="AL41" s="114"/>
      <c r="AM41" s="112"/>
      <c r="AN41" s="112"/>
      <c r="AO41" s="112"/>
    </row>
    <row r="42" spans="1:41" x14ac:dyDescent="0.25">
      <c r="A42" s="14">
        <v>24</v>
      </c>
      <c r="B42" s="66" t="s">
        <v>40</v>
      </c>
      <c r="C42" s="64">
        <v>41260318</v>
      </c>
      <c r="D42" s="57">
        <v>43719</v>
      </c>
      <c r="E42" s="57">
        <v>45910</v>
      </c>
      <c r="F42" s="13">
        <v>41.4</v>
      </c>
      <c r="G42" s="185">
        <f>F42*F12/F11</f>
        <v>12.353110444625658</v>
      </c>
      <c r="H42" s="188">
        <v>2.2804000000000002</v>
      </c>
      <c r="I42" s="188">
        <v>2.2999999999999998</v>
      </c>
      <c r="J42" s="186">
        <f>I42-H42</f>
        <v>1.9599999999999618E-2</v>
      </c>
      <c r="K42" s="186">
        <f>J42</f>
        <v>1.9599999999999618E-2</v>
      </c>
      <c r="L42" s="187">
        <f>G42*(L6/(F11-G42+F12))</f>
        <v>2.0661711002006408E-2</v>
      </c>
      <c r="M42" s="102">
        <f t="shared" si="1"/>
        <v>4.0261711002006026E-2</v>
      </c>
      <c r="N42" s="107"/>
      <c r="O42" s="90"/>
      <c r="P42" s="49"/>
      <c r="Q42" s="53"/>
      <c r="R42" s="5"/>
      <c r="S42" s="5"/>
      <c r="T42" s="48"/>
      <c r="U42" s="48"/>
      <c r="V42" s="124"/>
      <c r="W42" s="33"/>
      <c r="X42" s="125"/>
      <c r="Y42" s="126"/>
      <c r="Z42" s="126"/>
      <c r="AA42" s="131"/>
      <c r="AB42" s="128"/>
      <c r="AC42" s="99"/>
      <c r="AD42" s="99"/>
      <c r="AE42" s="99"/>
      <c r="AF42" s="99"/>
      <c r="AG42" s="129"/>
      <c r="AH42" s="129"/>
      <c r="AI42" s="107"/>
      <c r="AJ42" s="113"/>
      <c r="AK42" s="114"/>
      <c r="AL42" s="114"/>
      <c r="AM42" s="112"/>
      <c r="AN42" s="112"/>
      <c r="AO42" s="112"/>
    </row>
    <row r="43" spans="1:41" x14ac:dyDescent="0.25">
      <c r="A43" s="14">
        <v>25</v>
      </c>
      <c r="B43" s="66" t="s">
        <v>41</v>
      </c>
      <c r="C43" s="28">
        <v>15705746</v>
      </c>
      <c r="D43" s="57">
        <v>43719</v>
      </c>
      <c r="E43" s="57">
        <v>45179</v>
      </c>
      <c r="F43" s="13">
        <v>45.8</v>
      </c>
      <c r="G43" s="185">
        <f>F43*F12/F11</f>
        <v>13.666001409754953</v>
      </c>
      <c r="H43" s="58">
        <v>26601</v>
      </c>
      <c r="I43" s="58">
        <v>26816</v>
      </c>
      <c r="J43" s="58">
        <f t="shared" si="0"/>
        <v>215</v>
      </c>
      <c r="K43" s="102">
        <f t="shared" si="2"/>
        <v>0.18490000000000001</v>
      </c>
      <c r="L43" s="187">
        <f>G43*(L6/(F11-G43+F12))</f>
        <v>2.2860840774534048E-2</v>
      </c>
      <c r="M43" s="102">
        <f t="shared" si="1"/>
        <v>0.20776084077453405</v>
      </c>
      <c r="N43" s="107"/>
      <c r="O43" s="90"/>
      <c r="P43" s="49"/>
      <c r="Q43" s="53"/>
      <c r="R43" s="48"/>
      <c r="S43" s="48"/>
      <c r="T43" s="48"/>
      <c r="U43" s="48"/>
      <c r="V43" s="124"/>
      <c r="W43" s="33"/>
      <c r="X43" s="125"/>
      <c r="Y43" s="126"/>
      <c r="Z43" s="126"/>
      <c r="AA43" s="131"/>
      <c r="AB43" s="128"/>
      <c r="AC43" s="110"/>
      <c r="AD43" s="110"/>
      <c r="AE43" s="110"/>
      <c r="AF43" s="129"/>
      <c r="AG43" s="129"/>
      <c r="AH43" s="129"/>
      <c r="AI43" s="107"/>
      <c r="AJ43" s="113"/>
      <c r="AK43" s="114"/>
      <c r="AL43" s="114"/>
      <c r="AM43" s="112"/>
      <c r="AN43" s="112"/>
      <c r="AO43" s="112"/>
    </row>
    <row r="44" spans="1:41" x14ac:dyDescent="0.25">
      <c r="A44" s="14">
        <v>26</v>
      </c>
      <c r="B44" s="66" t="s">
        <v>42</v>
      </c>
      <c r="C44" s="28">
        <v>15705829</v>
      </c>
      <c r="D44" s="57"/>
      <c r="E44" s="57"/>
      <c r="F44" s="13">
        <v>60.4</v>
      </c>
      <c r="G44" s="185">
        <f>F44*F12/F11</f>
        <v>18.022412339502168</v>
      </c>
      <c r="H44" s="58">
        <v>32012</v>
      </c>
      <c r="I44" s="58">
        <v>32012</v>
      </c>
      <c r="J44" s="58">
        <f t="shared" si="0"/>
        <v>0</v>
      </c>
      <c r="K44" s="102">
        <f>F44*(L10/F13)</f>
        <v>0.13926773359283229</v>
      </c>
      <c r="L44" s="187">
        <f>G44*(L6/(F11-G44+F12))</f>
        <v>3.0162365397564207E-2</v>
      </c>
      <c r="M44" s="102">
        <f t="shared" si="1"/>
        <v>0.16943009899039649</v>
      </c>
      <c r="N44" s="107"/>
      <c r="O44" s="90"/>
      <c r="P44" s="49"/>
      <c r="Q44" s="53"/>
      <c r="R44" s="48"/>
      <c r="S44" s="48"/>
      <c r="T44" s="48"/>
      <c r="U44" s="48"/>
      <c r="V44" s="124"/>
      <c r="W44" s="33"/>
      <c r="X44" s="125"/>
      <c r="Y44" s="126"/>
      <c r="Z44" s="126"/>
      <c r="AA44" s="131"/>
      <c r="AB44" s="128"/>
      <c r="AC44" s="110"/>
      <c r="AD44" s="110"/>
      <c r="AE44" s="110"/>
      <c r="AF44" s="129"/>
      <c r="AG44" s="129"/>
      <c r="AH44" s="129"/>
      <c r="AI44" s="107"/>
      <c r="AJ44" s="113"/>
      <c r="AK44" s="114"/>
      <c r="AL44" s="114"/>
      <c r="AM44" s="112"/>
      <c r="AN44" s="112"/>
      <c r="AO44" s="112"/>
    </row>
    <row r="45" spans="1:41" x14ac:dyDescent="0.25">
      <c r="A45" s="14">
        <v>27</v>
      </c>
      <c r="B45" s="66" t="s">
        <v>43</v>
      </c>
      <c r="C45" s="28">
        <v>15705815</v>
      </c>
      <c r="D45" s="57">
        <v>43703</v>
      </c>
      <c r="E45" s="57">
        <v>45163</v>
      </c>
      <c r="F45" s="13">
        <v>72.099999999999994</v>
      </c>
      <c r="G45" s="185">
        <f>F45*F12/F11</f>
        <v>21.513508769505069</v>
      </c>
      <c r="H45" s="58">
        <v>33792</v>
      </c>
      <c r="I45" s="58">
        <v>34070</v>
      </c>
      <c r="J45" s="58">
        <f t="shared" si="0"/>
        <v>278</v>
      </c>
      <c r="K45" s="102">
        <f t="shared" si="2"/>
        <v>0.23907999999999999</v>
      </c>
      <c r="L45" s="187">
        <f>G45*(L6/(F11-G45+F12))</f>
        <v>3.6018486260789573E-2</v>
      </c>
      <c r="M45" s="102">
        <f t="shared" si="1"/>
        <v>0.27509848626078959</v>
      </c>
      <c r="N45" s="107"/>
      <c r="O45" s="90"/>
      <c r="P45" s="49"/>
      <c r="Q45" s="53"/>
      <c r="R45" s="48"/>
      <c r="S45" s="48"/>
      <c r="T45" s="48"/>
      <c r="U45" s="48"/>
      <c r="V45" s="124"/>
      <c r="W45" s="33"/>
      <c r="X45" s="125"/>
      <c r="Y45" s="126"/>
      <c r="Z45" s="126"/>
      <c r="AA45" s="131"/>
      <c r="AB45" s="128"/>
      <c r="AC45" s="110"/>
      <c r="AD45" s="110"/>
      <c r="AE45" s="110"/>
      <c r="AF45" s="129"/>
      <c r="AG45" s="129"/>
      <c r="AH45" s="129"/>
      <c r="AI45" s="107"/>
      <c r="AJ45" s="113"/>
      <c r="AK45" s="114"/>
      <c r="AL45" s="114"/>
      <c r="AM45" s="112"/>
      <c r="AN45" s="112"/>
      <c r="AO45" s="112"/>
    </row>
    <row r="46" spans="1:41" x14ac:dyDescent="0.25">
      <c r="A46" s="14">
        <v>28</v>
      </c>
      <c r="B46" s="66" t="s">
        <v>44</v>
      </c>
      <c r="C46" s="28">
        <v>19000640</v>
      </c>
      <c r="D46" s="57">
        <v>43677</v>
      </c>
      <c r="E46" s="57">
        <v>45868</v>
      </c>
      <c r="F46" s="13">
        <v>46.9</v>
      </c>
      <c r="G46" s="185">
        <f>F46*F12/F11</f>
        <v>13.99422415103728</v>
      </c>
      <c r="H46" s="188">
        <v>3.996</v>
      </c>
      <c r="I46" s="188">
        <v>4.0090000000000003</v>
      </c>
      <c r="J46" s="186">
        <f t="shared" si="0"/>
        <v>1.3000000000000345E-2</v>
      </c>
      <c r="K46" s="102">
        <f>J46</f>
        <v>1.3000000000000345E-2</v>
      </c>
      <c r="L46" s="187">
        <f>G46*(L6/(F11-G46+F12))</f>
        <v>2.3410719404841861E-2</v>
      </c>
      <c r="M46" s="102">
        <f t="shared" si="1"/>
        <v>3.6410719404842209E-2</v>
      </c>
      <c r="N46" s="107"/>
      <c r="O46" s="90"/>
      <c r="P46" s="49"/>
      <c r="Q46" s="53"/>
      <c r="R46" s="48"/>
      <c r="S46" s="48"/>
      <c r="T46" s="48"/>
      <c r="U46" s="48"/>
      <c r="V46" s="124"/>
      <c r="W46" s="33"/>
      <c r="X46" s="125"/>
      <c r="Y46" s="126"/>
      <c r="Z46" s="126"/>
      <c r="AA46" s="131"/>
      <c r="AB46" s="128"/>
      <c r="AC46" s="132"/>
      <c r="AD46" s="132"/>
      <c r="AE46" s="99"/>
      <c r="AF46" s="129"/>
      <c r="AG46" s="129"/>
      <c r="AH46" s="129"/>
      <c r="AI46" s="107"/>
      <c r="AJ46" s="113"/>
      <c r="AK46" s="114"/>
      <c r="AL46" s="114"/>
      <c r="AM46" s="112"/>
      <c r="AN46" s="112"/>
      <c r="AO46" s="112"/>
    </row>
    <row r="47" spans="1:41" x14ac:dyDescent="0.25">
      <c r="A47" s="14">
        <v>29</v>
      </c>
      <c r="B47" s="66" t="s">
        <v>148</v>
      </c>
      <c r="C47" s="28">
        <v>16721754</v>
      </c>
      <c r="D47" s="57">
        <v>42768</v>
      </c>
      <c r="E47" s="57">
        <v>44228</v>
      </c>
      <c r="F47" s="13">
        <v>70</v>
      </c>
      <c r="G47" s="185">
        <f>F47*F12/F11</f>
        <v>20.886901717966087</v>
      </c>
      <c r="H47" s="59">
        <v>35243</v>
      </c>
      <c r="I47" s="59">
        <v>35243</v>
      </c>
      <c r="J47" s="58">
        <f t="shared" si="0"/>
        <v>0</v>
      </c>
      <c r="K47" s="102">
        <f t="shared" si="2"/>
        <v>0</v>
      </c>
      <c r="L47" s="187">
        <f>G47*(L6/(F11-G47+F12))</f>
        <v>3.4967066428027042E-2</v>
      </c>
      <c r="M47" s="102">
        <f t="shared" si="1"/>
        <v>3.4967066428027042E-2</v>
      </c>
      <c r="N47" s="107"/>
      <c r="O47" s="90"/>
      <c r="P47" s="49"/>
      <c r="Q47" s="53"/>
      <c r="R47" s="48"/>
      <c r="S47" s="48"/>
      <c r="T47" s="48"/>
      <c r="U47" s="48"/>
      <c r="V47" s="124"/>
      <c r="W47" s="33"/>
      <c r="X47" s="125"/>
      <c r="Y47" s="126"/>
      <c r="Z47" s="126"/>
      <c r="AA47" s="131"/>
      <c r="AB47" s="128"/>
      <c r="AC47" s="133"/>
      <c r="AD47" s="133"/>
      <c r="AE47" s="110"/>
      <c r="AF47" s="129"/>
      <c r="AG47" s="129"/>
      <c r="AH47" s="129"/>
      <c r="AI47" s="107"/>
      <c r="AJ47" s="113"/>
      <c r="AK47" s="114"/>
      <c r="AL47" s="114"/>
      <c r="AM47" s="112"/>
      <c r="AN47" s="112"/>
      <c r="AO47" s="112"/>
    </row>
    <row r="48" spans="1:41" x14ac:dyDescent="0.25">
      <c r="A48" s="14">
        <v>30</v>
      </c>
      <c r="B48" s="66" t="s">
        <v>45</v>
      </c>
      <c r="C48" s="28">
        <v>18009086</v>
      </c>
      <c r="D48" s="57">
        <v>43530</v>
      </c>
      <c r="E48" s="57">
        <v>45721</v>
      </c>
      <c r="F48" s="13">
        <v>47.4</v>
      </c>
      <c r="G48" s="185">
        <f>F48*F12/F11</f>
        <v>14.143416306165609</v>
      </c>
      <c r="H48" s="188">
        <v>2.7250000000000001</v>
      </c>
      <c r="I48" s="188">
        <v>2.8</v>
      </c>
      <c r="J48" s="186">
        <f t="shared" si="0"/>
        <v>7.4999999999999734E-2</v>
      </c>
      <c r="K48" s="102">
        <f>J48</f>
        <v>7.4999999999999734E-2</v>
      </c>
      <c r="L48" s="187">
        <f>G48*(L6/(F11-G48+F12))</f>
        <v>2.3660676958192947E-2</v>
      </c>
      <c r="M48" s="102">
        <f t="shared" si="1"/>
        <v>9.8660676958192681E-2</v>
      </c>
      <c r="N48" s="107"/>
      <c r="O48" s="90"/>
      <c r="P48" s="49"/>
      <c r="Q48" s="53"/>
      <c r="R48" s="48"/>
      <c r="S48" s="48"/>
      <c r="T48" s="48"/>
      <c r="U48" s="48"/>
      <c r="V48" s="124"/>
      <c r="W48" s="33"/>
      <c r="X48" s="125"/>
      <c r="Y48" s="126"/>
      <c r="Z48" s="126"/>
      <c r="AA48" s="131"/>
      <c r="AB48" s="128"/>
      <c r="AC48" s="132"/>
      <c r="AD48" s="132"/>
      <c r="AE48" s="99"/>
      <c r="AF48" s="129"/>
      <c r="AG48" s="129"/>
      <c r="AH48" s="129"/>
      <c r="AI48" s="107"/>
      <c r="AJ48" s="113"/>
      <c r="AK48" s="114"/>
      <c r="AL48" s="114"/>
      <c r="AM48" s="112"/>
      <c r="AN48" s="112"/>
      <c r="AO48" s="112"/>
    </row>
    <row r="49" spans="1:41" x14ac:dyDescent="0.25">
      <c r="A49" s="14">
        <v>31</v>
      </c>
      <c r="B49" s="66" t="s">
        <v>46</v>
      </c>
      <c r="C49" s="28">
        <v>18009275</v>
      </c>
      <c r="D49" s="57">
        <v>43530</v>
      </c>
      <c r="E49" s="57">
        <v>45721</v>
      </c>
      <c r="F49" s="13">
        <v>43.2</v>
      </c>
      <c r="G49" s="185">
        <f>F49*F12/F11</f>
        <v>12.890202203087645</v>
      </c>
      <c r="H49" s="188">
        <v>3.3330000000000002</v>
      </c>
      <c r="I49" s="188">
        <v>3.35</v>
      </c>
      <c r="J49" s="186">
        <f t="shared" si="0"/>
        <v>1.6999999999999904E-2</v>
      </c>
      <c r="K49" s="102">
        <f>J49</f>
        <v>1.6999999999999904E-2</v>
      </c>
      <c r="L49" s="187">
        <f>G49*(L6/(F11-G49+F12))</f>
        <v>2.1561280602667314E-2</v>
      </c>
      <c r="M49" s="102">
        <f t="shared" si="1"/>
        <v>3.8561280602667218E-2</v>
      </c>
      <c r="N49" s="107"/>
      <c r="O49" s="90"/>
      <c r="P49" s="49"/>
      <c r="Q49" s="53"/>
      <c r="R49" s="48"/>
      <c r="S49" s="48"/>
      <c r="T49" s="48"/>
      <c r="U49" s="48"/>
      <c r="V49" s="124"/>
      <c r="W49" s="33"/>
      <c r="X49" s="125"/>
      <c r="Y49" s="126"/>
      <c r="Z49" s="126"/>
      <c r="AA49" s="131"/>
      <c r="AB49" s="128"/>
      <c r="AC49" s="132"/>
      <c r="AD49" s="132"/>
      <c r="AE49" s="99"/>
      <c r="AF49" s="129"/>
      <c r="AG49" s="129"/>
      <c r="AH49" s="129"/>
      <c r="AI49" s="107"/>
      <c r="AJ49" s="113"/>
      <c r="AK49" s="114"/>
      <c r="AL49" s="114"/>
      <c r="AM49" s="112"/>
      <c r="AN49" s="112"/>
      <c r="AO49" s="112"/>
    </row>
    <row r="50" spans="1:41" x14ac:dyDescent="0.25">
      <c r="A50" s="14">
        <v>32</v>
      </c>
      <c r="B50" s="66" t="s">
        <v>47</v>
      </c>
      <c r="C50" s="28">
        <v>18008972</v>
      </c>
      <c r="D50" s="57">
        <v>43530</v>
      </c>
      <c r="E50" s="57">
        <v>44990</v>
      </c>
      <c r="F50" s="13">
        <v>41.7</v>
      </c>
      <c r="G50" s="185">
        <f>F50*F12/F11</f>
        <v>12.442625737702656</v>
      </c>
      <c r="H50" s="188">
        <v>2.5249999999999999</v>
      </c>
      <c r="I50" s="188">
        <v>2.5249999999999999</v>
      </c>
      <c r="J50" s="186">
        <f t="shared" si="0"/>
        <v>0</v>
      </c>
      <c r="K50" s="102">
        <f>J50</f>
        <v>0</v>
      </c>
      <c r="L50" s="187">
        <f>G50*(L6/(F11-G50+F12))</f>
        <v>2.0811632116139959E-2</v>
      </c>
      <c r="M50" s="102">
        <f t="shared" si="1"/>
        <v>2.0811632116139959E-2</v>
      </c>
      <c r="N50" s="107"/>
      <c r="O50" s="90"/>
      <c r="P50" s="49"/>
      <c r="Q50" s="53"/>
      <c r="R50" s="48"/>
      <c r="S50" s="48"/>
      <c r="T50" s="48"/>
      <c r="U50" s="48"/>
      <c r="V50" s="124"/>
      <c r="W50" s="33"/>
      <c r="X50" s="125"/>
      <c r="Y50" s="126"/>
      <c r="Z50" s="126"/>
      <c r="AA50" s="131"/>
      <c r="AB50" s="128"/>
      <c r="AC50" s="132"/>
      <c r="AD50" s="132"/>
      <c r="AE50" s="99"/>
      <c r="AF50" s="129"/>
      <c r="AG50" s="129"/>
      <c r="AH50" s="129"/>
      <c r="AI50" s="107"/>
      <c r="AJ50" s="113"/>
      <c r="AK50" s="114"/>
      <c r="AL50" s="114"/>
      <c r="AM50" s="112"/>
      <c r="AN50" s="112"/>
      <c r="AO50" s="112"/>
    </row>
    <row r="51" spans="1:41" x14ac:dyDescent="0.25">
      <c r="A51" s="14">
        <v>33</v>
      </c>
      <c r="B51" s="66" t="s">
        <v>48</v>
      </c>
      <c r="C51" s="28">
        <v>15705600</v>
      </c>
      <c r="D51" s="57"/>
      <c r="E51" s="57"/>
      <c r="F51" s="13">
        <v>46</v>
      </c>
      <c r="G51" s="185">
        <f>F51*F12/F11</f>
        <v>13.725678271806288</v>
      </c>
      <c r="H51" s="59">
        <v>24684</v>
      </c>
      <c r="I51" s="59">
        <v>24684</v>
      </c>
      <c r="J51" s="58">
        <f t="shared" si="0"/>
        <v>0</v>
      </c>
      <c r="K51" s="102">
        <f>F51*(L10/F13)</f>
        <v>0.10606483021970671</v>
      </c>
      <c r="L51" s="187">
        <f>G51*(L6/(F11-G51+F12))</f>
        <v>2.2960815845131335E-2</v>
      </c>
      <c r="M51" s="102">
        <f t="shared" si="1"/>
        <v>0.12902564606483805</v>
      </c>
      <c r="N51" s="107"/>
      <c r="O51" s="90"/>
      <c r="P51" s="49"/>
      <c r="Q51" s="53"/>
      <c r="R51" s="48"/>
      <c r="S51" s="48"/>
      <c r="T51" s="48"/>
      <c r="U51" s="48"/>
      <c r="V51" s="124"/>
      <c r="W51" s="33"/>
      <c r="X51" s="125"/>
      <c r="Y51" s="126"/>
      <c r="Z51" s="126"/>
      <c r="AA51" s="131"/>
      <c r="AB51" s="128"/>
      <c r="AC51" s="133"/>
      <c r="AD51" s="133"/>
      <c r="AE51" s="110"/>
      <c r="AF51" s="129"/>
      <c r="AG51" s="129"/>
      <c r="AH51" s="129"/>
      <c r="AI51" s="107"/>
      <c r="AJ51" s="113"/>
      <c r="AK51" s="114"/>
      <c r="AL51" s="114"/>
      <c r="AM51" s="112"/>
      <c r="AN51" s="112"/>
      <c r="AO51" s="112"/>
    </row>
    <row r="52" spans="1:41" x14ac:dyDescent="0.25">
      <c r="A52" s="14">
        <v>34</v>
      </c>
      <c r="B52" s="66" t="s">
        <v>49</v>
      </c>
      <c r="C52" s="28">
        <v>15705534</v>
      </c>
      <c r="D52" s="57"/>
      <c r="E52" s="57"/>
      <c r="F52" s="13">
        <v>60.6</v>
      </c>
      <c r="G52" s="185">
        <f>F52*F12/F11</f>
        <v>18.082089201553501</v>
      </c>
      <c r="H52" s="59">
        <v>35906</v>
      </c>
      <c r="I52" s="59">
        <v>35906</v>
      </c>
      <c r="J52" s="58">
        <f t="shared" si="0"/>
        <v>0</v>
      </c>
      <c r="K52" s="102">
        <f>F52*(L10/F13)</f>
        <v>0.13972888502857014</v>
      </c>
      <c r="L52" s="187">
        <f>G52*(L6/(F11-G52+F12))</f>
        <v>3.0262433391968158E-2</v>
      </c>
      <c r="M52" s="102">
        <f t="shared" si="1"/>
        <v>0.1699913184205383</v>
      </c>
      <c r="N52" s="107"/>
      <c r="O52" s="90"/>
      <c r="P52" s="49"/>
      <c r="Q52" s="53"/>
      <c r="R52" s="48"/>
      <c r="S52" s="48"/>
      <c r="T52" s="48"/>
      <c r="U52" s="48"/>
      <c r="V52" s="124"/>
      <c r="W52" s="33"/>
      <c r="X52" s="125"/>
      <c r="Y52" s="126"/>
      <c r="Z52" s="126"/>
      <c r="AA52" s="131"/>
      <c r="AB52" s="128"/>
      <c r="AC52" s="133"/>
      <c r="AD52" s="133"/>
      <c r="AE52" s="110"/>
      <c r="AF52" s="129"/>
      <c r="AG52" s="129"/>
      <c r="AH52" s="129"/>
      <c r="AI52" s="107"/>
      <c r="AJ52" s="113"/>
      <c r="AK52" s="114"/>
      <c r="AL52" s="114"/>
      <c r="AM52" s="112"/>
      <c r="AN52" s="112"/>
      <c r="AO52" s="112"/>
    </row>
    <row r="53" spans="1:41" x14ac:dyDescent="0.25">
      <c r="A53" s="14">
        <v>35</v>
      </c>
      <c r="B53" s="66" t="s">
        <v>50</v>
      </c>
      <c r="C53" s="189">
        <v>15705677</v>
      </c>
      <c r="D53" s="190">
        <v>43710</v>
      </c>
      <c r="E53" s="190">
        <v>45170</v>
      </c>
      <c r="F53" s="13">
        <v>72.2</v>
      </c>
      <c r="G53" s="185">
        <f>F53*F12/F11</f>
        <v>21.543347200530739</v>
      </c>
      <c r="H53" s="59">
        <v>17078</v>
      </c>
      <c r="I53" s="59">
        <v>17080</v>
      </c>
      <c r="J53" s="58">
        <f t="shared" si="0"/>
        <v>2</v>
      </c>
      <c r="K53" s="102">
        <f t="shared" ref="K53:K109" si="3">J53*0.00086</f>
        <v>1.72E-3</v>
      </c>
      <c r="L53" s="187">
        <f>G53*(L6/(F11-G53+F12))</f>
        <v>3.606855737852678E-2</v>
      </c>
      <c r="M53" s="102">
        <f t="shared" si="1"/>
        <v>3.778855737852678E-2</v>
      </c>
      <c r="N53" s="107"/>
      <c r="O53" s="90"/>
      <c r="P53" s="49"/>
      <c r="Q53" s="53"/>
      <c r="R53" s="48"/>
      <c r="S53" s="48"/>
      <c r="T53" s="48"/>
      <c r="U53" s="48"/>
      <c r="V53" s="124"/>
      <c r="W53" s="33"/>
      <c r="X53" s="125"/>
      <c r="Y53" s="126"/>
      <c r="Z53" s="126"/>
      <c r="AA53" s="131"/>
      <c r="AB53" s="128"/>
      <c r="AC53" s="133"/>
      <c r="AD53" s="133"/>
      <c r="AE53" s="110"/>
      <c r="AF53" s="129"/>
      <c r="AG53" s="129"/>
      <c r="AH53" s="129"/>
      <c r="AI53" s="107"/>
      <c r="AJ53" s="113"/>
      <c r="AK53" s="114"/>
      <c r="AL53" s="114"/>
      <c r="AM53" s="112"/>
      <c r="AN53" s="112"/>
      <c r="AO53" s="112"/>
    </row>
    <row r="54" spans="1:41" x14ac:dyDescent="0.25">
      <c r="A54" s="14">
        <v>36</v>
      </c>
      <c r="B54" s="66" t="s">
        <v>51</v>
      </c>
      <c r="C54" s="28">
        <v>15705691</v>
      </c>
      <c r="D54" s="57">
        <v>43689</v>
      </c>
      <c r="E54" s="57">
        <v>45149</v>
      </c>
      <c r="F54" s="13">
        <v>46.5</v>
      </c>
      <c r="G54" s="185">
        <f>F54*F12/F11</f>
        <v>13.874870426934617</v>
      </c>
      <c r="H54" s="58">
        <v>8866</v>
      </c>
      <c r="I54" s="58">
        <v>8866</v>
      </c>
      <c r="J54" s="58">
        <f t="shared" si="0"/>
        <v>0</v>
      </c>
      <c r="K54" s="102">
        <f t="shared" si="3"/>
        <v>0</v>
      </c>
      <c r="L54" s="187">
        <f>G54*(L6/(F11-G54+F12))</f>
        <v>2.3210759086915309E-2</v>
      </c>
      <c r="M54" s="102">
        <f t="shared" si="1"/>
        <v>2.3210759086915309E-2</v>
      </c>
      <c r="N54" s="107"/>
      <c r="O54" s="90"/>
      <c r="P54" s="49"/>
      <c r="Q54" s="53"/>
      <c r="R54" s="48"/>
      <c r="S54" s="48"/>
      <c r="T54" s="48"/>
      <c r="U54" s="48"/>
      <c r="V54" s="124"/>
      <c r="W54" s="33"/>
      <c r="X54" s="125"/>
      <c r="Y54" s="126"/>
      <c r="Z54" s="126"/>
      <c r="AA54" s="131"/>
      <c r="AB54" s="128"/>
      <c r="AC54" s="110"/>
      <c r="AD54" s="110"/>
      <c r="AE54" s="110"/>
      <c r="AF54" s="129"/>
      <c r="AG54" s="129"/>
      <c r="AH54" s="129"/>
      <c r="AI54" s="107"/>
      <c r="AJ54" s="113"/>
      <c r="AK54" s="114"/>
      <c r="AL54" s="114"/>
      <c r="AM54" s="112"/>
      <c r="AN54" s="112"/>
      <c r="AO54" s="112"/>
    </row>
    <row r="55" spans="1:41" x14ac:dyDescent="0.25">
      <c r="A55" s="15">
        <v>37</v>
      </c>
      <c r="B55" s="67" t="s">
        <v>52</v>
      </c>
      <c r="C55" s="28">
        <v>15730459</v>
      </c>
      <c r="D55" s="57">
        <v>43721</v>
      </c>
      <c r="E55" s="57">
        <v>45181</v>
      </c>
      <c r="F55" s="16">
        <v>69.5</v>
      </c>
      <c r="G55" s="185">
        <f>F55*F12/F11</f>
        <v>20.737709562837761</v>
      </c>
      <c r="H55" s="58">
        <v>34316</v>
      </c>
      <c r="I55" s="58">
        <v>34316</v>
      </c>
      <c r="J55" s="58">
        <f t="shared" si="0"/>
        <v>0</v>
      </c>
      <c r="K55" s="102">
        <f t="shared" si="3"/>
        <v>0</v>
      </c>
      <c r="L55" s="187">
        <f>G55*(L6/(F11-G55+F12))</f>
        <v>3.4716749091959417E-2</v>
      </c>
      <c r="M55" s="102">
        <f t="shared" si="1"/>
        <v>3.4716749091959417E-2</v>
      </c>
      <c r="N55" s="107"/>
      <c r="O55" s="90"/>
      <c r="P55" s="49"/>
      <c r="Q55" s="53"/>
      <c r="R55" s="48"/>
      <c r="S55" s="48"/>
      <c r="T55" s="48"/>
      <c r="U55" s="48"/>
      <c r="V55" s="124"/>
      <c r="W55" s="33"/>
      <c r="X55" s="125"/>
      <c r="Y55" s="126"/>
      <c r="Z55" s="126"/>
      <c r="AA55" s="131"/>
      <c r="AB55" s="128"/>
      <c r="AC55" s="110"/>
      <c r="AD55" s="110"/>
      <c r="AE55" s="110"/>
      <c r="AF55" s="129"/>
      <c r="AG55" s="129"/>
      <c r="AH55" s="129"/>
      <c r="AI55" s="107"/>
      <c r="AJ55" s="113"/>
      <c r="AK55" s="114"/>
      <c r="AL55" s="114"/>
      <c r="AM55" s="112"/>
      <c r="AN55" s="112"/>
      <c r="AO55" s="112"/>
    </row>
    <row r="56" spans="1:41" x14ac:dyDescent="0.25">
      <c r="A56" s="14">
        <v>38</v>
      </c>
      <c r="B56" s="66" t="s">
        <v>53</v>
      </c>
      <c r="C56" s="191">
        <v>91504423</v>
      </c>
      <c r="D56" s="57">
        <v>43731</v>
      </c>
      <c r="E56" s="57">
        <v>45191</v>
      </c>
      <c r="F56" s="13">
        <v>47</v>
      </c>
      <c r="G56" s="185">
        <f>F56*F12/F11</f>
        <v>14.024062582062944</v>
      </c>
      <c r="H56" s="186">
        <v>0.70099999999999996</v>
      </c>
      <c r="I56" s="186">
        <v>0.70099999999999996</v>
      </c>
      <c r="J56" s="186">
        <f t="shared" si="0"/>
        <v>0</v>
      </c>
      <c r="K56" s="102">
        <f>J56</f>
        <v>0</v>
      </c>
      <c r="L56" s="187">
        <f>G56*(L6/(F11-G56+F12))</f>
        <v>2.3460710279418151E-2</v>
      </c>
      <c r="M56" s="102">
        <f t="shared" si="1"/>
        <v>2.3460710279418151E-2</v>
      </c>
      <c r="N56" s="107"/>
      <c r="O56" s="90"/>
      <c r="P56" s="49"/>
      <c r="Q56" s="53"/>
      <c r="R56" s="48"/>
      <c r="S56" s="48"/>
      <c r="T56" s="48"/>
      <c r="U56" s="48"/>
      <c r="V56" s="124"/>
      <c r="W56" s="33"/>
      <c r="X56" s="125"/>
      <c r="Y56" s="126"/>
      <c r="Z56" s="126"/>
      <c r="AA56" s="131"/>
      <c r="AB56" s="128"/>
      <c r="AC56" s="99"/>
      <c r="AD56" s="99"/>
      <c r="AE56" s="99"/>
      <c r="AF56" s="129"/>
      <c r="AG56" s="129"/>
      <c r="AH56" s="129"/>
      <c r="AI56" s="107"/>
      <c r="AJ56" s="113"/>
      <c r="AK56" s="114"/>
      <c r="AL56" s="114"/>
      <c r="AM56" s="112"/>
      <c r="AN56" s="112"/>
      <c r="AO56" s="112"/>
    </row>
    <row r="57" spans="1:41" x14ac:dyDescent="0.25">
      <c r="A57" s="14">
        <v>39</v>
      </c>
      <c r="B57" s="67" t="s">
        <v>54</v>
      </c>
      <c r="C57" s="28">
        <v>17232389</v>
      </c>
      <c r="D57" s="57">
        <v>43159</v>
      </c>
      <c r="E57" s="57">
        <v>44619</v>
      </c>
      <c r="F57" s="13">
        <v>43.1</v>
      </c>
      <c r="G57" s="185">
        <f>F57*F12/F11</f>
        <v>12.860363772061978</v>
      </c>
      <c r="H57" s="58">
        <v>5212</v>
      </c>
      <c r="I57" s="58">
        <v>5215</v>
      </c>
      <c r="J57" s="58">
        <f t="shared" si="0"/>
        <v>3</v>
      </c>
      <c r="K57" s="102">
        <f t="shared" si="3"/>
        <v>2.5799999999999998E-3</v>
      </c>
      <c r="L57" s="187">
        <f>G57*(L6/(F11-G57+F12))</f>
        <v>2.1511301811511705E-2</v>
      </c>
      <c r="M57" s="102">
        <f t="shared" si="1"/>
        <v>2.4091301811511704E-2</v>
      </c>
      <c r="N57" s="107"/>
      <c r="O57" s="90"/>
      <c r="P57" s="49"/>
      <c r="Q57" s="53"/>
      <c r="R57" s="48"/>
      <c r="S57" s="48"/>
      <c r="T57" s="48"/>
      <c r="U57" s="48"/>
      <c r="V57" s="124"/>
      <c r="W57" s="33"/>
      <c r="X57" s="125"/>
      <c r="Y57" s="126"/>
      <c r="Z57" s="126"/>
      <c r="AA57" s="131"/>
      <c r="AB57" s="128"/>
      <c r="AC57" s="110"/>
      <c r="AD57" s="110"/>
      <c r="AE57" s="110"/>
      <c r="AF57" s="129"/>
      <c r="AG57" s="129"/>
      <c r="AH57" s="129"/>
      <c r="AI57" s="107"/>
      <c r="AJ57" s="113"/>
      <c r="AK57" s="114"/>
      <c r="AL57" s="114"/>
      <c r="AM57" s="112"/>
      <c r="AN57" s="112"/>
      <c r="AO57" s="112"/>
    </row>
    <row r="58" spans="1:41" x14ac:dyDescent="0.25">
      <c r="A58" s="14">
        <v>40</v>
      </c>
      <c r="B58" s="66" t="s">
        <v>55</v>
      </c>
      <c r="C58" s="28">
        <v>81501777</v>
      </c>
      <c r="D58" s="57">
        <v>43504</v>
      </c>
      <c r="E58" s="57">
        <v>44964</v>
      </c>
      <c r="F58" s="13">
        <v>41.4</v>
      </c>
      <c r="G58" s="185">
        <f>F58*F12/F11</f>
        <v>12.353110444625658</v>
      </c>
      <c r="H58" s="186">
        <v>2.7290000000000001</v>
      </c>
      <c r="I58" s="186">
        <v>2.7349999999999999</v>
      </c>
      <c r="J58" s="186">
        <f t="shared" si="0"/>
        <v>5.9999999999997833E-3</v>
      </c>
      <c r="K58" s="102">
        <f>J58</f>
        <v>5.9999999999997833E-3</v>
      </c>
      <c r="L58" s="187">
        <f>G58*(L6/(F11-G58+F12))</f>
        <v>2.0661711002006408E-2</v>
      </c>
      <c r="M58" s="102">
        <f t="shared" si="1"/>
        <v>2.6661711002006191E-2</v>
      </c>
      <c r="N58" s="107"/>
      <c r="O58" s="90"/>
      <c r="P58" s="49"/>
      <c r="Q58" s="53"/>
      <c r="R58" s="48"/>
      <c r="S58" s="48"/>
      <c r="T58" s="48"/>
      <c r="U58" s="48"/>
      <c r="V58" s="124"/>
      <c r="W58" s="33"/>
      <c r="X58" s="125"/>
      <c r="Y58" s="126"/>
      <c r="Z58" s="126"/>
      <c r="AA58" s="131"/>
      <c r="AB58" s="128"/>
      <c r="AC58" s="99"/>
      <c r="AD58" s="99"/>
      <c r="AE58" s="99"/>
      <c r="AF58" s="129"/>
      <c r="AG58" s="129"/>
      <c r="AH58" s="129"/>
      <c r="AI58" s="107"/>
      <c r="AJ58" s="113"/>
      <c r="AK58" s="114"/>
      <c r="AL58" s="114"/>
      <c r="AM58" s="112"/>
      <c r="AN58" s="112"/>
      <c r="AO58" s="112"/>
    </row>
    <row r="59" spans="1:41" x14ac:dyDescent="0.25">
      <c r="A59" s="14">
        <v>41</v>
      </c>
      <c r="B59" s="66" t="s">
        <v>56</v>
      </c>
      <c r="C59" s="28">
        <v>476415</v>
      </c>
      <c r="D59" s="57">
        <v>43698</v>
      </c>
      <c r="E59" s="57">
        <v>45889</v>
      </c>
      <c r="F59" s="13">
        <v>45.9</v>
      </c>
      <c r="G59" s="185">
        <f>F59*F12/F11</f>
        <v>13.69583984078062</v>
      </c>
      <c r="H59" s="186">
        <v>3.153</v>
      </c>
      <c r="I59" s="186">
        <v>3.1680000000000001</v>
      </c>
      <c r="J59" s="186">
        <f t="shared" si="0"/>
        <v>1.5000000000000124E-2</v>
      </c>
      <c r="K59" s="102">
        <f>J59</f>
        <v>1.5000000000000124E-2</v>
      </c>
      <c r="L59" s="187">
        <f>G59*(L6/(F11-G59+F12))</f>
        <v>2.2910828150827414E-2</v>
      </c>
      <c r="M59" s="102">
        <f t="shared" si="1"/>
        <v>3.7910828150827539E-2</v>
      </c>
      <c r="N59" s="107"/>
      <c r="O59" s="90"/>
      <c r="P59" s="49"/>
      <c r="Q59" s="53"/>
      <c r="R59" s="48"/>
      <c r="S59" s="48"/>
      <c r="T59" s="48"/>
      <c r="U59" s="48"/>
      <c r="V59" s="124"/>
      <c r="W59" s="33"/>
      <c r="X59" s="125"/>
      <c r="Y59" s="126"/>
      <c r="Z59" s="126"/>
      <c r="AA59" s="131"/>
      <c r="AB59" s="128"/>
      <c r="AC59" s="99"/>
      <c r="AD59" s="99"/>
      <c r="AE59" s="99"/>
      <c r="AF59" s="129"/>
      <c r="AG59" s="129"/>
      <c r="AH59" s="129"/>
      <c r="AI59" s="107"/>
      <c r="AJ59" s="113"/>
      <c r="AK59" s="114"/>
      <c r="AL59" s="114"/>
      <c r="AM59" s="112"/>
      <c r="AN59" s="112"/>
      <c r="AO59" s="112"/>
    </row>
    <row r="60" spans="1:41" x14ac:dyDescent="0.25">
      <c r="A60" s="14">
        <v>42</v>
      </c>
      <c r="B60" s="66" t="s">
        <v>57</v>
      </c>
      <c r="C60" s="28">
        <v>15705552</v>
      </c>
      <c r="D60" s="57"/>
      <c r="E60" s="57"/>
      <c r="F60" s="13">
        <v>60.8</v>
      </c>
      <c r="G60" s="185">
        <f>F60*F12/F11</f>
        <v>18.14176606360483</v>
      </c>
      <c r="H60" s="58">
        <v>30188</v>
      </c>
      <c r="I60" s="58">
        <v>30188</v>
      </c>
      <c r="J60" s="58">
        <f t="shared" si="0"/>
        <v>0</v>
      </c>
      <c r="K60" s="102">
        <f>F60*(L10/F13)</f>
        <v>0.140190036464308</v>
      </c>
      <c r="L60" s="187">
        <f>G60*(L6/(F11-G60+F12))</f>
        <v>3.0362502660200335E-2</v>
      </c>
      <c r="M60" s="102">
        <f t="shared" si="1"/>
        <v>0.17055253912450832</v>
      </c>
      <c r="N60" s="107"/>
      <c r="O60" s="90"/>
      <c r="P60" s="49"/>
      <c r="Q60" s="53"/>
      <c r="R60" s="48"/>
      <c r="S60" s="48"/>
      <c r="T60" s="48"/>
      <c r="U60" s="48"/>
      <c r="V60" s="124"/>
      <c r="W60" s="33"/>
      <c r="X60" s="125"/>
      <c r="Y60" s="126"/>
      <c r="Z60" s="126"/>
      <c r="AA60" s="131"/>
      <c r="AB60" s="128"/>
      <c r="AC60" s="110"/>
      <c r="AD60" s="110"/>
      <c r="AE60" s="110"/>
      <c r="AF60" s="129"/>
      <c r="AG60" s="129"/>
      <c r="AH60" s="129"/>
      <c r="AI60" s="107"/>
      <c r="AJ60" s="113"/>
      <c r="AK60" s="114"/>
      <c r="AL60" s="114"/>
      <c r="AM60" s="112"/>
      <c r="AN60" s="112"/>
      <c r="AO60" s="112"/>
    </row>
    <row r="61" spans="1:41" x14ac:dyDescent="0.25">
      <c r="A61" s="14">
        <v>43</v>
      </c>
      <c r="B61" s="67" t="s">
        <v>58</v>
      </c>
      <c r="C61" s="28">
        <v>496</v>
      </c>
      <c r="D61" s="57">
        <v>43698</v>
      </c>
      <c r="E61" s="57">
        <v>45158</v>
      </c>
      <c r="F61" s="13">
        <v>72.2</v>
      </c>
      <c r="G61" s="185">
        <f>F61*F12/F11</f>
        <v>21.543347200530739</v>
      </c>
      <c r="H61" s="186">
        <v>1.4279999999999999</v>
      </c>
      <c r="I61" s="186">
        <v>1.429</v>
      </c>
      <c r="J61" s="186">
        <f t="shared" si="0"/>
        <v>1.0000000000001119E-3</v>
      </c>
      <c r="K61" s="102">
        <f>J61</f>
        <v>1.0000000000001119E-3</v>
      </c>
      <c r="L61" s="187">
        <f>G61*(L6/(F11-G61+F12))</f>
        <v>3.606855737852678E-2</v>
      </c>
      <c r="M61" s="102">
        <f t="shared" si="1"/>
        <v>3.7068557378526892E-2</v>
      </c>
      <c r="N61" s="107"/>
      <c r="O61" s="90"/>
      <c r="P61" s="49"/>
      <c r="Q61" s="53"/>
      <c r="R61" s="48"/>
      <c r="S61" s="48"/>
      <c r="T61" s="48"/>
      <c r="U61" s="48"/>
      <c r="V61" s="124"/>
      <c r="W61" s="33"/>
      <c r="X61" s="125"/>
      <c r="Y61" s="126"/>
      <c r="Z61" s="126"/>
      <c r="AA61" s="131"/>
      <c r="AB61" s="128"/>
      <c r="AC61" s="99"/>
      <c r="AD61" s="99"/>
      <c r="AE61" s="99"/>
      <c r="AF61" s="129"/>
      <c r="AG61" s="129"/>
      <c r="AH61" s="129"/>
      <c r="AI61" s="107"/>
      <c r="AJ61" s="113"/>
      <c r="AK61" s="114"/>
      <c r="AL61" s="114"/>
      <c r="AM61" s="112"/>
      <c r="AN61" s="112"/>
      <c r="AO61" s="112"/>
    </row>
    <row r="62" spans="1:41" x14ac:dyDescent="0.25">
      <c r="A62" s="14">
        <v>44</v>
      </c>
      <c r="B62" s="66" t="s">
        <v>59</v>
      </c>
      <c r="C62" s="28">
        <v>15705515</v>
      </c>
      <c r="D62" s="57"/>
      <c r="E62" s="57"/>
      <c r="F62" s="13">
        <v>46.3</v>
      </c>
      <c r="G62" s="185">
        <f>F62*F12/F11</f>
        <v>13.815193564883282</v>
      </c>
      <c r="H62" s="186">
        <v>3.1930000000000001</v>
      </c>
      <c r="I62" s="186">
        <v>3.2416999999999998</v>
      </c>
      <c r="J62" s="186">
        <f t="shared" si="0"/>
        <v>4.8699999999999743E-2</v>
      </c>
      <c r="K62" s="102">
        <f>J62</f>
        <v>4.8699999999999743E-2</v>
      </c>
      <c r="L62" s="187">
        <f>G62*(L6/(F11-G62+F12))</f>
        <v>2.3110780836136692E-2</v>
      </c>
      <c r="M62" s="102">
        <f t="shared" si="1"/>
        <v>7.1810780836136429E-2</v>
      </c>
      <c r="N62" s="107"/>
      <c r="O62" s="90"/>
      <c r="P62" s="49"/>
      <c r="Q62" s="53"/>
      <c r="R62" s="48"/>
      <c r="S62" s="48"/>
      <c r="T62" s="48"/>
      <c r="U62" s="48"/>
      <c r="V62" s="124"/>
      <c r="W62" s="33"/>
      <c r="X62" s="125"/>
      <c r="Y62" s="126"/>
      <c r="Z62" s="126"/>
      <c r="AA62" s="131"/>
      <c r="AB62" s="128"/>
      <c r="AC62" s="99"/>
      <c r="AD62" s="99"/>
      <c r="AE62" s="99"/>
      <c r="AF62" s="129"/>
      <c r="AG62" s="129"/>
      <c r="AH62" s="129"/>
      <c r="AI62" s="107"/>
      <c r="AJ62" s="113"/>
      <c r="AK62" s="114"/>
      <c r="AL62" s="114"/>
      <c r="AM62" s="112"/>
      <c r="AN62" s="112"/>
      <c r="AO62" s="112"/>
    </row>
    <row r="63" spans="1:41" x14ac:dyDescent="0.25">
      <c r="A63" s="14">
        <v>45</v>
      </c>
      <c r="B63" s="66" t="s">
        <v>60</v>
      </c>
      <c r="C63" s="28">
        <v>15705549</v>
      </c>
      <c r="D63" s="57">
        <v>43699</v>
      </c>
      <c r="E63" s="57">
        <v>45159</v>
      </c>
      <c r="F63" s="13">
        <v>69.7</v>
      </c>
      <c r="G63" s="185">
        <f>F63*F12/F11</f>
        <v>20.797386424889094</v>
      </c>
      <c r="H63" s="58">
        <v>32422</v>
      </c>
      <c r="I63" s="58">
        <v>32542</v>
      </c>
      <c r="J63" s="58">
        <f t="shared" si="0"/>
        <v>120</v>
      </c>
      <c r="K63" s="102">
        <f t="shared" si="3"/>
        <v>0.1032</v>
      </c>
      <c r="L63" s="187">
        <f>G63*(L6/(F11-G63+F12))</f>
        <v>3.4816875070181746E-2</v>
      </c>
      <c r="M63" s="102">
        <f t="shared" si="1"/>
        <v>0.13801687507018173</v>
      </c>
      <c r="N63" s="107"/>
      <c r="O63" s="90"/>
      <c r="P63" s="49"/>
      <c r="Q63" s="53"/>
      <c r="R63" s="48"/>
      <c r="S63" s="48"/>
      <c r="T63" s="48"/>
      <c r="U63" s="48"/>
      <c r="V63" s="124"/>
      <c r="W63" s="33"/>
      <c r="X63" s="125"/>
      <c r="Y63" s="126"/>
      <c r="Z63" s="126"/>
      <c r="AA63" s="131"/>
      <c r="AB63" s="128"/>
      <c r="AC63" s="110"/>
      <c r="AD63" s="110"/>
      <c r="AE63" s="110"/>
      <c r="AF63" s="129"/>
      <c r="AG63" s="129"/>
      <c r="AH63" s="129"/>
      <c r="AI63" s="107"/>
      <c r="AJ63" s="113"/>
      <c r="AK63" s="114"/>
      <c r="AL63" s="114"/>
      <c r="AM63" s="112"/>
      <c r="AN63" s="112"/>
      <c r="AO63" s="112"/>
    </row>
    <row r="64" spans="1:41" x14ac:dyDescent="0.25">
      <c r="A64" s="14">
        <v>46</v>
      </c>
      <c r="B64" s="66" t="s">
        <v>61</v>
      </c>
      <c r="C64" s="28">
        <v>3193</v>
      </c>
      <c r="D64" s="57">
        <v>43418</v>
      </c>
      <c r="E64" s="57">
        <v>44878</v>
      </c>
      <c r="F64" s="13">
        <v>47.9</v>
      </c>
      <c r="G64" s="185">
        <f>F64*F12/F11</f>
        <v>14.292608461293938</v>
      </c>
      <c r="H64" s="186">
        <v>2.149</v>
      </c>
      <c r="I64" s="186">
        <v>2.2239</v>
      </c>
      <c r="J64" s="186">
        <f t="shared" si="0"/>
        <v>7.4899999999999967E-2</v>
      </c>
      <c r="K64" s="102">
        <f>J64</f>
        <v>7.4899999999999967E-2</v>
      </c>
      <c r="L64" s="187">
        <f>G64*(L6/(F11-G64+F12))</f>
        <v>2.3910642462945792E-2</v>
      </c>
      <c r="M64" s="102">
        <f t="shared" si="1"/>
        <v>9.8810642462945755E-2</v>
      </c>
      <c r="N64" s="107"/>
      <c r="O64" s="90"/>
      <c r="P64" s="49"/>
      <c r="Q64" s="53"/>
      <c r="R64" s="48"/>
      <c r="S64" s="48"/>
      <c r="T64" s="48"/>
      <c r="U64" s="48"/>
      <c r="V64" s="124"/>
      <c r="W64" s="33"/>
      <c r="X64" s="125"/>
      <c r="Y64" s="126"/>
      <c r="Z64" s="126"/>
      <c r="AA64" s="131"/>
      <c r="AB64" s="128"/>
      <c r="AC64" s="99"/>
      <c r="AD64" s="99"/>
      <c r="AE64" s="99"/>
      <c r="AF64" s="129"/>
      <c r="AG64" s="129"/>
      <c r="AH64" s="129"/>
      <c r="AI64" s="107"/>
      <c r="AJ64" s="113"/>
      <c r="AK64" s="114"/>
      <c r="AL64" s="114"/>
      <c r="AM64" s="112"/>
      <c r="AN64" s="112"/>
      <c r="AO64" s="112"/>
    </row>
    <row r="65" spans="1:41" x14ac:dyDescent="0.25">
      <c r="A65" s="14">
        <v>47</v>
      </c>
      <c r="B65" s="66" t="s">
        <v>62</v>
      </c>
      <c r="C65" s="28">
        <v>41260018</v>
      </c>
      <c r="D65" s="57">
        <v>43719</v>
      </c>
      <c r="E65" s="57">
        <v>45179</v>
      </c>
      <c r="F65" s="13">
        <v>42.4</v>
      </c>
      <c r="G65" s="185">
        <f>F65*F12/F11</f>
        <v>12.651494754882316</v>
      </c>
      <c r="H65" s="186">
        <v>0</v>
      </c>
      <c r="I65" s="186">
        <v>0</v>
      </c>
      <c r="J65" s="186">
        <f t="shared" si="0"/>
        <v>0</v>
      </c>
      <c r="K65" s="102">
        <f>J65</f>
        <v>0</v>
      </c>
      <c r="L65" s="187">
        <f>G65*(L6/(F11-G65+F12))</f>
        <v>2.1161459175169109E-2</v>
      </c>
      <c r="M65" s="102">
        <f t="shared" si="1"/>
        <v>2.1161459175169109E-2</v>
      </c>
      <c r="N65" s="107"/>
      <c r="O65" s="90"/>
      <c r="P65" s="49"/>
      <c r="Q65" s="53"/>
      <c r="R65" s="48"/>
      <c r="S65" s="48"/>
      <c r="T65" s="48"/>
      <c r="U65" s="48"/>
      <c r="V65" s="124"/>
      <c r="W65" s="33"/>
      <c r="X65" s="125"/>
      <c r="Y65" s="126"/>
      <c r="Z65" s="126"/>
      <c r="AA65" s="131"/>
      <c r="AB65" s="128"/>
      <c r="AC65" s="99"/>
      <c r="AD65" s="99"/>
      <c r="AE65" s="99"/>
      <c r="AF65" s="129"/>
      <c r="AG65" s="129"/>
      <c r="AH65" s="129"/>
      <c r="AI65" s="107"/>
      <c r="AJ65" s="113"/>
      <c r="AK65" s="114"/>
      <c r="AL65" s="114"/>
      <c r="AM65" s="112"/>
      <c r="AN65" s="112"/>
      <c r="AO65" s="112"/>
    </row>
    <row r="66" spans="1:41" x14ac:dyDescent="0.25">
      <c r="A66" s="14">
        <v>48</v>
      </c>
      <c r="B66" s="66" t="s">
        <v>55</v>
      </c>
      <c r="C66" s="28">
        <v>1267515</v>
      </c>
      <c r="D66" s="57">
        <v>43698</v>
      </c>
      <c r="E66" s="57">
        <v>45158</v>
      </c>
      <c r="F66" s="13">
        <v>41.7</v>
      </c>
      <c r="G66" s="185">
        <f>F66*F12/F11</f>
        <v>12.442625737702656</v>
      </c>
      <c r="H66" s="186">
        <v>1.4248000000000001</v>
      </c>
      <c r="I66" s="186">
        <v>1.4778</v>
      </c>
      <c r="J66" s="186">
        <f t="shared" si="0"/>
        <v>5.2999999999999936E-2</v>
      </c>
      <c r="K66" s="102">
        <f>J66</f>
        <v>5.2999999999999936E-2</v>
      </c>
      <c r="L66" s="187">
        <f>G66*(L6/(F11-G66+F12))</f>
        <v>2.0811632116139959E-2</v>
      </c>
      <c r="M66" s="102">
        <f t="shared" si="1"/>
        <v>7.3811632116139891E-2</v>
      </c>
      <c r="N66" s="107"/>
      <c r="O66" s="90"/>
      <c r="P66" s="49"/>
      <c r="Q66" s="53"/>
      <c r="R66" s="48"/>
      <c r="S66" s="48"/>
      <c r="T66" s="48"/>
      <c r="U66" s="48"/>
      <c r="V66" s="124"/>
      <c r="W66" s="33"/>
      <c r="X66" s="125"/>
      <c r="Y66" s="126"/>
      <c r="Z66" s="126"/>
      <c r="AA66" s="131"/>
      <c r="AB66" s="128"/>
      <c r="AC66" s="99"/>
      <c r="AD66" s="99"/>
      <c r="AE66" s="99"/>
      <c r="AF66" s="129"/>
      <c r="AG66" s="129"/>
      <c r="AH66" s="129"/>
      <c r="AI66" s="107"/>
      <c r="AJ66" s="113"/>
      <c r="AK66" s="114"/>
      <c r="AL66" s="114"/>
      <c r="AM66" s="112"/>
      <c r="AN66" s="112"/>
      <c r="AO66" s="112"/>
    </row>
    <row r="67" spans="1:41" x14ac:dyDescent="0.25">
      <c r="A67" s="14">
        <v>49</v>
      </c>
      <c r="B67" s="66" t="s">
        <v>63</v>
      </c>
      <c r="C67" s="28">
        <v>15705689</v>
      </c>
      <c r="D67" s="57"/>
      <c r="E67" s="57"/>
      <c r="F67" s="13">
        <v>45.7</v>
      </c>
      <c r="G67" s="185">
        <f>F67*F12/F11</f>
        <v>13.63616297872929</v>
      </c>
      <c r="H67" s="58">
        <v>14211</v>
      </c>
      <c r="I67" s="58">
        <v>14211</v>
      </c>
      <c r="J67" s="58">
        <f t="shared" si="0"/>
        <v>0</v>
      </c>
      <c r="K67" s="102">
        <f>F67*(L10/F13)</f>
        <v>0.10537310306609994</v>
      </c>
      <c r="L67" s="187">
        <f>G67*(L6/(F11-G67+F12))</f>
        <v>2.2810853716248192E-2</v>
      </c>
      <c r="M67" s="102">
        <f t="shared" si="1"/>
        <v>0.12818395678234812</v>
      </c>
      <c r="N67" s="107"/>
      <c r="O67" s="90"/>
      <c r="P67" s="49"/>
      <c r="Q67" s="53"/>
      <c r="R67" s="48"/>
      <c r="S67" s="48"/>
      <c r="T67" s="48"/>
      <c r="U67" s="48"/>
      <c r="V67" s="124"/>
      <c r="W67" s="33"/>
      <c r="X67" s="125"/>
      <c r="Y67" s="126"/>
      <c r="Z67" s="126"/>
      <c r="AA67" s="131"/>
      <c r="AB67" s="128"/>
      <c r="AC67" s="110"/>
      <c r="AD67" s="110"/>
      <c r="AE67" s="110"/>
      <c r="AF67" s="129"/>
      <c r="AG67" s="129"/>
      <c r="AH67" s="129"/>
      <c r="AI67" s="107"/>
      <c r="AJ67" s="113"/>
      <c r="AK67" s="114"/>
      <c r="AL67" s="114"/>
      <c r="AM67" s="112"/>
      <c r="AN67" s="112"/>
      <c r="AO67" s="112"/>
    </row>
    <row r="68" spans="1:41" x14ac:dyDescent="0.25">
      <c r="A68" s="14">
        <v>50</v>
      </c>
      <c r="B68" s="66" t="s">
        <v>64</v>
      </c>
      <c r="C68" s="28">
        <v>15705596</v>
      </c>
      <c r="D68" s="57"/>
      <c r="E68" s="57"/>
      <c r="F68" s="13">
        <v>60.9</v>
      </c>
      <c r="G68" s="185">
        <f>F68*F12/F11</f>
        <v>18.171604494630497</v>
      </c>
      <c r="H68" s="58">
        <v>21463</v>
      </c>
      <c r="I68" s="58">
        <v>21463</v>
      </c>
      <c r="J68" s="58">
        <f t="shared" si="0"/>
        <v>0</v>
      </c>
      <c r="K68" s="102">
        <f>F68*(L10/F13)</f>
        <v>0.14042061218217691</v>
      </c>
      <c r="L68" s="187">
        <f>G68*(L6/(F11-G68+F12))</f>
        <v>3.0412537772009623E-2</v>
      </c>
      <c r="M68" s="102">
        <f t="shared" si="1"/>
        <v>0.17083314995418653</v>
      </c>
      <c r="N68" s="107"/>
      <c r="O68" s="90"/>
      <c r="P68" s="49"/>
      <c r="Q68" s="53"/>
      <c r="R68" s="48"/>
      <c r="S68" s="48"/>
      <c r="T68" s="48"/>
      <c r="U68" s="48"/>
      <c r="V68" s="124"/>
      <c r="W68" s="33"/>
      <c r="X68" s="125"/>
      <c r="Y68" s="126"/>
      <c r="Z68" s="126"/>
      <c r="AA68" s="131"/>
      <c r="AB68" s="128"/>
      <c r="AC68" s="110"/>
      <c r="AD68" s="110"/>
      <c r="AE68" s="110"/>
      <c r="AF68" s="129"/>
      <c r="AG68" s="129"/>
      <c r="AH68" s="129"/>
      <c r="AI68" s="107"/>
      <c r="AJ68" s="113"/>
      <c r="AK68" s="114"/>
      <c r="AL68" s="114"/>
      <c r="AM68" s="112"/>
      <c r="AN68" s="112"/>
      <c r="AO68" s="112"/>
    </row>
    <row r="69" spans="1:41" x14ac:dyDescent="0.25">
      <c r="A69" s="14">
        <v>51</v>
      </c>
      <c r="B69" s="66" t="s">
        <v>65</v>
      </c>
      <c r="C69" s="28">
        <v>19000880</v>
      </c>
      <c r="D69" s="57">
        <v>43775</v>
      </c>
      <c r="E69" s="57">
        <v>45966</v>
      </c>
      <c r="F69" s="13">
        <v>71.7</v>
      </c>
      <c r="G69" s="185">
        <f>F69*F12/F11</f>
        <v>21.394155045402407</v>
      </c>
      <c r="H69" s="188">
        <v>3.5939999999999999</v>
      </c>
      <c r="I69" s="188">
        <v>3.7269999999999999</v>
      </c>
      <c r="J69" s="186">
        <f t="shared" si="0"/>
        <v>0.13300000000000001</v>
      </c>
      <c r="K69" s="102">
        <f>J69</f>
        <v>0.13300000000000001</v>
      </c>
      <c r="L69" s="187">
        <f>G69*(L6/(F11-G69+F12))</f>
        <v>3.5818204977879908E-2</v>
      </c>
      <c r="M69" s="102">
        <f t="shared" si="1"/>
        <v>0.16881820497787992</v>
      </c>
      <c r="N69" s="107"/>
      <c r="O69" s="90"/>
      <c r="P69" s="49"/>
      <c r="Q69" s="53"/>
      <c r="R69" s="48"/>
      <c r="S69" s="48"/>
      <c r="T69" s="48"/>
      <c r="U69" s="48"/>
      <c r="V69" s="124"/>
      <c r="W69" s="33"/>
      <c r="X69" s="125"/>
      <c r="Y69" s="126"/>
      <c r="Z69" s="126"/>
      <c r="AA69" s="131"/>
      <c r="AB69" s="128"/>
      <c r="AC69" s="132"/>
      <c r="AD69" s="132"/>
      <c r="AE69" s="99"/>
      <c r="AF69" s="129"/>
      <c r="AG69" s="129"/>
      <c r="AH69" s="129"/>
      <c r="AI69" s="107"/>
      <c r="AJ69" s="113"/>
      <c r="AK69" s="114"/>
      <c r="AL69" s="114"/>
      <c r="AM69" s="112"/>
      <c r="AN69" s="112"/>
      <c r="AO69" s="112"/>
    </row>
    <row r="70" spans="1:41" x14ac:dyDescent="0.25">
      <c r="A70" s="14">
        <v>52</v>
      </c>
      <c r="B70" s="66" t="s">
        <v>66</v>
      </c>
      <c r="C70" s="28">
        <v>15705736</v>
      </c>
      <c r="D70" s="57">
        <v>43698</v>
      </c>
      <c r="E70" s="57">
        <v>45158</v>
      </c>
      <c r="F70" s="13">
        <v>46.2</v>
      </c>
      <c r="G70" s="185">
        <f>F70*F12/F11</f>
        <v>13.785355133857619</v>
      </c>
      <c r="H70" s="59">
        <v>29122</v>
      </c>
      <c r="I70" s="59">
        <v>29283</v>
      </c>
      <c r="J70" s="58">
        <f t="shared" si="0"/>
        <v>161</v>
      </c>
      <c r="K70" s="102">
        <f t="shared" si="3"/>
        <v>0.13846</v>
      </c>
      <c r="L70" s="187">
        <f>G70*(L6/(F11-G70+F12))</f>
        <v>2.3060792187782939E-2</v>
      </c>
      <c r="M70" s="102">
        <f t="shared" si="1"/>
        <v>0.16152079218778292</v>
      </c>
      <c r="N70" s="107"/>
      <c r="O70" s="90"/>
      <c r="P70" s="49"/>
      <c r="Q70" s="53"/>
      <c r="R70" s="48"/>
      <c r="S70" s="48"/>
      <c r="T70" s="48"/>
      <c r="U70" s="48"/>
      <c r="V70" s="124"/>
      <c r="W70" s="33"/>
      <c r="X70" s="125"/>
      <c r="Y70" s="126"/>
      <c r="Z70" s="126"/>
      <c r="AA70" s="131"/>
      <c r="AB70" s="128"/>
      <c r="AC70" s="133"/>
      <c r="AD70" s="133"/>
      <c r="AE70" s="110"/>
      <c r="AF70" s="129"/>
      <c r="AG70" s="129"/>
      <c r="AH70" s="129"/>
      <c r="AI70" s="107"/>
      <c r="AJ70" s="113"/>
      <c r="AK70" s="114"/>
      <c r="AL70" s="114"/>
      <c r="AM70" s="112"/>
      <c r="AN70" s="112"/>
      <c r="AO70" s="112"/>
    </row>
    <row r="71" spans="1:41" x14ac:dyDescent="0.25">
      <c r="A71" s="14">
        <v>53</v>
      </c>
      <c r="B71" s="66" t="s">
        <v>146</v>
      </c>
      <c r="C71" s="28">
        <v>15708051</v>
      </c>
      <c r="D71" s="57">
        <v>43707</v>
      </c>
      <c r="E71" s="57">
        <v>45167</v>
      </c>
      <c r="F71" s="13">
        <v>69.8</v>
      </c>
      <c r="G71" s="185">
        <f>F71*F12/F11</f>
        <v>20.827224855914757</v>
      </c>
      <c r="H71" s="59">
        <v>44129</v>
      </c>
      <c r="I71" s="59">
        <v>44130</v>
      </c>
      <c r="J71" s="58">
        <f t="shared" si="0"/>
        <v>1</v>
      </c>
      <c r="K71" s="102">
        <f t="shared" si="3"/>
        <v>8.5999999999999998E-4</v>
      </c>
      <c r="L71" s="187">
        <f>G71*(L6/(F11-G71+F12))</f>
        <v>3.4866938537392228E-2</v>
      </c>
      <c r="M71" s="102">
        <f t="shared" si="1"/>
        <v>3.5726938537392228E-2</v>
      </c>
      <c r="N71" s="107"/>
      <c r="O71" s="90"/>
      <c r="P71" s="49"/>
      <c r="Q71" s="53"/>
      <c r="R71" s="48"/>
      <c r="S71" s="48"/>
      <c r="T71" s="48"/>
      <c r="U71" s="48"/>
      <c r="V71" s="124"/>
      <c r="W71" s="33"/>
      <c r="X71" s="125"/>
      <c r="Y71" s="126"/>
      <c r="Z71" s="126"/>
      <c r="AA71" s="131"/>
      <c r="AB71" s="128"/>
      <c r="AC71" s="133"/>
      <c r="AD71" s="133"/>
      <c r="AE71" s="110"/>
      <c r="AF71" s="129"/>
      <c r="AG71" s="129"/>
      <c r="AH71" s="129"/>
      <c r="AI71" s="107"/>
      <c r="AJ71" s="113"/>
      <c r="AK71" s="114"/>
      <c r="AL71" s="114"/>
      <c r="AM71" s="112"/>
      <c r="AN71" s="112"/>
      <c r="AO71" s="112"/>
    </row>
    <row r="72" spans="1:41" x14ac:dyDescent="0.25">
      <c r="A72" s="14">
        <v>54</v>
      </c>
      <c r="B72" s="67" t="s">
        <v>57</v>
      </c>
      <c r="C72" s="28">
        <v>18008957</v>
      </c>
      <c r="D72" s="57">
        <v>43530</v>
      </c>
      <c r="E72" s="57">
        <v>44990</v>
      </c>
      <c r="F72" s="13">
        <v>47.4</v>
      </c>
      <c r="G72" s="185">
        <f>F72*F12/F11</f>
        <v>14.143416306165609</v>
      </c>
      <c r="H72" s="188">
        <v>3.3650000000000002</v>
      </c>
      <c r="I72" s="188">
        <v>3.5310000000000001</v>
      </c>
      <c r="J72" s="186">
        <f t="shared" si="0"/>
        <v>0.16599999999999993</v>
      </c>
      <c r="K72" s="102">
        <f>J72</f>
        <v>0.16599999999999993</v>
      </c>
      <c r="L72" s="187">
        <f>G72*(L6/(F11-G72+F12))</f>
        <v>2.3660676958192947E-2</v>
      </c>
      <c r="M72" s="102">
        <f t="shared" si="1"/>
        <v>0.18966067695819289</v>
      </c>
      <c r="N72" s="107"/>
      <c r="O72" s="90"/>
      <c r="P72" s="49"/>
      <c r="Q72" s="53"/>
      <c r="R72" s="48"/>
      <c r="S72" s="48"/>
      <c r="T72" s="48"/>
      <c r="U72" s="48"/>
      <c r="V72" s="124"/>
      <c r="W72" s="33"/>
      <c r="X72" s="125"/>
      <c r="Y72" s="126"/>
      <c r="Z72" s="126"/>
      <c r="AA72" s="131"/>
      <c r="AB72" s="128"/>
      <c r="AC72" s="132"/>
      <c r="AD72" s="132"/>
      <c r="AE72" s="99"/>
      <c r="AF72" s="129"/>
      <c r="AG72" s="129"/>
      <c r="AH72" s="129"/>
      <c r="AI72" s="107"/>
      <c r="AJ72" s="113"/>
      <c r="AK72" s="114"/>
      <c r="AL72" s="114"/>
      <c r="AM72" s="112"/>
      <c r="AN72" s="112"/>
      <c r="AO72" s="112"/>
    </row>
    <row r="73" spans="1:41" x14ac:dyDescent="0.25">
      <c r="A73" s="14">
        <v>55</v>
      </c>
      <c r="B73" s="66" t="s">
        <v>67</v>
      </c>
      <c r="C73" s="28">
        <v>15708071</v>
      </c>
      <c r="D73" s="57"/>
      <c r="E73" s="57"/>
      <c r="F73" s="13">
        <v>42.1</v>
      </c>
      <c r="G73" s="185">
        <f>F73*F12/F11</f>
        <v>12.561979461805318</v>
      </c>
      <c r="H73" s="59">
        <v>21218</v>
      </c>
      <c r="I73" s="59">
        <v>21218</v>
      </c>
      <c r="J73" s="58">
        <f t="shared" si="0"/>
        <v>0</v>
      </c>
      <c r="K73" s="102">
        <f>F73*(L10/F13)</f>
        <v>9.7072377222818543E-2</v>
      </c>
      <c r="L73" s="187">
        <f>G73*(L6/(F11-G73+F12))</f>
        <v>2.1011531385362572E-2</v>
      </c>
      <c r="M73" s="102">
        <f t="shared" si="1"/>
        <v>0.11808390860818112</v>
      </c>
      <c r="N73" s="107"/>
      <c r="O73" s="90"/>
      <c r="P73" s="49"/>
      <c r="Q73" s="53"/>
      <c r="R73" s="48"/>
      <c r="S73" s="48"/>
      <c r="T73" s="48"/>
      <c r="U73" s="48"/>
      <c r="V73" s="124"/>
      <c r="W73" s="33"/>
      <c r="X73" s="125"/>
      <c r="Y73" s="126"/>
      <c r="Z73" s="126"/>
      <c r="AA73" s="131"/>
      <c r="AB73" s="128"/>
      <c r="AC73" s="133"/>
      <c r="AD73" s="133"/>
      <c r="AE73" s="110"/>
      <c r="AF73" s="129"/>
      <c r="AG73" s="129"/>
      <c r="AH73" s="129"/>
      <c r="AI73" s="107"/>
      <c r="AJ73" s="113"/>
      <c r="AK73" s="114"/>
      <c r="AL73" s="114"/>
      <c r="AM73" s="112"/>
      <c r="AN73" s="112"/>
      <c r="AO73" s="112"/>
    </row>
    <row r="74" spans="1:41" x14ac:dyDescent="0.25">
      <c r="A74" s="14">
        <v>56</v>
      </c>
      <c r="B74" s="181" t="s">
        <v>55</v>
      </c>
      <c r="C74" s="192">
        <v>17232611</v>
      </c>
      <c r="D74" s="183">
        <v>43430</v>
      </c>
      <c r="E74" s="183">
        <v>44890</v>
      </c>
      <c r="F74" s="184">
        <v>41.6</v>
      </c>
      <c r="G74" s="185">
        <f>F74*F12/F11</f>
        <v>12.412787306676989</v>
      </c>
      <c r="H74" s="59">
        <v>6354</v>
      </c>
      <c r="I74" s="59">
        <v>6360</v>
      </c>
      <c r="J74" s="58">
        <f t="shared" si="0"/>
        <v>6</v>
      </c>
      <c r="K74" s="193">
        <f>J74*0.00086</f>
        <v>5.1599999999999997E-3</v>
      </c>
      <c r="L74" s="187">
        <f>G74*(L6/(F11-G74+F12))</f>
        <v>2.0761658093549695E-2</v>
      </c>
      <c r="M74" s="102">
        <f t="shared" si="1"/>
        <v>2.5921658093549696E-2</v>
      </c>
      <c r="N74" s="107"/>
      <c r="O74" s="90"/>
      <c r="P74" s="49"/>
      <c r="Q74" s="53"/>
      <c r="R74" s="48"/>
      <c r="S74" s="48"/>
      <c r="T74" s="85"/>
      <c r="U74" s="85"/>
      <c r="V74" s="124"/>
      <c r="W74" s="134"/>
      <c r="X74" s="135"/>
      <c r="Y74" s="136"/>
      <c r="Z74" s="136"/>
      <c r="AA74" s="137"/>
      <c r="AB74" s="128"/>
      <c r="AC74" s="133"/>
      <c r="AD74" s="133"/>
      <c r="AE74" s="110"/>
      <c r="AF74" s="138"/>
      <c r="AG74" s="129"/>
      <c r="AH74" s="129"/>
      <c r="AI74" s="107"/>
      <c r="AJ74" s="113"/>
      <c r="AK74" s="114"/>
      <c r="AL74" s="114"/>
      <c r="AM74" s="112"/>
      <c r="AN74" s="112"/>
      <c r="AO74" s="112"/>
    </row>
    <row r="75" spans="1:41" x14ac:dyDescent="0.25">
      <c r="A75" s="15">
        <v>57</v>
      </c>
      <c r="B75" s="67" t="s">
        <v>68</v>
      </c>
      <c r="C75" s="28">
        <v>15730776</v>
      </c>
      <c r="D75" s="57"/>
      <c r="E75" s="57"/>
      <c r="F75" s="13">
        <v>45.9</v>
      </c>
      <c r="G75" s="185">
        <f>F75*F12/F11</f>
        <v>13.69583984078062</v>
      </c>
      <c r="H75" s="59">
        <v>18201</v>
      </c>
      <c r="I75" s="59">
        <v>18201</v>
      </c>
      <c r="J75" s="58">
        <f t="shared" si="0"/>
        <v>0</v>
      </c>
      <c r="K75" s="102">
        <f>F75*(L10/F13)</f>
        <v>0.10583425450183778</v>
      </c>
      <c r="L75" s="187">
        <f>G75*(L6/(F11-G75+F12))</f>
        <v>2.2910828150827414E-2</v>
      </c>
      <c r="M75" s="102">
        <f t="shared" si="1"/>
        <v>0.12874508265266521</v>
      </c>
      <c r="N75" s="107"/>
      <c r="O75" s="90"/>
      <c r="P75" s="49"/>
      <c r="Q75" s="53"/>
      <c r="R75" s="48"/>
      <c r="S75" s="53"/>
      <c r="T75" s="85"/>
      <c r="U75" s="85"/>
      <c r="V75" s="124"/>
      <c r="W75" s="33"/>
      <c r="X75" s="125"/>
      <c r="Y75" s="126"/>
      <c r="Z75" s="126"/>
      <c r="AA75" s="131"/>
      <c r="AB75" s="128"/>
      <c r="AC75" s="133"/>
      <c r="AD75" s="133"/>
      <c r="AE75" s="110"/>
      <c r="AF75" s="129"/>
      <c r="AG75" s="129"/>
      <c r="AH75" s="129"/>
      <c r="AI75" s="107"/>
      <c r="AJ75" s="113"/>
      <c r="AK75" s="114"/>
      <c r="AL75" s="114"/>
      <c r="AM75" s="112"/>
      <c r="AN75" s="112"/>
      <c r="AO75" s="112"/>
    </row>
    <row r="76" spans="1:41" x14ac:dyDescent="0.25">
      <c r="A76" s="14">
        <v>58</v>
      </c>
      <c r="B76" s="66" t="s">
        <v>69</v>
      </c>
      <c r="C76" s="28">
        <v>15705638</v>
      </c>
      <c r="D76" s="57"/>
      <c r="E76" s="57"/>
      <c r="F76" s="13">
        <v>60.3</v>
      </c>
      <c r="G76" s="185">
        <f>F76*F12/F11</f>
        <v>17.992573908476501</v>
      </c>
      <c r="H76" s="59">
        <v>20674</v>
      </c>
      <c r="I76" s="59">
        <v>20674</v>
      </c>
      <c r="J76" s="58">
        <f t="shared" si="0"/>
        <v>0</v>
      </c>
      <c r="K76" s="102">
        <f>F76*(L10/F13)</f>
        <v>0.13903715787496335</v>
      </c>
      <c r="L76" s="187">
        <f>G76*(L6/(F11-G76+F12))</f>
        <v>3.011233187804023E-2</v>
      </c>
      <c r="M76" s="102">
        <f t="shared" si="1"/>
        <v>0.16914948975300359</v>
      </c>
      <c r="N76" s="107"/>
      <c r="O76" s="90"/>
      <c r="P76" s="49"/>
      <c r="Q76" s="53"/>
      <c r="R76" s="48"/>
      <c r="S76" s="48"/>
      <c r="T76" s="48"/>
      <c r="U76" s="48"/>
      <c r="V76" s="124"/>
      <c r="W76" s="33"/>
      <c r="X76" s="125"/>
      <c r="Y76" s="126"/>
      <c r="Z76" s="126"/>
      <c r="AA76" s="131"/>
      <c r="AB76" s="128"/>
      <c r="AC76" s="133"/>
      <c r="AD76" s="133"/>
      <c r="AE76" s="110"/>
      <c r="AF76" s="129"/>
      <c r="AG76" s="129"/>
      <c r="AH76" s="129"/>
      <c r="AI76" s="107"/>
      <c r="AJ76" s="113"/>
      <c r="AK76" s="114"/>
      <c r="AL76" s="114"/>
      <c r="AM76" s="112"/>
      <c r="AN76" s="112"/>
      <c r="AO76" s="112"/>
    </row>
    <row r="77" spans="1:41" x14ac:dyDescent="0.25">
      <c r="A77" s="14">
        <v>59</v>
      </c>
      <c r="B77" s="66" t="s">
        <v>70</v>
      </c>
      <c r="C77" s="28">
        <v>15705679</v>
      </c>
      <c r="D77" s="57">
        <v>43713</v>
      </c>
      <c r="E77" s="57">
        <v>45173</v>
      </c>
      <c r="F77" s="13">
        <v>71.7</v>
      </c>
      <c r="G77" s="185">
        <f>F77*F12/F11</f>
        <v>21.394155045402407</v>
      </c>
      <c r="H77" s="58">
        <v>32087</v>
      </c>
      <c r="I77" s="58">
        <v>32352</v>
      </c>
      <c r="J77" s="58">
        <f t="shared" si="0"/>
        <v>265</v>
      </c>
      <c r="K77" s="102">
        <f t="shared" si="3"/>
        <v>0.22789999999999999</v>
      </c>
      <c r="L77" s="187">
        <f>G77*(L6/(F11-G77+F12))</f>
        <v>3.5818204977879908E-2</v>
      </c>
      <c r="M77" s="102">
        <f t="shared" si="1"/>
        <v>0.2637182049778799</v>
      </c>
      <c r="N77" s="107"/>
      <c r="O77" s="90"/>
      <c r="P77" s="49"/>
      <c r="Q77" s="53"/>
      <c r="R77" s="48"/>
      <c r="S77" s="48"/>
      <c r="T77" s="48"/>
      <c r="U77" s="48"/>
      <c r="V77" s="124"/>
      <c r="W77" s="33"/>
      <c r="X77" s="125"/>
      <c r="Y77" s="126"/>
      <c r="Z77" s="126"/>
      <c r="AA77" s="131"/>
      <c r="AB77" s="128"/>
      <c r="AC77" s="110"/>
      <c r="AD77" s="110"/>
      <c r="AE77" s="110"/>
      <c r="AF77" s="129"/>
      <c r="AG77" s="129"/>
      <c r="AH77" s="129"/>
      <c r="AI77" s="107"/>
      <c r="AJ77" s="113"/>
      <c r="AK77" s="114"/>
      <c r="AL77" s="114"/>
      <c r="AM77" s="112"/>
      <c r="AN77" s="112"/>
      <c r="AO77" s="112"/>
    </row>
    <row r="78" spans="1:41" x14ac:dyDescent="0.25">
      <c r="A78" s="14">
        <v>60</v>
      </c>
      <c r="B78" s="66" t="s">
        <v>71</v>
      </c>
      <c r="C78" s="28">
        <v>18009256</v>
      </c>
      <c r="D78" s="57">
        <v>43530</v>
      </c>
      <c r="E78" s="57">
        <v>45721</v>
      </c>
      <c r="F78" s="13">
        <v>46</v>
      </c>
      <c r="G78" s="185">
        <f>F78*F12/F11</f>
        <v>13.725678271806288</v>
      </c>
      <c r="H78" s="186">
        <v>2.38</v>
      </c>
      <c r="I78" s="186">
        <v>2.38</v>
      </c>
      <c r="J78" s="186">
        <f t="shared" si="0"/>
        <v>0</v>
      </c>
      <c r="K78" s="102">
        <f>J78</f>
        <v>0</v>
      </c>
      <c r="L78" s="187">
        <f>G78*(L6/(F11-G78+F12))</f>
        <v>2.2960815845131335E-2</v>
      </c>
      <c r="M78" s="102">
        <f t="shared" si="1"/>
        <v>2.2960815845131335E-2</v>
      </c>
      <c r="N78" s="107"/>
      <c r="O78" s="90"/>
      <c r="P78" s="49"/>
      <c r="Q78" s="53"/>
      <c r="R78" s="48"/>
      <c r="S78" s="48"/>
      <c r="T78" s="48"/>
      <c r="U78" s="48"/>
      <c r="V78" s="124"/>
      <c r="W78" s="33"/>
      <c r="X78" s="125"/>
      <c r="Y78" s="126"/>
      <c r="Z78" s="126"/>
      <c r="AA78" s="131"/>
      <c r="AB78" s="128"/>
      <c r="AC78" s="99"/>
      <c r="AD78" s="99"/>
      <c r="AE78" s="99"/>
      <c r="AF78" s="129"/>
      <c r="AG78" s="129"/>
      <c r="AH78" s="129"/>
      <c r="AI78" s="107"/>
      <c r="AJ78" s="113"/>
      <c r="AK78" s="114"/>
      <c r="AL78" s="114"/>
      <c r="AM78" s="112"/>
      <c r="AN78" s="112"/>
      <c r="AO78" s="112"/>
    </row>
    <row r="79" spans="1:41" x14ac:dyDescent="0.25">
      <c r="A79" s="14">
        <v>61</v>
      </c>
      <c r="B79" s="66" t="s">
        <v>72</v>
      </c>
      <c r="C79" s="28">
        <v>15705714</v>
      </c>
      <c r="D79" s="57"/>
      <c r="E79" s="57"/>
      <c r="F79" s="13">
        <v>71.5</v>
      </c>
      <c r="G79" s="185">
        <f>F79*F12/F11</f>
        <v>21.334478183351077</v>
      </c>
      <c r="H79" s="58">
        <v>26665</v>
      </c>
      <c r="I79" s="58">
        <v>26665</v>
      </c>
      <c r="J79" s="58">
        <f t="shared" si="0"/>
        <v>0</v>
      </c>
      <c r="K79" s="102">
        <f>F79*(L10/F13)</f>
        <v>0.16486163827628325</v>
      </c>
      <c r="L79" s="187">
        <f>G79*(L6/(F11-G79+F12))</f>
        <v>3.5718066249205926E-2</v>
      </c>
      <c r="M79" s="102">
        <f t="shared" si="1"/>
        <v>0.20057970452548918</v>
      </c>
      <c r="N79" s="107"/>
      <c r="O79" s="90"/>
      <c r="P79" s="49"/>
      <c r="Q79" s="53"/>
      <c r="R79" s="48"/>
      <c r="S79" s="48"/>
      <c r="T79" s="48"/>
      <c r="U79" s="48"/>
      <c r="V79" s="124"/>
      <c r="W79" s="33"/>
      <c r="X79" s="125"/>
      <c r="Y79" s="126"/>
      <c r="Z79" s="126"/>
      <c r="AA79" s="131"/>
      <c r="AB79" s="128"/>
      <c r="AC79" s="110"/>
      <c r="AD79" s="110"/>
      <c r="AE79" s="110"/>
      <c r="AF79" s="129"/>
      <c r="AG79" s="129"/>
      <c r="AH79" s="129"/>
      <c r="AI79" s="107"/>
      <c r="AJ79" s="113"/>
      <c r="AK79" s="114"/>
      <c r="AL79" s="114"/>
      <c r="AM79" s="112"/>
      <c r="AN79" s="112"/>
      <c r="AO79" s="112"/>
    </row>
    <row r="80" spans="1:41" x14ac:dyDescent="0.25">
      <c r="A80" s="14">
        <v>62</v>
      </c>
      <c r="B80" s="66" t="s">
        <v>73</v>
      </c>
      <c r="C80" s="28">
        <v>1584615</v>
      </c>
      <c r="D80" s="57">
        <v>43718</v>
      </c>
      <c r="E80" s="57">
        <v>45178</v>
      </c>
      <c r="F80" s="13">
        <v>47.9</v>
      </c>
      <c r="G80" s="185">
        <f>F80*F12/F11</f>
        <v>14.292608461293938</v>
      </c>
      <c r="H80" s="186">
        <v>4.0049999999999999</v>
      </c>
      <c r="I80" s="186">
        <v>4.0049999999999999</v>
      </c>
      <c r="J80" s="186">
        <f t="shared" si="0"/>
        <v>0</v>
      </c>
      <c r="K80" s="102">
        <f>J80</f>
        <v>0</v>
      </c>
      <c r="L80" s="187">
        <f>G80*(L6/(F11-G80+F12))</f>
        <v>2.3910642462945792E-2</v>
      </c>
      <c r="M80" s="102">
        <f t="shared" si="1"/>
        <v>2.3910642462945792E-2</v>
      </c>
      <c r="N80" s="107"/>
      <c r="O80" s="90"/>
      <c r="P80" s="49"/>
      <c r="Q80" s="53"/>
      <c r="R80" s="48"/>
      <c r="S80" s="48"/>
      <c r="T80" s="48"/>
      <c r="U80" s="48"/>
      <c r="V80" s="124"/>
      <c r="W80" s="33"/>
      <c r="X80" s="125"/>
      <c r="Y80" s="126"/>
      <c r="Z80" s="126"/>
      <c r="AA80" s="131"/>
      <c r="AB80" s="128"/>
      <c r="AC80" s="99"/>
      <c r="AD80" s="99"/>
      <c r="AE80" s="99"/>
      <c r="AF80" s="129"/>
      <c r="AG80" s="129"/>
      <c r="AH80" s="129"/>
      <c r="AI80" s="107"/>
      <c r="AJ80" s="113"/>
      <c r="AK80" s="114"/>
      <c r="AL80" s="114"/>
      <c r="AM80" s="112"/>
      <c r="AN80" s="112"/>
      <c r="AO80" s="112"/>
    </row>
    <row r="81" spans="1:41" x14ac:dyDescent="0.25">
      <c r="A81" s="14">
        <v>63</v>
      </c>
      <c r="B81" s="66" t="s">
        <v>74</v>
      </c>
      <c r="C81" s="28">
        <v>15703003</v>
      </c>
      <c r="D81" s="57">
        <v>43697</v>
      </c>
      <c r="E81" s="57">
        <v>45157</v>
      </c>
      <c r="F81" s="13">
        <v>41.4</v>
      </c>
      <c r="G81" s="185">
        <f>F81*F12/F11</f>
        <v>12.353110444625658</v>
      </c>
      <c r="H81" s="58">
        <v>5011</v>
      </c>
      <c r="I81" s="58">
        <v>5050</v>
      </c>
      <c r="J81" s="58">
        <f t="shared" si="0"/>
        <v>39</v>
      </c>
      <c r="K81" s="102">
        <f t="shared" si="3"/>
        <v>3.354E-2</v>
      </c>
      <c r="L81" s="187">
        <f>G81*(L6/(F11-G81+F12))</f>
        <v>2.0661711002006408E-2</v>
      </c>
      <c r="M81" s="102">
        <f t="shared" si="1"/>
        <v>5.4201711002006409E-2</v>
      </c>
      <c r="N81" s="107"/>
      <c r="O81" s="90"/>
      <c r="P81" s="49"/>
      <c r="Q81" s="53"/>
      <c r="R81" s="48"/>
      <c r="S81" s="48"/>
      <c r="T81" s="48"/>
      <c r="U81" s="48"/>
      <c r="V81" s="124"/>
      <c r="W81" s="33"/>
      <c r="X81" s="125"/>
      <c r="Y81" s="126"/>
      <c r="Z81" s="126"/>
      <c r="AA81" s="131"/>
      <c r="AB81" s="128"/>
      <c r="AC81" s="110"/>
      <c r="AD81" s="110"/>
      <c r="AE81" s="110"/>
      <c r="AF81" s="129"/>
      <c r="AG81" s="129"/>
      <c r="AH81" s="129"/>
      <c r="AI81" s="107"/>
      <c r="AJ81" s="113"/>
      <c r="AK81" s="114"/>
      <c r="AL81" s="114"/>
      <c r="AM81" s="112"/>
      <c r="AN81" s="112"/>
      <c r="AO81" s="112"/>
    </row>
    <row r="82" spans="1:41" x14ac:dyDescent="0.25">
      <c r="A82" s="14">
        <v>64</v>
      </c>
      <c r="B82" s="66" t="s">
        <v>75</v>
      </c>
      <c r="C82" s="28">
        <v>15705656</v>
      </c>
      <c r="D82" s="57">
        <v>43727</v>
      </c>
      <c r="E82" s="57">
        <v>45918</v>
      </c>
      <c r="F82" s="13">
        <v>42.2</v>
      </c>
      <c r="G82" s="185">
        <f>F82*F12/F11</f>
        <v>12.591817892830987</v>
      </c>
      <c r="H82" s="58">
        <v>22261</v>
      </c>
      <c r="I82" s="58">
        <v>22261</v>
      </c>
      <c r="J82" s="58">
        <f t="shared" si="0"/>
        <v>0</v>
      </c>
      <c r="K82" s="102">
        <f t="shared" si="3"/>
        <v>0</v>
      </c>
      <c r="L82" s="187">
        <f>G82*(L6/(F11-G82+F12))</f>
        <v>2.1061506997398789E-2</v>
      </c>
      <c r="M82" s="102">
        <f t="shared" si="1"/>
        <v>2.1061506997398789E-2</v>
      </c>
      <c r="N82" s="107"/>
      <c r="O82" s="90"/>
      <c r="P82" s="49"/>
      <c r="Q82" s="53"/>
      <c r="R82" s="48"/>
      <c r="S82" s="48"/>
      <c r="T82" s="48"/>
      <c r="U82" s="48"/>
      <c r="V82" s="124"/>
      <c r="W82" s="33"/>
      <c r="X82" s="125"/>
      <c r="Y82" s="126"/>
      <c r="Z82" s="126"/>
      <c r="AA82" s="131"/>
      <c r="AB82" s="128"/>
      <c r="AC82" s="110"/>
      <c r="AD82" s="110"/>
      <c r="AE82" s="110"/>
      <c r="AF82" s="129"/>
      <c r="AG82" s="129"/>
      <c r="AH82" s="129"/>
      <c r="AI82" s="107"/>
      <c r="AJ82" s="113"/>
      <c r="AK82" s="114"/>
      <c r="AL82" s="114"/>
      <c r="AM82" s="112"/>
      <c r="AN82" s="112"/>
      <c r="AO82" s="112"/>
    </row>
    <row r="83" spans="1:41" x14ac:dyDescent="0.25">
      <c r="A83" s="14">
        <v>65</v>
      </c>
      <c r="B83" s="66" t="s">
        <v>76</v>
      </c>
      <c r="C83" s="28">
        <v>15708142</v>
      </c>
      <c r="D83" s="57">
        <v>43712</v>
      </c>
      <c r="E83" s="57">
        <v>45172</v>
      </c>
      <c r="F83" s="13">
        <v>45.4</v>
      </c>
      <c r="G83" s="185">
        <f>F83*F12/F11</f>
        <v>13.546647685652291</v>
      </c>
      <c r="H83" s="58">
        <v>18091</v>
      </c>
      <c r="I83" s="58">
        <v>18095</v>
      </c>
      <c r="J83" s="58">
        <f t="shared" ref="J83:J146" si="4">I83-H83</f>
        <v>4</v>
      </c>
      <c r="K83" s="102">
        <f t="shared" si="3"/>
        <v>3.4399999999999999E-3</v>
      </c>
      <c r="L83" s="187">
        <f>G83*(L6/(F11-G83+F12))</f>
        <v>2.266089444940534E-2</v>
      </c>
      <c r="M83" s="102">
        <f t="shared" si="1"/>
        <v>2.6100894449405339E-2</v>
      </c>
      <c r="N83" s="107"/>
      <c r="O83" s="90"/>
      <c r="P83" s="49"/>
      <c r="Q83" s="53"/>
      <c r="R83" s="48"/>
      <c r="S83" s="48"/>
      <c r="T83" s="48"/>
      <c r="U83" s="48"/>
      <c r="V83" s="124"/>
      <c r="W83" s="33"/>
      <c r="X83" s="125"/>
      <c r="Y83" s="126"/>
      <c r="Z83" s="126"/>
      <c r="AA83" s="131"/>
      <c r="AB83" s="128"/>
      <c r="AC83" s="110"/>
      <c r="AD83" s="110"/>
      <c r="AE83" s="110"/>
      <c r="AF83" s="129"/>
      <c r="AG83" s="129"/>
      <c r="AH83" s="129"/>
      <c r="AI83" s="107"/>
      <c r="AJ83" s="113"/>
      <c r="AK83" s="114"/>
      <c r="AL83" s="114"/>
      <c r="AM83" s="112"/>
      <c r="AN83" s="112"/>
      <c r="AO83" s="112"/>
    </row>
    <row r="84" spans="1:41" x14ac:dyDescent="0.25">
      <c r="A84" s="14">
        <v>66</v>
      </c>
      <c r="B84" s="66" t="s">
        <v>77</v>
      </c>
      <c r="C84" s="28">
        <v>15708645</v>
      </c>
      <c r="D84" s="57"/>
      <c r="E84" s="57"/>
      <c r="F84" s="13">
        <v>60.2</v>
      </c>
      <c r="G84" s="185">
        <f>F84*F12/F11</f>
        <v>17.962735477450838</v>
      </c>
      <c r="H84" s="58">
        <v>26460</v>
      </c>
      <c r="I84" s="58">
        <v>26460</v>
      </c>
      <c r="J84" s="58">
        <f t="shared" si="4"/>
        <v>0</v>
      </c>
      <c r="K84" s="102">
        <f>F84*(L10/F13)</f>
        <v>0.13880658215709443</v>
      </c>
      <c r="L84" s="187">
        <f>G84*(L6/(F11-G84+F12))</f>
        <v>3.0062298676964194E-2</v>
      </c>
      <c r="M84" s="102">
        <f t="shared" ref="M84:M147" si="5">K84+L84</f>
        <v>0.16886888083405863</v>
      </c>
      <c r="N84" s="107"/>
      <c r="O84" s="90"/>
      <c r="P84" s="49"/>
      <c r="Q84" s="53"/>
      <c r="R84" s="48"/>
      <c r="S84" s="48"/>
      <c r="T84" s="48"/>
      <c r="U84" s="48"/>
      <c r="V84" s="124"/>
      <c r="W84" s="33"/>
      <c r="X84" s="125"/>
      <c r="Y84" s="126"/>
      <c r="Z84" s="126"/>
      <c r="AA84" s="131"/>
      <c r="AB84" s="128"/>
      <c r="AC84" s="110"/>
      <c r="AD84" s="110"/>
      <c r="AE84" s="110"/>
      <c r="AF84" s="129"/>
      <c r="AG84" s="129"/>
      <c r="AH84" s="129"/>
      <c r="AI84" s="107"/>
      <c r="AJ84" s="113"/>
      <c r="AK84" s="114"/>
      <c r="AL84" s="114"/>
      <c r="AM84" s="112"/>
      <c r="AN84" s="112"/>
      <c r="AO84" s="112"/>
    </row>
    <row r="85" spans="1:41" x14ac:dyDescent="0.25">
      <c r="A85" s="14">
        <v>67</v>
      </c>
      <c r="B85" s="66" t="s">
        <v>144</v>
      </c>
      <c r="C85" s="28">
        <v>15708109</v>
      </c>
      <c r="D85" s="57">
        <v>43711</v>
      </c>
      <c r="E85" s="57">
        <v>45171</v>
      </c>
      <c r="F85" s="13">
        <v>71.5</v>
      </c>
      <c r="G85" s="185">
        <f>F85*F12/F11</f>
        <v>21.334478183351077</v>
      </c>
      <c r="H85" s="58">
        <v>26709</v>
      </c>
      <c r="I85" s="58">
        <v>26747</v>
      </c>
      <c r="J85" s="58">
        <f t="shared" si="4"/>
        <v>38</v>
      </c>
      <c r="K85" s="102">
        <f t="shared" si="3"/>
        <v>3.2680000000000001E-2</v>
      </c>
      <c r="L85" s="187">
        <f>G85*(L6/(F11-G85+F12))</f>
        <v>3.5718066249205926E-2</v>
      </c>
      <c r="M85" s="102">
        <f t="shared" si="5"/>
        <v>6.8398066249205927E-2</v>
      </c>
      <c r="N85" s="107"/>
      <c r="O85" s="90"/>
      <c r="P85" s="49"/>
      <c r="Q85" s="52"/>
      <c r="R85" s="48"/>
      <c r="S85" s="48"/>
      <c r="T85" s="48"/>
      <c r="U85" s="48"/>
      <c r="V85" s="124"/>
      <c r="W85" s="33"/>
      <c r="X85" s="125"/>
      <c r="Y85" s="126"/>
      <c r="Z85" s="126"/>
      <c r="AA85" s="131"/>
      <c r="AB85" s="128"/>
      <c r="AC85" s="110"/>
      <c r="AD85" s="110"/>
      <c r="AE85" s="110"/>
      <c r="AF85" s="129"/>
      <c r="AG85" s="129"/>
      <c r="AH85" s="129"/>
      <c r="AI85" s="107"/>
      <c r="AJ85" s="113"/>
      <c r="AK85" s="114"/>
      <c r="AL85" s="114"/>
      <c r="AM85" s="112"/>
      <c r="AN85" s="112"/>
      <c r="AO85" s="112"/>
    </row>
    <row r="86" spans="1:41" x14ac:dyDescent="0.25">
      <c r="A86" s="14">
        <v>68</v>
      </c>
      <c r="B86" s="66" t="s">
        <v>78</v>
      </c>
      <c r="C86" s="28">
        <v>15705797</v>
      </c>
      <c r="D86" s="57"/>
      <c r="E86" s="57"/>
      <c r="F86" s="13">
        <v>45.7</v>
      </c>
      <c r="G86" s="185">
        <f>F86*F12/F11</f>
        <v>13.63616297872929</v>
      </c>
      <c r="H86" s="58">
        <v>28737</v>
      </c>
      <c r="I86" s="58">
        <v>28737</v>
      </c>
      <c r="J86" s="58">
        <f t="shared" si="4"/>
        <v>0</v>
      </c>
      <c r="K86" s="102">
        <f>F86*(L10/F13)</f>
        <v>0.10537310306609994</v>
      </c>
      <c r="L86" s="187">
        <f>G86*(L6/(F11-G86+F12))</f>
        <v>2.2810853716248192E-2</v>
      </c>
      <c r="M86" s="102">
        <f t="shared" si="5"/>
        <v>0.12818395678234812</v>
      </c>
      <c r="N86" s="107"/>
      <c r="O86" s="90"/>
      <c r="P86" s="49"/>
      <c r="Q86" s="53"/>
      <c r="R86" s="48"/>
      <c r="S86" s="48"/>
      <c r="T86" s="48"/>
      <c r="U86" s="48"/>
      <c r="V86" s="124"/>
      <c r="W86" s="33"/>
      <c r="X86" s="125"/>
      <c r="Y86" s="126"/>
      <c r="Z86" s="126"/>
      <c r="AA86" s="131"/>
      <c r="AB86" s="128"/>
      <c r="AC86" s="110"/>
      <c r="AD86" s="110"/>
      <c r="AE86" s="110"/>
      <c r="AF86" s="129"/>
      <c r="AG86" s="129"/>
      <c r="AH86" s="129"/>
      <c r="AI86" s="107"/>
      <c r="AJ86" s="113"/>
      <c r="AK86" s="114"/>
      <c r="AL86" s="114"/>
      <c r="AM86" s="112"/>
      <c r="AN86" s="112"/>
      <c r="AO86" s="112"/>
    </row>
    <row r="87" spans="1:41" x14ac:dyDescent="0.25">
      <c r="A87" s="14">
        <v>69</v>
      </c>
      <c r="B87" s="66" t="s">
        <v>79</v>
      </c>
      <c r="C87" s="28">
        <v>17715788</v>
      </c>
      <c r="D87" s="57">
        <v>43734</v>
      </c>
      <c r="E87" s="57">
        <v>45194</v>
      </c>
      <c r="F87" s="13">
        <v>70.599999999999994</v>
      </c>
      <c r="G87" s="185">
        <f>F87*F12/F11</f>
        <v>21.065932304120082</v>
      </c>
      <c r="H87" s="58">
        <v>30599</v>
      </c>
      <c r="I87" s="58">
        <v>30978</v>
      </c>
      <c r="J87" s="58">
        <f t="shared" si="4"/>
        <v>379</v>
      </c>
      <c r="K87" s="102">
        <f t="shared" si="3"/>
        <v>0.32594000000000001</v>
      </c>
      <c r="L87" s="187">
        <f>G87*(L6/(F11-G87+F12))</f>
        <v>3.526745774986155E-2</v>
      </c>
      <c r="M87" s="102">
        <f t="shared" si="5"/>
        <v>0.36120745774986157</v>
      </c>
      <c r="N87" s="107"/>
      <c r="O87" s="90"/>
      <c r="P87" s="49"/>
      <c r="Q87" s="53"/>
      <c r="R87" s="48"/>
      <c r="S87" s="48"/>
      <c r="T87" s="48"/>
      <c r="U87" s="48"/>
      <c r="V87" s="124"/>
      <c r="W87" s="33"/>
      <c r="X87" s="125"/>
      <c r="Y87" s="126"/>
      <c r="Z87" s="126"/>
      <c r="AA87" s="131"/>
      <c r="AB87" s="128"/>
      <c r="AC87" s="110"/>
      <c r="AD87" s="110"/>
      <c r="AE87" s="110"/>
      <c r="AF87" s="129"/>
      <c r="AG87" s="129"/>
      <c r="AH87" s="129"/>
      <c r="AI87" s="107"/>
      <c r="AJ87" s="113"/>
      <c r="AK87" s="114"/>
      <c r="AL87" s="114"/>
      <c r="AM87" s="112"/>
      <c r="AN87" s="112"/>
      <c r="AO87" s="112"/>
    </row>
    <row r="88" spans="1:41" x14ac:dyDescent="0.25">
      <c r="A88" s="55">
        <v>70</v>
      </c>
      <c r="B88" s="66" t="s">
        <v>134</v>
      </c>
      <c r="C88" s="28">
        <v>15705643</v>
      </c>
      <c r="D88" s="57">
        <v>43710</v>
      </c>
      <c r="E88" s="57">
        <v>45901</v>
      </c>
      <c r="F88" s="13">
        <v>46.6</v>
      </c>
      <c r="G88" s="185">
        <f>F88*F12/F11</f>
        <v>13.904708857960282</v>
      </c>
      <c r="H88" s="186">
        <v>1.3439000000000001</v>
      </c>
      <c r="I88" s="186">
        <v>1.4069</v>
      </c>
      <c r="J88" s="186">
        <f t="shared" si="4"/>
        <v>6.2999999999999945E-2</v>
      </c>
      <c r="K88" s="186">
        <f>J88</f>
        <v>6.2999999999999945E-2</v>
      </c>
      <c r="L88" s="194">
        <f>G88*(L6/(F11-G88+F12))</f>
        <v>2.3260748689346227E-2</v>
      </c>
      <c r="M88" s="102">
        <f t="shared" si="5"/>
        <v>8.6260748689346176E-2</v>
      </c>
      <c r="N88" s="107"/>
      <c r="O88" s="90"/>
      <c r="P88" s="49"/>
      <c r="Q88" s="53"/>
      <c r="R88" s="105"/>
      <c r="S88" s="105"/>
      <c r="T88" s="105"/>
      <c r="U88" s="105"/>
      <c r="V88" s="130"/>
      <c r="W88" s="33"/>
      <c r="X88" s="125"/>
      <c r="Y88" s="126"/>
      <c r="Z88" s="126"/>
      <c r="AA88" s="131"/>
      <c r="AB88" s="128"/>
      <c r="AC88" s="99"/>
      <c r="AD88" s="99"/>
      <c r="AE88" s="99"/>
      <c r="AF88" s="99"/>
      <c r="AG88" s="99"/>
      <c r="AH88" s="129"/>
      <c r="AI88" s="107"/>
      <c r="AJ88" s="113"/>
      <c r="AK88" s="114"/>
      <c r="AL88" s="114"/>
      <c r="AM88" s="112"/>
      <c r="AN88" s="112"/>
      <c r="AO88" s="112"/>
    </row>
    <row r="89" spans="1:41" x14ac:dyDescent="0.25">
      <c r="A89" s="14">
        <v>71</v>
      </c>
      <c r="B89" s="66" t="s">
        <v>80</v>
      </c>
      <c r="C89" s="28">
        <v>81501776</v>
      </c>
      <c r="D89" s="57"/>
      <c r="E89" s="57"/>
      <c r="F89" s="13">
        <v>42.2</v>
      </c>
      <c r="G89" s="185">
        <f>F89*F12/F11</f>
        <v>12.591817892830987</v>
      </c>
      <c r="H89" s="186">
        <v>4.7294999999999998</v>
      </c>
      <c r="I89" s="186">
        <v>5.0023</v>
      </c>
      <c r="J89" s="186">
        <f t="shared" si="4"/>
        <v>0.27280000000000015</v>
      </c>
      <c r="K89" s="102">
        <f t="shared" si="3"/>
        <v>2.3460800000000014E-4</v>
      </c>
      <c r="L89" s="187">
        <f>G89*(L6/(F11-G89+F12))</f>
        <v>2.1061506997398789E-2</v>
      </c>
      <c r="M89" s="102">
        <f t="shared" si="5"/>
        <v>2.129611499739879E-2</v>
      </c>
      <c r="N89" s="107"/>
      <c r="O89" s="90"/>
      <c r="P89" s="49"/>
      <c r="Q89" s="53"/>
      <c r="R89" s="48"/>
      <c r="S89" s="48"/>
      <c r="T89" s="48"/>
      <c r="U89" s="48"/>
      <c r="V89" s="124"/>
      <c r="W89" s="33"/>
      <c r="X89" s="125"/>
      <c r="Y89" s="126"/>
      <c r="Z89" s="126"/>
      <c r="AA89" s="131"/>
      <c r="AB89" s="128"/>
      <c r="AC89" s="99"/>
      <c r="AD89" s="99"/>
      <c r="AE89" s="99"/>
      <c r="AF89" s="129"/>
      <c r="AG89" s="129"/>
      <c r="AH89" s="129"/>
      <c r="AI89" s="107"/>
      <c r="AJ89" s="113"/>
      <c r="AK89" s="114"/>
      <c r="AL89" s="114"/>
      <c r="AM89" s="112"/>
      <c r="AN89" s="112"/>
      <c r="AO89" s="112"/>
    </row>
    <row r="90" spans="1:41" x14ac:dyDescent="0.25">
      <c r="A90" s="14">
        <v>72</v>
      </c>
      <c r="B90" s="66" t="s">
        <v>81</v>
      </c>
      <c r="C90" s="28">
        <v>15705545</v>
      </c>
      <c r="D90" s="57"/>
      <c r="E90" s="57"/>
      <c r="F90" s="13">
        <v>41.9</v>
      </c>
      <c r="G90" s="185">
        <f>F90*F12/F11</f>
        <v>12.502302599753987</v>
      </c>
      <c r="H90" s="58">
        <v>14119</v>
      </c>
      <c r="I90" s="58">
        <v>14119</v>
      </c>
      <c r="J90" s="58">
        <f t="shared" si="4"/>
        <v>0</v>
      </c>
      <c r="K90" s="102">
        <f>F90*(L10/F13)</f>
        <v>9.6611225787080673E-2</v>
      </c>
      <c r="L90" s="187">
        <f>G90*(L6/(F11-G90+F12))</f>
        <v>2.0911581114972884E-2</v>
      </c>
      <c r="M90" s="102">
        <f t="shared" si="5"/>
        <v>0.11752280690205355</v>
      </c>
      <c r="N90" s="107"/>
      <c r="O90" s="90"/>
      <c r="P90" s="49"/>
      <c r="Q90" s="53"/>
      <c r="R90" s="48"/>
      <c r="S90" s="48"/>
      <c r="T90" s="48"/>
      <c r="U90" s="48"/>
      <c r="V90" s="124"/>
      <c r="W90" s="33"/>
      <c r="X90" s="125"/>
      <c r="Y90" s="126"/>
      <c r="Z90" s="126"/>
      <c r="AA90" s="131"/>
      <c r="AB90" s="128"/>
      <c r="AC90" s="110"/>
      <c r="AD90" s="110"/>
      <c r="AE90" s="110"/>
      <c r="AF90" s="129"/>
      <c r="AG90" s="129"/>
      <c r="AH90" s="129"/>
      <c r="AI90" s="107"/>
      <c r="AJ90" s="113"/>
      <c r="AK90" s="114"/>
      <c r="AL90" s="114"/>
      <c r="AM90" s="112"/>
      <c r="AN90" s="112"/>
      <c r="AO90" s="112"/>
    </row>
    <row r="91" spans="1:41" x14ac:dyDescent="0.25">
      <c r="A91" s="14">
        <v>73</v>
      </c>
      <c r="B91" s="66" t="s">
        <v>82</v>
      </c>
      <c r="C91" s="28">
        <v>15708739</v>
      </c>
      <c r="D91" s="57">
        <v>43852</v>
      </c>
      <c r="E91" s="57">
        <v>46043</v>
      </c>
      <c r="F91" s="13">
        <v>45.8</v>
      </c>
      <c r="G91" s="185">
        <f>F91*F12/F11</f>
        <v>13.666001409754953</v>
      </c>
      <c r="H91" s="186">
        <v>0</v>
      </c>
      <c r="I91" s="186">
        <v>0</v>
      </c>
      <c r="J91" s="186">
        <f>I91-H91</f>
        <v>0</v>
      </c>
      <c r="K91" s="102">
        <f>J91</f>
        <v>0</v>
      </c>
      <c r="L91" s="187">
        <f>G91*(L6/(F11-G91+F12))</f>
        <v>2.2860840774534048E-2</v>
      </c>
      <c r="M91" s="102">
        <f t="shared" si="5"/>
        <v>2.2860840774534048E-2</v>
      </c>
      <c r="N91" s="107"/>
      <c r="O91" s="90"/>
      <c r="P91" s="49"/>
      <c r="Q91" s="53"/>
      <c r="R91" s="48"/>
      <c r="S91" s="48"/>
      <c r="T91" s="48"/>
      <c r="U91" s="48"/>
      <c r="V91" s="124"/>
      <c r="W91" s="33"/>
      <c r="X91" s="125"/>
      <c r="Y91" s="126"/>
      <c r="Z91" s="126"/>
      <c r="AA91" s="131"/>
      <c r="AB91" s="128"/>
      <c r="AC91" s="99"/>
      <c r="AD91" s="99"/>
      <c r="AE91" s="99"/>
      <c r="AF91" s="129"/>
      <c r="AG91" s="129"/>
      <c r="AH91" s="129"/>
      <c r="AI91" s="107"/>
      <c r="AJ91" s="113"/>
      <c r="AK91" s="114"/>
      <c r="AL91" s="114"/>
      <c r="AM91" s="112"/>
      <c r="AN91" s="112"/>
      <c r="AO91" s="112"/>
    </row>
    <row r="92" spans="1:41" x14ac:dyDescent="0.25">
      <c r="A92" s="14">
        <v>74</v>
      </c>
      <c r="B92" s="66" t="s">
        <v>83</v>
      </c>
      <c r="C92" s="28">
        <v>15708197</v>
      </c>
      <c r="D92" s="57">
        <v>43698</v>
      </c>
      <c r="E92" s="57">
        <v>45158</v>
      </c>
      <c r="F92" s="13">
        <v>60.7</v>
      </c>
      <c r="G92" s="185">
        <f>F92*F12/F11</f>
        <v>18.111927632579167</v>
      </c>
      <c r="H92" s="58">
        <v>17333</v>
      </c>
      <c r="I92" s="58">
        <v>17492</v>
      </c>
      <c r="J92" s="58">
        <f t="shared" si="4"/>
        <v>159</v>
      </c>
      <c r="K92" s="102">
        <f t="shared" si="3"/>
        <v>0.13674</v>
      </c>
      <c r="L92" s="187">
        <f>G92*(L6/(F11-G92+F12))</f>
        <v>3.0312467866854195E-2</v>
      </c>
      <c r="M92" s="102">
        <f t="shared" si="5"/>
        <v>0.16705246786685418</v>
      </c>
      <c r="N92" s="107"/>
      <c r="O92" s="90"/>
      <c r="P92" s="49"/>
      <c r="Q92" s="53"/>
      <c r="R92" s="48"/>
      <c r="S92" s="48"/>
      <c r="T92" s="48"/>
      <c r="U92" s="48"/>
      <c r="V92" s="124"/>
      <c r="W92" s="33"/>
      <c r="X92" s="125"/>
      <c r="Y92" s="126"/>
      <c r="Z92" s="126"/>
      <c r="AA92" s="131"/>
      <c r="AB92" s="128"/>
      <c r="AC92" s="110"/>
      <c r="AD92" s="110"/>
      <c r="AE92" s="110"/>
      <c r="AF92" s="129"/>
      <c r="AG92" s="129"/>
      <c r="AH92" s="129"/>
      <c r="AI92" s="107"/>
      <c r="AJ92" s="113"/>
      <c r="AK92" s="114"/>
      <c r="AL92" s="114"/>
      <c r="AM92" s="112"/>
      <c r="AN92" s="112"/>
      <c r="AO92" s="112"/>
    </row>
    <row r="93" spans="1:41" x14ac:dyDescent="0.25">
      <c r="A93" s="14">
        <v>75</v>
      </c>
      <c r="B93" s="66" t="s">
        <v>84</v>
      </c>
      <c r="C93" s="28">
        <v>15708099</v>
      </c>
      <c r="D93" s="57"/>
      <c r="E93" s="57"/>
      <c r="F93" s="13">
        <v>72.099999999999994</v>
      </c>
      <c r="G93" s="185">
        <f>F93*F12/F11</f>
        <v>21.513508769505069</v>
      </c>
      <c r="H93" s="58">
        <v>21480</v>
      </c>
      <c r="I93" s="58">
        <v>21480</v>
      </c>
      <c r="J93" s="58">
        <f t="shared" si="4"/>
        <v>0</v>
      </c>
      <c r="K93" s="102">
        <f>F93*(L10/F13)</f>
        <v>0.16624509258349682</v>
      </c>
      <c r="L93" s="187">
        <f>G93*(L6/(F11-G93+F12))</f>
        <v>3.6018486260789573E-2</v>
      </c>
      <c r="M93" s="102">
        <f t="shared" si="5"/>
        <v>0.20226357884428639</v>
      </c>
      <c r="N93" s="107"/>
      <c r="O93" s="90"/>
      <c r="P93" s="49"/>
      <c r="Q93" s="53"/>
      <c r="R93" s="48"/>
      <c r="S93" s="48"/>
      <c r="T93" s="48"/>
      <c r="U93" s="48"/>
      <c r="V93" s="124"/>
      <c r="W93" s="33"/>
      <c r="X93" s="125"/>
      <c r="Y93" s="126"/>
      <c r="Z93" s="126"/>
      <c r="AA93" s="131"/>
      <c r="AB93" s="128"/>
      <c r="AC93" s="110"/>
      <c r="AD93" s="110"/>
      <c r="AE93" s="110"/>
      <c r="AF93" s="129"/>
      <c r="AG93" s="129"/>
      <c r="AH93" s="129"/>
      <c r="AI93" s="107"/>
      <c r="AJ93" s="113"/>
      <c r="AK93" s="114"/>
      <c r="AL93" s="114"/>
      <c r="AM93" s="112"/>
      <c r="AN93" s="112"/>
      <c r="AO93" s="112"/>
    </row>
    <row r="94" spans="1:41" x14ac:dyDescent="0.25">
      <c r="A94" s="14">
        <v>76</v>
      </c>
      <c r="B94" s="66" t="s">
        <v>85</v>
      </c>
      <c r="C94" s="28">
        <v>15708563</v>
      </c>
      <c r="D94" s="57"/>
      <c r="E94" s="57"/>
      <c r="F94" s="13">
        <v>45.9</v>
      </c>
      <c r="G94" s="185">
        <f>F94*F12/F11</f>
        <v>13.69583984078062</v>
      </c>
      <c r="H94" s="58">
        <v>24195</v>
      </c>
      <c r="I94" s="58">
        <v>24195</v>
      </c>
      <c r="J94" s="58">
        <f t="shared" si="4"/>
        <v>0</v>
      </c>
      <c r="K94" s="102">
        <f>F94*(L10/F13)</f>
        <v>0.10583425450183778</v>
      </c>
      <c r="L94" s="187">
        <f>G94*(L6/(F11-G94+F12))</f>
        <v>2.2910828150827414E-2</v>
      </c>
      <c r="M94" s="102">
        <f t="shared" si="5"/>
        <v>0.12874508265266521</v>
      </c>
      <c r="N94" s="107"/>
      <c r="O94" s="90"/>
      <c r="P94" s="49"/>
      <c r="Q94" s="53"/>
      <c r="R94" s="48"/>
      <c r="S94" s="48"/>
      <c r="T94" s="48"/>
      <c r="U94" s="48"/>
      <c r="V94" s="124"/>
      <c r="W94" s="33"/>
      <c r="X94" s="125"/>
      <c r="Y94" s="126"/>
      <c r="Z94" s="126"/>
      <c r="AA94" s="131"/>
      <c r="AB94" s="128"/>
      <c r="AC94" s="110"/>
      <c r="AD94" s="110"/>
      <c r="AE94" s="110"/>
      <c r="AF94" s="129"/>
      <c r="AG94" s="129"/>
      <c r="AH94" s="129"/>
      <c r="AI94" s="107"/>
      <c r="AJ94" s="113"/>
      <c r="AK94" s="114"/>
      <c r="AL94" s="114"/>
      <c r="AM94" s="112"/>
      <c r="AN94" s="112"/>
      <c r="AO94" s="112"/>
    </row>
    <row r="95" spans="1:41" x14ac:dyDescent="0.25">
      <c r="A95" s="14">
        <v>77</v>
      </c>
      <c r="B95" s="66" t="s">
        <v>86</v>
      </c>
      <c r="C95" s="28">
        <v>15708346</v>
      </c>
      <c r="D95" s="57"/>
      <c r="E95" s="57"/>
      <c r="F95" s="13">
        <v>71</v>
      </c>
      <c r="G95" s="185">
        <f>F95*F12/F11</f>
        <v>21.185286028222745</v>
      </c>
      <c r="H95" s="58">
        <v>26812</v>
      </c>
      <c r="I95" s="58">
        <v>26812</v>
      </c>
      <c r="J95" s="58">
        <f t="shared" si="4"/>
        <v>0</v>
      </c>
      <c r="K95" s="102">
        <f>F95*(L10/F13)</f>
        <v>0.16370875968693863</v>
      </c>
      <c r="L95" s="187">
        <f>G95*(L6/(F11-G95+F12))</f>
        <v>3.5467725006269782E-2</v>
      </c>
      <c r="M95" s="102">
        <f t="shared" si="5"/>
        <v>0.19917648469320842</v>
      </c>
      <c r="N95" s="107"/>
      <c r="O95" s="90"/>
      <c r="P95" s="49"/>
      <c r="Q95" s="53"/>
      <c r="R95" s="48"/>
      <c r="S95" s="48"/>
      <c r="T95" s="48"/>
      <c r="U95" s="48"/>
      <c r="V95" s="124"/>
      <c r="W95" s="33"/>
      <c r="X95" s="125"/>
      <c r="Y95" s="126"/>
      <c r="Z95" s="126"/>
      <c r="AA95" s="131"/>
      <c r="AB95" s="128"/>
      <c r="AC95" s="110"/>
      <c r="AD95" s="110"/>
      <c r="AE95" s="110"/>
      <c r="AF95" s="129"/>
      <c r="AG95" s="129"/>
      <c r="AH95" s="129"/>
      <c r="AI95" s="107"/>
      <c r="AJ95" s="113"/>
      <c r="AK95" s="114"/>
      <c r="AL95" s="114"/>
      <c r="AM95" s="112"/>
      <c r="AN95" s="112"/>
      <c r="AO95" s="112"/>
    </row>
    <row r="96" spans="1:41" x14ac:dyDescent="0.25">
      <c r="A96" s="14">
        <v>78</v>
      </c>
      <c r="B96" s="66" t="s">
        <v>87</v>
      </c>
      <c r="C96" s="28">
        <v>15708441</v>
      </c>
      <c r="D96" s="57">
        <v>43712</v>
      </c>
      <c r="E96" s="57">
        <v>45172</v>
      </c>
      <c r="F96" s="13">
        <v>47.6</v>
      </c>
      <c r="G96" s="185">
        <f>F96*F12/F11</f>
        <v>14.203093168216942</v>
      </c>
      <c r="H96" s="58">
        <v>15523</v>
      </c>
      <c r="I96" s="58">
        <v>15523</v>
      </c>
      <c r="J96" s="58">
        <f t="shared" si="4"/>
        <v>0</v>
      </c>
      <c r="K96" s="102">
        <f t="shared" si="3"/>
        <v>0</v>
      </c>
      <c r="L96" s="187">
        <f>G96*(L6/(F11-G96+F12))</f>
        <v>2.3760662205904629E-2</v>
      </c>
      <c r="M96" s="102">
        <f t="shared" si="5"/>
        <v>2.3760662205904629E-2</v>
      </c>
      <c r="N96" s="107"/>
      <c r="O96" s="90"/>
      <c r="P96" s="49"/>
      <c r="Q96" s="53"/>
      <c r="R96" s="48"/>
      <c r="S96" s="48"/>
      <c r="T96" s="48"/>
      <c r="U96" s="48"/>
      <c r="V96" s="124"/>
      <c r="W96" s="33"/>
      <c r="X96" s="125"/>
      <c r="Y96" s="126"/>
      <c r="Z96" s="126"/>
      <c r="AA96" s="131"/>
      <c r="AB96" s="128"/>
      <c r="AC96" s="110"/>
      <c r="AD96" s="110"/>
      <c r="AE96" s="110"/>
      <c r="AF96" s="129"/>
      <c r="AG96" s="129"/>
      <c r="AH96" s="129"/>
      <c r="AI96" s="107"/>
      <c r="AJ96" s="113"/>
      <c r="AK96" s="114"/>
      <c r="AL96" s="114"/>
      <c r="AM96" s="112"/>
      <c r="AN96" s="112"/>
      <c r="AO96" s="112"/>
    </row>
    <row r="97" spans="1:41" x14ac:dyDescent="0.25">
      <c r="A97" s="14">
        <v>79</v>
      </c>
      <c r="B97" s="66" t="s">
        <v>135</v>
      </c>
      <c r="C97" s="28">
        <v>415315</v>
      </c>
      <c r="D97" s="57">
        <v>43719</v>
      </c>
      <c r="E97" s="57">
        <v>45910</v>
      </c>
      <c r="F97" s="13">
        <v>42.3</v>
      </c>
      <c r="G97" s="185">
        <f>F97*F12/F11</f>
        <v>12.62165632385665</v>
      </c>
      <c r="H97" s="186">
        <v>1.6759999999999999</v>
      </c>
      <c r="I97" s="186">
        <v>1.6759999999999999</v>
      </c>
      <c r="J97" s="186">
        <f t="shared" si="4"/>
        <v>0</v>
      </c>
      <c r="K97" s="102">
        <f>J97</f>
        <v>0</v>
      </c>
      <c r="L97" s="187">
        <f>G97*(L6/(F11-G97+F12))</f>
        <v>2.1111482927333287E-2</v>
      </c>
      <c r="M97" s="102">
        <f t="shared" si="5"/>
        <v>2.1111482927333287E-2</v>
      </c>
      <c r="N97" s="107"/>
      <c r="O97" s="90"/>
      <c r="P97" s="49"/>
      <c r="Q97" s="53"/>
      <c r="R97" s="48"/>
      <c r="S97" s="48"/>
      <c r="T97" s="48"/>
      <c r="U97" s="48"/>
      <c r="V97" s="124"/>
      <c r="W97" s="33"/>
      <c r="X97" s="125"/>
      <c r="Y97" s="126"/>
      <c r="Z97" s="126"/>
      <c r="AA97" s="131"/>
      <c r="AB97" s="128"/>
      <c r="AC97" s="99"/>
      <c r="AD97" s="99"/>
      <c r="AE97" s="99"/>
      <c r="AF97" s="129"/>
      <c r="AG97" s="129"/>
      <c r="AH97" s="129"/>
      <c r="AI97" s="107"/>
      <c r="AJ97" s="113"/>
      <c r="AK97" s="114"/>
      <c r="AL97" s="114"/>
      <c r="AM97" s="112"/>
      <c r="AN97" s="112"/>
      <c r="AO97" s="112"/>
    </row>
    <row r="98" spans="1:41" x14ac:dyDescent="0.25">
      <c r="A98" s="14">
        <v>80</v>
      </c>
      <c r="B98" s="66" t="s">
        <v>88</v>
      </c>
      <c r="C98" s="28">
        <v>15708455</v>
      </c>
      <c r="D98" s="57">
        <v>43726</v>
      </c>
      <c r="E98" s="57">
        <v>45186</v>
      </c>
      <c r="F98" s="13">
        <v>41.9</v>
      </c>
      <c r="G98" s="185">
        <f>F98*F12/F11</f>
        <v>12.502302599753987</v>
      </c>
      <c r="H98" s="59">
        <v>10285</v>
      </c>
      <c r="I98" s="59">
        <v>10356</v>
      </c>
      <c r="J98" s="58">
        <f t="shared" si="4"/>
        <v>71</v>
      </c>
      <c r="K98" s="102">
        <f t="shared" si="3"/>
        <v>6.1059999999999996E-2</v>
      </c>
      <c r="L98" s="187">
        <f>G98*(L6/(F11-G98+F12))</f>
        <v>2.0911581114972884E-2</v>
      </c>
      <c r="M98" s="102">
        <f t="shared" si="5"/>
        <v>8.197158111497288E-2</v>
      </c>
      <c r="N98" s="107"/>
      <c r="O98" s="91"/>
      <c r="P98" s="49"/>
      <c r="Q98" s="53"/>
      <c r="R98" s="48"/>
      <c r="S98" s="48"/>
      <c r="T98" s="48"/>
      <c r="U98" s="48"/>
      <c r="V98" s="124"/>
      <c r="W98" s="33"/>
      <c r="X98" s="125"/>
      <c r="Y98" s="126"/>
      <c r="Z98" s="126"/>
      <c r="AA98" s="131"/>
      <c r="AB98" s="128"/>
      <c r="AC98" s="133"/>
      <c r="AD98" s="133"/>
      <c r="AE98" s="110"/>
      <c r="AF98" s="129"/>
      <c r="AG98" s="129"/>
      <c r="AH98" s="129"/>
      <c r="AI98" s="107"/>
      <c r="AJ98" s="113"/>
      <c r="AK98" s="114"/>
      <c r="AL98" s="114"/>
      <c r="AM98" s="112"/>
      <c r="AN98" s="112"/>
      <c r="AO98" s="112"/>
    </row>
    <row r="99" spans="1:41" x14ac:dyDescent="0.25">
      <c r="A99" s="14">
        <v>81</v>
      </c>
      <c r="B99" s="66" t="s">
        <v>89</v>
      </c>
      <c r="C99" s="28">
        <v>91504480</v>
      </c>
      <c r="D99" s="57">
        <v>43689</v>
      </c>
      <c r="E99" s="57">
        <v>45149</v>
      </c>
      <c r="F99" s="13">
        <v>45.7</v>
      </c>
      <c r="G99" s="185">
        <f>F99*F12/F11</f>
        <v>13.63616297872929</v>
      </c>
      <c r="H99" s="186">
        <v>5.0469999999999997</v>
      </c>
      <c r="I99" s="186">
        <v>5.2191999999999998</v>
      </c>
      <c r="J99" s="186">
        <f t="shared" si="4"/>
        <v>0.17220000000000013</v>
      </c>
      <c r="K99" s="102">
        <f>J99</f>
        <v>0.17220000000000013</v>
      </c>
      <c r="L99" s="187">
        <f>G99*(L6/(F11-G99+F12))</f>
        <v>2.2810853716248192E-2</v>
      </c>
      <c r="M99" s="102">
        <f t="shared" si="5"/>
        <v>0.19501085371624832</v>
      </c>
      <c r="N99" s="107"/>
      <c r="O99" s="90"/>
      <c r="P99" s="49"/>
      <c r="Q99" s="53"/>
      <c r="R99" s="105"/>
      <c r="S99" s="105"/>
      <c r="T99" s="105"/>
      <c r="U99" s="105"/>
      <c r="V99" s="124"/>
      <c r="W99" s="33"/>
      <c r="X99" s="125"/>
      <c r="Y99" s="126"/>
      <c r="Z99" s="126"/>
      <c r="AA99" s="131"/>
      <c r="AB99" s="128"/>
      <c r="AC99" s="99"/>
      <c r="AD99" s="99"/>
      <c r="AE99" s="99"/>
      <c r="AF99" s="129"/>
      <c r="AG99" s="129"/>
      <c r="AH99" s="129"/>
      <c r="AI99" s="107"/>
      <c r="AJ99" s="113"/>
      <c r="AK99" s="114"/>
      <c r="AL99" s="114"/>
      <c r="AM99" s="112"/>
      <c r="AN99" s="112"/>
      <c r="AO99" s="112"/>
    </row>
    <row r="100" spans="1:41" x14ac:dyDescent="0.25">
      <c r="A100" s="14">
        <v>82</v>
      </c>
      <c r="B100" s="66" t="s">
        <v>90</v>
      </c>
      <c r="C100" s="28">
        <v>15708727</v>
      </c>
      <c r="D100" s="57">
        <v>43689</v>
      </c>
      <c r="E100" s="57">
        <v>45149</v>
      </c>
      <c r="F100" s="13">
        <v>60.7</v>
      </c>
      <c r="G100" s="185">
        <f>F100*F12/F11</f>
        <v>18.111927632579167</v>
      </c>
      <c r="H100" s="58">
        <v>35541</v>
      </c>
      <c r="I100" s="58">
        <v>35601</v>
      </c>
      <c r="J100" s="58">
        <f t="shared" si="4"/>
        <v>60</v>
      </c>
      <c r="K100" s="102">
        <f t="shared" si="3"/>
        <v>5.16E-2</v>
      </c>
      <c r="L100" s="187">
        <f>G100*(L6/(F11-G100+F12))</f>
        <v>3.0312467866854195E-2</v>
      </c>
      <c r="M100" s="102">
        <f t="shared" si="5"/>
        <v>8.1912467866854188E-2</v>
      </c>
      <c r="N100" s="107"/>
      <c r="O100" s="90"/>
      <c r="P100" s="49"/>
      <c r="Q100" s="53"/>
      <c r="R100" s="48"/>
      <c r="S100" s="48"/>
      <c r="T100" s="48"/>
      <c r="U100" s="48"/>
      <c r="V100" s="124"/>
      <c r="W100" s="33"/>
      <c r="X100" s="125"/>
      <c r="Y100" s="126"/>
      <c r="Z100" s="126"/>
      <c r="AA100" s="131"/>
      <c r="AB100" s="128"/>
      <c r="AC100" s="110"/>
      <c r="AD100" s="110"/>
      <c r="AE100" s="110"/>
      <c r="AF100" s="129"/>
      <c r="AG100" s="129"/>
      <c r="AH100" s="129"/>
      <c r="AI100" s="107"/>
      <c r="AJ100" s="113"/>
      <c r="AK100" s="114"/>
      <c r="AL100" s="114"/>
      <c r="AM100" s="112"/>
      <c r="AN100" s="112"/>
      <c r="AO100" s="112"/>
    </row>
    <row r="101" spans="1:41" x14ac:dyDescent="0.25">
      <c r="A101" s="14">
        <v>83</v>
      </c>
      <c r="B101" s="66" t="s">
        <v>136</v>
      </c>
      <c r="C101" s="28">
        <v>15705611</v>
      </c>
      <c r="D101" s="57">
        <v>43689</v>
      </c>
      <c r="E101" s="57">
        <v>45149</v>
      </c>
      <c r="F101" s="13">
        <v>71.900000000000006</v>
      </c>
      <c r="G101" s="185">
        <f>F101*F12/F11</f>
        <v>21.453831907453743</v>
      </c>
      <c r="H101" s="58">
        <v>17394</v>
      </c>
      <c r="I101" s="58">
        <v>17445</v>
      </c>
      <c r="J101" s="58">
        <f t="shared" si="4"/>
        <v>51</v>
      </c>
      <c r="K101" s="102">
        <f t="shared" si="3"/>
        <v>4.3859999999999996E-2</v>
      </c>
      <c r="L101" s="187">
        <f>G101*(L6/(F11-G101+F12))</f>
        <v>3.5918344981733012E-2</v>
      </c>
      <c r="M101" s="102">
        <f t="shared" si="5"/>
        <v>7.9778344981733001E-2</v>
      </c>
      <c r="N101" s="107"/>
      <c r="O101" s="90"/>
      <c r="P101" s="49"/>
      <c r="Q101" s="53"/>
      <c r="R101" s="48"/>
      <c r="S101" s="48"/>
      <c r="T101" s="48"/>
      <c r="U101" s="48"/>
      <c r="V101" s="124"/>
      <c r="W101" s="33"/>
      <c r="X101" s="125"/>
      <c r="Y101" s="126"/>
      <c r="Z101" s="126"/>
      <c r="AA101" s="131"/>
      <c r="AB101" s="128"/>
      <c r="AC101" s="110"/>
      <c r="AD101" s="110"/>
      <c r="AE101" s="110"/>
      <c r="AF101" s="129"/>
      <c r="AG101" s="129"/>
      <c r="AH101" s="129"/>
      <c r="AI101" s="107"/>
      <c r="AJ101" s="113"/>
      <c r="AK101" s="114"/>
      <c r="AL101" s="114"/>
      <c r="AM101" s="112"/>
      <c r="AN101" s="112"/>
      <c r="AO101" s="112"/>
    </row>
    <row r="102" spans="1:41" x14ac:dyDescent="0.25">
      <c r="A102" s="14">
        <v>84</v>
      </c>
      <c r="B102" s="66" t="s">
        <v>91</v>
      </c>
      <c r="C102" s="28">
        <v>15708134</v>
      </c>
      <c r="D102" s="57"/>
      <c r="E102" s="57"/>
      <c r="F102" s="13">
        <v>45.6</v>
      </c>
      <c r="G102" s="185">
        <f>F102*F12/F11</f>
        <v>13.606324547703624</v>
      </c>
      <c r="H102" s="58">
        <v>19225</v>
      </c>
      <c r="I102" s="58">
        <v>19225</v>
      </c>
      <c r="J102" s="58">
        <f t="shared" si="4"/>
        <v>0</v>
      </c>
      <c r="K102" s="102">
        <f>F102*(L10/F13)</f>
        <v>0.105142527348231</v>
      </c>
      <c r="L102" s="187">
        <f>G102*(L6/(F11-G102+F12))</f>
        <v>2.2760866975966808E-2</v>
      </c>
      <c r="M102" s="102">
        <f t="shared" si="5"/>
        <v>0.12790339432419781</v>
      </c>
      <c r="N102" s="107"/>
      <c r="O102" s="90"/>
      <c r="P102" s="49"/>
      <c r="Q102" s="53"/>
      <c r="R102" s="48"/>
      <c r="S102" s="48"/>
      <c r="T102" s="48"/>
      <c r="U102" s="48"/>
      <c r="V102" s="124"/>
      <c r="W102" s="33"/>
      <c r="X102" s="125"/>
      <c r="Y102" s="126"/>
      <c r="Z102" s="126"/>
      <c r="AA102" s="131"/>
      <c r="AB102" s="128"/>
      <c r="AC102" s="110"/>
      <c r="AD102" s="110"/>
      <c r="AE102" s="110"/>
      <c r="AF102" s="129"/>
      <c r="AG102" s="129"/>
      <c r="AH102" s="129"/>
      <c r="AI102" s="107"/>
      <c r="AJ102" s="113"/>
      <c r="AK102" s="114"/>
      <c r="AL102" s="114"/>
      <c r="AM102" s="112"/>
      <c r="AN102" s="112"/>
      <c r="AO102" s="112"/>
    </row>
    <row r="103" spans="1:41" x14ac:dyDescent="0.25">
      <c r="A103" s="14">
        <v>85</v>
      </c>
      <c r="B103" s="66" t="s">
        <v>92</v>
      </c>
      <c r="C103" s="28">
        <v>15705763</v>
      </c>
      <c r="D103" s="57">
        <v>43691</v>
      </c>
      <c r="E103" s="57">
        <v>45151</v>
      </c>
      <c r="F103" s="13">
        <v>70.7</v>
      </c>
      <c r="G103" s="185">
        <f>F103*F12/F11</f>
        <v>21.095770735145749</v>
      </c>
      <c r="H103" s="58">
        <v>31615</v>
      </c>
      <c r="I103" s="58">
        <v>31624</v>
      </c>
      <c r="J103" s="58">
        <f t="shared" si="4"/>
        <v>9</v>
      </c>
      <c r="K103" s="102">
        <f t="shared" si="3"/>
        <v>7.7399999999999995E-3</v>
      </c>
      <c r="L103" s="187">
        <f>G103*(L6/(F11-G103+F12))</f>
        <v>3.5317524085814067E-2</v>
      </c>
      <c r="M103" s="102">
        <f t="shared" si="5"/>
        <v>4.3057524085814064E-2</v>
      </c>
      <c r="N103" s="107"/>
      <c r="O103" s="90"/>
      <c r="P103" s="49"/>
      <c r="Q103" s="53"/>
      <c r="R103" s="48"/>
      <c r="S103" s="48"/>
      <c r="T103" s="48"/>
      <c r="U103" s="48"/>
      <c r="V103" s="124"/>
      <c r="W103" s="33"/>
      <c r="X103" s="125"/>
      <c r="Y103" s="126"/>
      <c r="Z103" s="126"/>
      <c r="AA103" s="131"/>
      <c r="AB103" s="128"/>
      <c r="AC103" s="110"/>
      <c r="AD103" s="110"/>
      <c r="AE103" s="110"/>
      <c r="AF103" s="129"/>
      <c r="AG103" s="129"/>
      <c r="AH103" s="129"/>
      <c r="AI103" s="107"/>
      <c r="AJ103" s="113"/>
      <c r="AK103" s="114"/>
      <c r="AL103" s="114"/>
      <c r="AM103" s="112"/>
      <c r="AN103" s="112"/>
      <c r="AO103" s="112"/>
    </row>
    <row r="104" spans="1:41" x14ac:dyDescent="0.25">
      <c r="A104" s="14">
        <v>86</v>
      </c>
      <c r="B104" s="66" t="s">
        <v>93</v>
      </c>
      <c r="C104" s="28">
        <v>15708293</v>
      </c>
      <c r="D104" s="57">
        <v>43746</v>
      </c>
      <c r="E104" s="57">
        <v>45206</v>
      </c>
      <c r="F104" s="13">
        <v>47.5</v>
      </c>
      <c r="G104" s="185">
        <f>F104*F12/F11</f>
        <v>14.173254737191273</v>
      </c>
      <c r="H104" s="58">
        <v>25368</v>
      </c>
      <c r="I104" s="58">
        <v>25578</v>
      </c>
      <c r="J104" s="58">
        <f t="shared" si="4"/>
        <v>210</v>
      </c>
      <c r="K104" s="102">
        <f t="shared" si="3"/>
        <v>0.18059999999999998</v>
      </c>
      <c r="L104" s="187">
        <f>G104*(L6/(F11-G104+F12))</f>
        <v>2.3710669423019234E-2</v>
      </c>
      <c r="M104" s="102">
        <f t="shared" si="5"/>
        <v>0.20431066942301923</v>
      </c>
      <c r="N104" s="107"/>
      <c r="O104" s="90"/>
      <c r="P104" s="49"/>
      <c r="Q104" s="53"/>
      <c r="R104" s="48"/>
      <c r="S104" s="48"/>
      <c r="T104" s="48"/>
      <c r="U104" s="48"/>
      <c r="V104" s="124"/>
      <c r="W104" s="33"/>
      <c r="X104" s="125"/>
      <c r="Y104" s="126"/>
      <c r="Z104" s="126"/>
      <c r="AA104" s="131"/>
      <c r="AB104" s="128"/>
      <c r="AC104" s="110"/>
      <c r="AD104" s="110"/>
      <c r="AE104" s="110"/>
      <c r="AF104" s="129"/>
      <c r="AG104" s="129"/>
      <c r="AH104" s="129"/>
      <c r="AI104" s="107"/>
      <c r="AJ104" s="113"/>
      <c r="AK104" s="114"/>
      <c r="AL104" s="114"/>
      <c r="AM104" s="112"/>
      <c r="AN104" s="112"/>
      <c r="AO104" s="112"/>
    </row>
    <row r="105" spans="1:41" x14ac:dyDescent="0.25">
      <c r="A105" s="14">
        <v>87</v>
      </c>
      <c r="B105" s="66" t="s">
        <v>94</v>
      </c>
      <c r="C105" s="28">
        <v>15708499</v>
      </c>
      <c r="D105" s="57"/>
      <c r="E105" s="57"/>
      <c r="F105" s="13">
        <v>42</v>
      </c>
      <c r="G105" s="185">
        <f>F105*F12/F11</f>
        <v>12.532141030779654</v>
      </c>
      <c r="H105" s="58">
        <v>11410</v>
      </c>
      <c r="I105" s="58">
        <v>11410</v>
      </c>
      <c r="J105" s="58">
        <f t="shared" si="4"/>
        <v>0</v>
      </c>
      <c r="K105" s="102">
        <f>F105*(L10/F13)</f>
        <v>9.6841801504949601E-2</v>
      </c>
      <c r="L105" s="187">
        <f>G105*(L6/(F11-G105+F12))</f>
        <v>2.0961556091221623E-2</v>
      </c>
      <c r="M105" s="102">
        <f t="shared" si="5"/>
        <v>0.11780335759617122</v>
      </c>
      <c r="N105" s="107"/>
      <c r="O105" s="90"/>
      <c r="P105" s="49"/>
      <c r="Q105" s="53"/>
      <c r="R105" s="48"/>
      <c r="S105" s="48"/>
      <c r="T105" s="48"/>
      <c r="U105" s="48"/>
      <c r="V105" s="124"/>
      <c r="W105" s="33"/>
      <c r="X105" s="125"/>
      <c r="Y105" s="126"/>
      <c r="Z105" s="126"/>
      <c r="AA105" s="131"/>
      <c r="AB105" s="128"/>
      <c r="AC105" s="110"/>
      <c r="AD105" s="110"/>
      <c r="AE105" s="110"/>
      <c r="AF105" s="129"/>
      <c r="AG105" s="129"/>
      <c r="AH105" s="129"/>
      <c r="AI105" s="107"/>
      <c r="AJ105" s="113"/>
      <c r="AK105" s="114"/>
      <c r="AL105" s="114"/>
      <c r="AM105" s="112"/>
      <c r="AN105" s="112"/>
      <c r="AO105" s="112"/>
    </row>
    <row r="106" spans="1:41" x14ac:dyDescent="0.25">
      <c r="A106" s="14">
        <v>88</v>
      </c>
      <c r="B106" s="66" t="s">
        <v>145</v>
      </c>
      <c r="C106" s="101">
        <v>15708190</v>
      </c>
      <c r="D106" s="57"/>
      <c r="E106" s="57"/>
      <c r="F106" s="13">
        <v>41.1</v>
      </c>
      <c r="G106" s="185">
        <f>F106*F12/F11</f>
        <v>12.26359515154866</v>
      </c>
      <c r="H106" s="58">
        <v>11999</v>
      </c>
      <c r="I106" s="58">
        <v>11999</v>
      </c>
      <c r="J106" s="58">
        <f t="shared" si="4"/>
        <v>0</v>
      </c>
      <c r="K106" s="102">
        <f>F106*(L10/F13)</f>
        <v>9.4766620044129266E-2</v>
      </c>
      <c r="L106" s="187">
        <f>G106*(L6/(F11-G106+F12))</f>
        <v>2.0511792748739079E-2</v>
      </c>
      <c r="M106" s="102">
        <f t="shared" si="5"/>
        <v>0.11527841279286835</v>
      </c>
      <c r="N106" s="107"/>
      <c r="O106" s="90"/>
      <c r="P106" s="49"/>
      <c r="Q106" s="53"/>
      <c r="R106" s="48"/>
      <c r="S106" s="48"/>
      <c r="T106" s="48"/>
      <c r="U106" s="48"/>
      <c r="V106" s="124"/>
      <c r="W106" s="33"/>
      <c r="X106" s="125"/>
      <c r="Y106" s="126"/>
      <c r="Z106" s="126"/>
      <c r="AA106" s="131"/>
      <c r="AB106" s="128"/>
      <c r="AC106" s="110"/>
      <c r="AD106" s="110"/>
      <c r="AE106" s="110"/>
      <c r="AF106" s="129"/>
      <c r="AG106" s="129"/>
      <c r="AH106" s="129"/>
      <c r="AI106" s="107"/>
      <c r="AJ106" s="113"/>
      <c r="AK106" s="114"/>
      <c r="AL106" s="114"/>
      <c r="AM106" s="112"/>
      <c r="AN106" s="112"/>
      <c r="AO106" s="112"/>
    </row>
    <row r="107" spans="1:41" ht="18.75" x14ac:dyDescent="0.3">
      <c r="A107" s="14">
        <v>89</v>
      </c>
      <c r="B107" s="66" t="s">
        <v>95</v>
      </c>
      <c r="C107" s="64">
        <v>15708095</v>
      </c>
      <c r="D107" s="57">
        <v>43714</v>
      </c>
      <c r="E107" s="57">
        <v>45174</v>
      </c>
      <c r="F107" s="13">
        <v>45.5</v>
      </c>
      <c r="G107" s="185">
        <f>F107*F12/F11</f>
        <v>13.576486116677957</v>
      </c>
      <c r="H107" s="58">
        <v>32029</v>
      </c>
      <c r="I107" s="58">
        <v>32218</v>
      </c>
      <c r="J107" s="58">
        <f t="shared" si="4"/>
        <v>189</v>
      </c>
      <c r="K107" s="102">
        <f t="shared" si="3"/>
        <v>0.16253999999999999</v>
      </c>
      <c r="L107" s="187">
        <f>G107*(L6/(F11-G107+F12))</f>
        <v>2.271088055368687E-2</v>
      </c>
      <c r="M107" s="102">
        <f t="shared" si="5"/>
        <v>0.18525088055368685</v>
      </c>
      <c r="N107" s="107"/>
      <c r="O107" s="90"/>
      <c r="P107" s="49"/>
      <c r="Q107" s="148"/>
      <c r="R107" s="48"/>
      <c r="S107" s="49"/>
      <c r="T107" s="147"/>
      <c r="U107" s="48"/>
      <c r="V107" s="124"/>
      <c r="W107" s="33"/>
      <c r="X107" s="125"/>
      <c r="Y107" s="126"/>
      <c r="Z107" s="126"/>
      <c r="AA107" s="131"/>
      <c r="AB107" s="128"/>
      <c r="AC107" s="110"/>
      <c r="AD107" s="110"/>
      <c r="AE107" s="110"/>
      <c r="AF107" s="129"/>
      <c r="AG107" s="129"/>
      <c r="AH107" s="129"/>
      <c r="AI107" s="107"/>
      <c r="AJ107" s="113"/>
      <c r="AK107" s="114"/>
      <c r="AL107" s="114"/>
      <c r="AM107" s="112"/>
      <c r="AN107" s="112"/>
      <c r="AO107" s="112"/>
    </row>
    <row r="108" spans="1:41" x14ac:dyDescent="0.25">
      <c r="A108" s="14">
        <v>90</v>
      </c>
      <c r="B108" s="66" t="s">
        <v>96</v>
      </c>
      <c r="C108" s="64">
        <v>15708008</v>
      </c>
      <c r="D108" s="57">
        <v>43699</v>
      </c>
      <c r="E108" s="57">
        <v>45159</v>
      </c>
      <c r="F108" s="13">
        <v>61</v>
      </c>
      <c r="G108" s="185">
        <f>F108*F12/F11</f>
        <v>18.20144292565616</v>
      </c>
      <c r="H108" s="58">
        <v>35976</v>
      </c>
      <c r="I108" s="58">
        <v>36291</v>
      </c>
      <c r="J108" s="58">
        <f t="shared" si="4"/>
        <v>315</v>
      </c>
      <c r="K108" s="102">
        <f t="shared" si="3"/>
        <v>0.27089999999999997</v>
      </c>
      <c r="L108" s="187">
        <f>G108*(L6/(F11-G108+F12))</f>
        <v>3.0462573202285081E-2</v>
      </c>
      <c r="M108" s="102">
        <f t="shared" si="5"/>
        <v>0.30136257320228504</v>
      </c>
      <c r="N108" s="107"/>
      <c r="O108" s="90"/>
      <c r="P108" s="49"/>
      <c r="Q108" s="49"/>
      <c r="R108" s="52"/>
      <c r="S108" s="130"/>
      <c r="T108" s="196"/>
      <c r="U108" s="197"/>
      <c r="V108" s="232"/>
      <c r="W108" s="277"/>
      <c r="X108" s="277"/>
      <c r="Y108" s="277"/>
      <c r="Z108" s="126"/>
      <c r="AA108" s="131"/>
      <c r="AB108" s="128"/>
      <c r="AC108" s="110"/>
      <c r="AD108" s="110"/>
      <c r="AE108" s="110"/>
      <c r="AF108" s="129"/>
      <c r="AG108" s="129"/>
      <c r="AH108" s="129"/>
      <c r="AI108" s="107"/>
      <c r="AJ108" s="113"/>
      <c r="AK108" s="114"/>
      <c r="AL108" s="114"/>
      <c r="AM108" s="112"/>
      <c r="AN108" s="112"/>
      <c r="AO108" s="112"/>
    </row>
    <row r="109" spans="1:41" x14ac:dyDescent="0.25">
      <c r="A109" s="14">
        <v>91</v>
      </c>
      <c r="B109" s="67" t="s">
        <v>97</v>
      </c>
      <c r="C109" s="64">
        <v>15708063</v>
      </c>
      <c r="D109" s="57">
        <v>43685</v>
      </c>
      <c r="E109" s="57">
        <v>45145</v>
      </c>
      <c r="F109" s="13">
        <v>71.8</v>
      </c>
      <c r="G109" s="185">
        <f>F109*F12/F11</f>
        <v>21.42399347642807</v>
      </c>
      <c r="H109" s="58">
        <v>27047</v>
      </c>
      <c r="I109" s="58">
        <v>27196</v>
      </c>
      <c r="J109" s="58">
        <f t="shared" si="4"/>
        <v>149</v>
      </c>
      <c r="K109" s="102">
        <f t="shared" si="3"/>
        <v>0.12814</v>
      </c>
      <c r="L109" s="187">
        <f>G109*(L6/(F11-G109+F12))</f>
        <v>3.5868274820407532E-2</v>
      </c>
      <c r="M109" s="102">
        <f t="shared" si="5"/>
        <v>0.16400827482040753</v>
      </c>
      <c r="N109" s="107"/>
      <c r="O109" s="90"/>
      <c r="P109" s="49"/>
      <c r="Q109" s="53"/>
      <c r="R109" s="48"/>
      <c r="S109" s="130"/>
      <c r="T109" s="196"/>
      <c r="U109" s="197"/>
      <c r="V109" s="277"/>
      <c r="W109" s="277"/>
      <c r="X109" s="277"/>
      <c r="Y109" s="277"/>
      <c r="Z109" s="126"/>
      <c r="AA109" s="131"/>
      <c r="AB109" s="128"/>
      <c r="AC109" s="110"/>
      <c r="AD109" s="110"/>
      <c r="AE109" s="110"/>
      <c r="AF109" s="129"/>
      <c r="AG109" s="129"/>
      <c r="AH109" s="129"/>
      <c r="AI109" s="107"/>
      <c r="AJ109" s="113"/>
      <c r="AK109" s="114"/>
      <c r="AL109" s="114"/>
      <c r="AM109" s="112"/>
      <c r="AN109" s="112"/>
      <c r="AO109" s="112"/>
    </row>
    <row r="110" spans="1:41" x14ac:dyDescent="0.25">
      <c r="A110" s="14">
        <v>92</v>
      </c>
      <c r="B110" s="66" t="s">
        <v>98</v>
      </c>
      <c r="C110" s="64">
        <v>15708016</v>
      </c>
      <c r="D110" s="57"/>
      <c r="E110" s="57"/>
      <c r="F110" s="13">
        <v>45.4</v>
      </c>
      <c r="G110" s="185">
        <f>F110*F12/F11</f>
        <v>13.546647685652291</v>
      </c>
      <c r="H110" s="58">
        <v>25357</v>
      </c>
      <c r="I110" s="58">
        <v>25357</v>
      </c>
      <c r="J110" s="58">
        <f t="shared" si="4"/>
        <v>0</v>
      </c>
      <c r="K110" s="102">
        <f>F110*(L10/F13)</f>
        <v>0.10468137591249314</v>
      </c>
      <c r="L110" s="187">
        <f>G110*(L6/(F11-G110+F12))</f>
        <v>2.266089444940534E-2</v>
      </c>
      <c r="M110" s="102">
        <f t="shared" si="5"/>
        <v>0.12734227036189849</v>
      </c>
      <c r="N110" s="107"/>
      <c r="O110" s="90"/>
      <c r="P110" s="49"/>
      <c r="Q110" s="53"/>
      <c r="R110" s="48"/>
      <c r="S110" s="146"/>
      <c r="T110" s="146"/>
      <c r="U110" s="146"/>
      <c r="V110" s="124"/>
      <c r="W110" s="33"/>
      <c r="X110" s="125"/>
      <c r="Y110" s="126"/>
      <c r="Z110" s="126"/>
      <c r="AA110" s="131"/>
      <c r="AB110" s="128"/>
      <c r="AC110" s="110"/>
      <c r="AD110" s="110"/>
      <c r="AE110" s="110"/>
      <c r="AF110" s="129"/>
      <c r="AG110" s="129"/>
      <c r="AH110" s="129"/>
      <c r="AI110" s="107"/>
      <c r="AJ110" s="113"/>
      <c r="AK110" s="114"/>
      <c r="AL110" s="114"/>
      <c r="AM110" s="112"/>
      <c r="AN110" s="112"/>
      <c r="AO110" s="112"/>
    </row>
    <row r="111" spans="1:41" x14ac:dyDescent="0.25">
      <c r="A111" s="14">
        <v>93</v>
      </c>
      <c r="B111" s="67" t="s">
        <v>99</v>
      </c>
      <c r="C111" s="64">
        <v>18008991</v>
      </c>
      <c r="D111" s="57">
        <v>43530</v>
      </c>
      <c r="E111" s="57">
        <v>45721</v>
      </c>
      <c r="F111" s="13">
        <v>70.599999999999994</v>
      </c>
      <c r="G111" s="185">
        <f>F111*F12/F11</f>
        <v>21.065932304120082</v>
      </c>
      <c r="H111" s="186">
        <v>0.42799999999999999</v>
      </c>
      <c r="I111" s="186">
        <v>0.42899999999999999</v>
      </c>
      <c r="J111" s="186">
        <f t="shared" si="4"/>
        <v>1.0000000000000009E-3</v>
      </c>
      <c r="K111" s="102">
        <f>J111</f>
        <v>1.0000000000000009E-3</v>
      </c>
      <c r="L111" s="187">
        <f>G111*(L6/(F11-G111+F12))</f>
        <v>3.526745774986155E-2</v>
      </c>
      <c r="M111" s="102">
        <f t="shared" si="5"/>
        <v>3.6267457749861551E-2</v>
      </c>
      <c r="N111" s="107"/>
      <c r="O111" s="90"/>
      <c r="P111" s="49"/>
      <c r="Q111" s="53"/>
      <c r="R111" s="48"/>
      <c r="S111" s="48"/>
      <c r="T111" s="48"/>
      <c r="U111" s="48"/>
      <c r="V111" s="124"/>
      <c r="W111" s="33"/>
      <c r="X111" s="125"/>
      <c r="Y111" s="126"/>
      <c r="Z111" s="126"/>
      <c r="AA111" s="131"/>
      <c r="AB111" s="128"/>
      <c r="AC111" s="99"/>
      <c r="AD111" s="99"/>
      <c r="AE111" s="99"/>
      <c r="AF111" s="129"/>
      <c r="AG111" s="129"/>
      <c r="AH111" s="129"/>
      <c r="AI111" s="107"/>
      <c r="AJ111" s="113"/>
      <c r="AK111" s="114"/>
      <c r="AL111" s="114"/>
      <c r="AM111" s="112"/>
      <c r="AN111" s="112"/>
      <c r="AO111" s="112"/>
    </row>
    <row r="112" spans="1:41" x14ac:dyDescent="0.25">
      <c r="A112" s="14">
        <v>94</v>
      </c>
      <c r="B112" s="66" t="s">
        <v>100</v>
      </c>
      <c r="C112" s="64">
        <v>15705706</v>
      </c>
      <c r="D112" s="57"/>
      <c r="E112" s="57"/>
      <c r="F112" s="13">
        <v>47.4</v>
      </c>
      <c r="G112" s="185">
        <f>F112*F12/F11</f>
        <v>14.143416306165609</v>
      </c>
      <c r="H112" s="58">
        <v>15383</v>
      </c>
      <c r="I112" s="58">
        <v>15383</v>
      </c>
      <c r="J112" s="58">
        <f t="shared" si="4"/>
        <v>0</v>
      </c>
      <c r="K112" s="102">
        <f>F112*(L10/F13)</f>
        <v>0.1092928902698717</v>
      </c>
      <c r="L112" s="187">
        <f>G112*(L6/(F11-G112+F12))</f>
        <v>2.3660676958192947E-2</v>
      </c>
      <c r="M112" s="102">
        <f t="shared" si="5"/>
        <v>0.13295356722806465</v>
      </c>
      <c r="N112" s="107"/>
      <c r="O112" s="90"/>
      <c r="P112" s="49"/>
      <c r="Q112" s="53"/>
      <c r="R112" s="48"/>
      <c r="S112" s="48"/>
      <c r="T112" s="48"/>
      <c r="U112" s="48"/>
      <c r="V112" s="124"/>
      <c r="W112" s="33"/>
      <c r="X112" s="125"/>
      <c r="Y112" s="126"/>
      <c r="Z112" s="126"/>
      <c r="AA112" s="131"/>
      <c r="AB112" s="128"/>
      <c r="AC112" s="110"/>
      <c r="AD112" s="110"/>
      <c r="AE112" s="110"/>
      <c r="AF112" s="129"/>
      <c r="AG112" s="129"/>
      <c r="AH112" s="129"/>
      <c r="AI112" s="107"/>
      <c r="AJ112" s="113"/>
      <c r="AK112" s="114"/>
      <c r="AL112" s="114"/>
      <c r="AM112" s="112"/>
      <c r="AN112" s="112"/>
      <c r="AO112" s="112"/>
    </row>
    <row r="113" spans="1:41" x14ac:dyDescent="0.25">
      <c r="A113" s="14">
        <v>95</v>
      </c>
      <c r="B113" s="66" t="s">
        <v>101</v>
      </c>
      <c r="C113" s="64">
        <v>15708352</v>
      </c>
      <c r="D113" s="57">
        <v>43727</v>
      </c>
      <c r="E113" s="57">
        <v>45187</v>
      </c>
      <c r="F113" s="13">
        <v>42</v>
      </c>
      <c r="G113" s="185">
        <f>F113*F12/F11</f>
        <v>12.532141030779654</v>
      </c>
      <c r="H113" s="58">
        <v>1985</v>
      </c>
      <c r="I113" s="58">
        <v>1985</v>
      </c>
      <c r="J113" s="58">
        <f t="shared" si="4"/>
        <v>0</v>
      </c>
      <c r="K113" s="102">
        <f t="shared" ref="K113:K150" si="6">J113*0.00086</f>
        <v>0</v>
      </c>
      <c r="L113" s="187">
        <f>G113*(L6/(F11-G113+F12))</f>
        <v>2.0961556091221623E-2</v>
      </c>
      <c r="M113" s="102">
        <f t="shared" si="5"/>
        <v>2.0961556091221623E-2</v>
      </c>
      <c r="N113" s="107"/>
      <c r="O113" s="90"/>
      <c r="P113" s="49"/>
      <c r="Q113" s="53"/>
      <c r="R113" s="48"/>
      <c r="S113" s="48"/>
      <c r="T113" s="48"/>
      <c r="U113" s="48"/>
      <c r="V113" s="124"/>
      <c r="W113" s="33"/>
      <c r="X113" s="125"/>
      <c r="Y113" s="126"/>
      <c r="Z113" s="126"/>
      <c r="AA113" s="131"/>
      <c r="AB113" s="128"/>
      <c r="AC113" s="110"/>
      <c r="AD113" s="110"/>
      <c r="AE113" s="110"/>
      <c r="AF113" s="129"/>
      <c r="AG113" s="129"/>
      <c r="AH113" s="129"/>
      <c r="AI113" s="107"/>
      <c r="AJ113" s="113"/>
      <c r="AK113" s="114"/>
      <c r="AL113" s="114"/>
      <c r="AM113" s="112"/>
      <c r="AN113" s="112"/>
      <c r="AO113" s="112"/>
    </row>
    <row r="114" spans="1:41" x14ac:dyDescent="0.25">
      <c r="A114" s="14">
        <v>96</v>
      </c>
      <c r="B114" s="66" t="s">
        <v>137</v>
      </c>
      <c r="C114" s="64">
        <v>15708616</v>
      </c>
      <c r="D114" s="57">
        <v>43697</v>
      </c>
      <c r="E114" s="57">
        <v>45157</v>
      </c>
      <c r="F114" s="13">
        <v>41.6</v>
      </c>
      <c r="G114" s="185">
        <f>F114*F12/F11</f>
        <v>12.412787306676989</v>
      </c>
      <c r="H114" s="58">
        <v>30531</v>
      </c>
      <c r="I114" s="58">
        <v>30710</v>
      </c>
      <c r="J114" s="58">
        <f t="shared" si="4"/>
        <v>179</v>
      </c>
      <c r="K114" s="102">
        <f t="shared" si="6"/>
        <v>0.15393999999999999</v>
      </c>
      <c r="L114" s="187">
        <f>G114*(L6/(F11-G114+F12))</f>
        <v>2.0761658093549695E-2</v>
      </c>
      <c r="M114" s="102">
        <f t="shared" si="5"/>
        <v>0.17470165809354968</v>
      </c>
      <c r="N114" s="107"/>
      <c r="O114" s="90"/>
      <c r="P114" s="49"/>
      <c r="Q114" s="53"/>
      <c r="R114" s="48"/>
      <c r="S114" s="48"/>
      <c r="T114" s="48"/>
      <c r="U114" s="48"/>
      <c r="V114" s="124"/>
      <c r="W114" s="33"/>
      <c r="X114" s="125"/>
      <c r="Y114" s="126"/>
      <c r="Z114" s="126"/>
      <c r="AA114" s="131"/>
      <c r="AB114" s="128"/>
      <c r="AC114" s="110"/>
      <c r="AD114" s="110"/>
      <c r="AE114" s="110"/>
      <c r="AF114" s="129"/>
      <c r="AG114" s="129"/>
      <c r="AH114" s="129"/>
      <c r="AI114" s="107"/>
      <c r="AJ114" s="113"/>
      <c r="AK114" s="114"/>
      <c r="AL114" s="114"/>
      <c r="AM114" s="112"/>
      <c r="AN114" s="112"/>
      <c r="AO114" s="112"/>
    </row>
    <row r="115" spans="1:41" x14ac:dyDescent="0.25">
      <c r="A115" s="14">
        <v>97</v>
      </c>
      <c r="B115" s="67" t="s">
        <v>102</v>
      </c>
      <c r="C115" s="101">
        <v>15705517</v>
      </c>
      <c r="D115" s="57">
        <v>43691</v>
      </c>
      <c r="E115" s="57">
        <v>45151</v>
      </c>
      <c r="F115" s="13">
        <v>45.3</v>
      </c>
      <c r="G115" s="185">
        <f>F115*F12/F11</f>
        <v>13.516809254626626</v>
      </c>
      <c r="H115" s="58">
        <v>14287</v>
      </c>
      <c r="I115" s="58">
        <v>14428</v>
      </c>
      <c r="J115" s="58">
        <f t="shared" si="4"/>
        <v>141</v>
      </c>
      <c r="K115" s="102">
        <f t="shared" si="6"/>
        <v>0.12125999999999999</v>
      </c>
      <c r="L115" s="187">
        <f>G115*(L6/(F11-G115+F12))</f>
        <v>2.261090866311918E-2</v>
      </c>
      <c r="M115" s="102">
        <f t="shared" si="5"/>
        <v>0.14387090866311916</v>
      </c>
      <c r="N115" s="107"/>
      <c r="O115" s="90"/>
      <c r="P115" s="49"/>
      <c r="Q115" s="53"/>
      <c r="R115" s="48"/>
      <c r="S115" s="48"/>
      <c r="T115" s="48"/>
      <c r="U115" s="48"/>
      <c r="V115" s="124"/>
      <c r="W115" s="33"/>
      <c r="X115" s="125"/>
      <c r="Y115" s="126"/>
      <c r="Z115" s="126"/>
      <c r="AA115" s="131"/>
      <c r="AB115" s="128"/>
      <c r="AC115" s="110"/>
      <c r="AD115" s="110"/>
      <c r="AE115" s="110"/>
      <c r="AF115" s="129"/>
      <c r="AG115" s="129"/>
      <c r="AH115" s="129"/>
      <c r="AI115" s="107"/>
      <c r="AJ115" s="113"/>
      <c r="AK115" s="114"/>
      <c r="AL115" s="114"/>
      <c r="AM115" s="112"/>
      <c r="AN115" s="112"/>
      <c r="AO115" s="112"/>
    </row>
    <row r="116" spans="1:41" x14ac:dyDescent="0.25">
      <c r="A116" s="14">
        <v>98</v>
      </c>
      <c r="B116" s="66" t="s">
        <v>103</v>
      </c>
      <c r="C116" s="101">
        <v>15708462</v>
      </c>
      <c r="D116" s="57">
        <v>43707</v>
      </c>
      <c r="E116" s="57">
        <v>45168</v>
      </c>
      <c r="F116" s="13">
        <v>60.1</v>
      </c>
      <c r="G116" s="185">
        <f>F116*F12/F11</f>
        <v>17.932897046425172</v>
      </c>
      <c r="H116" s="58">
        <v>15018</v>
      </c>
      <c r="I116" s="58">
        <v>15018</v>
      </c>
      <c r="J116" s="58">
        <f t="shared" si="4"/>
        <v>0</v>
      </c>
      <c r="K116" s="102">
        <f t="shared" si="6"/>
        <v>0</v>
      </c>
      <c r="L116" s="187">
        <f>G116*(L6/(F11-G116+F12))</f>
        <v>3.0012265794333051E-2</v>
      </c>
      <c r="M116" s="102">
        <f t="shared" si="5"/>
        <v>3.0012265794333051E-2</v>
      </c>
      <c r="N116" s="107"/>
      <c r="O116" s="90"/>
      <c r="P116" s="49"/>
      <c r="Q116" s="53"/>
      <c r="R116" s="48"/>
      <c r="S116" s="48"/>
      <c r="T116" s="48"/>
      <c r="U116" s="48"/>
      <c r="V116" s="124"/>
      <c r="W116" s="33"/>
      <c r="X116" s="125"/>
      <c r="Y116" s="126"/>
      <c r="Z116" s="126"/>
      <c r="AA116" s="131"/>
      <c r="AB116" s="128"/>
      <c r="AC116" s="110"/>
      <c r="AD116" s="110"/>
      <c r="AE116" s="110"/>
      <c r="AF116" s="129"/>
      <c r="AG116" s="129"/>
      <c r="AH116" s="129"/>
      <c r="AI116" s="107"/>
      <c r="AJ116" s="113"/>
      <c r="AK116" s="114"/>
      <c r="AL116" s="114"/>
      <c r="AM116" s="112"/>
      <c r="AN116" s="112"/>
      <c r="AO116" s="112"/>
    </row>
    <row r="117" spans="1:41" x14ac:dyDescent="0.25">
      <c r="A117" s="14">
        <v>99</v>
      </c>
      <c r="B117" s="67" t="s">
        <v>104</v>
      </c>
      <c r="C117" s="101">
        <v>15705826</v>
      </c>
      <c r="D117" s="57">
        <v>43685</v>
      </c>
      <c r="E117" s="57">
        <v>45145</v>
      </c>
      <c r="F117" s="13">
        <v>71.2</v>
      </c>
      <c r="G117" s="185">
        <f>F117*F12/F11</f>
        <v>21.244962890274081</v>
      </c>
      <c r="H117" s="58">
        <v>12902</v>
      </c>
      <c r="I117" s="58">
        <v>12902</v>
      </c>
      <c r="J117" s="58">
        <f t="shared" si="4"/>
        <v>0</v>
      </c>
      <c r="K117" s="102">
        <f t="shared" si="6"/>
        <v>0</v>
      </c>
      <c r="L117" s="187">
        <f>G117*(L6/(F11-G117+F12))</f>
        <v>3.556786054710253E-2</v>
      </c>
      <c r="M117" s="102">
        <f t="shared" si="5"/>
        <v>3.556786054710253E-2</v>
      </c>
      <c r="N117" s="107"/>
      <c r="O117" s="90"/>
      <c r="P117" s="49"/>
      <c r="Q117" s="53"/>
      <c r="R117" s="48"/>
      <c r="S117" s="48"/>
      <c r="T117" s="48"/>
      <c r="U117" s="48"/>
      <c r="V117" s="124"/>
      <c r="W117" s="33"/>
      <c r="X117" s="125"/>
      <c r="Y117" s="126"/>
      <c r="Z117" s="126"/>
      <c r="AA117" s="131"/>
      <c r="AB117" s="128"/>
      <c r="AC117" s="110"/>
      <c r="AD117" s="110"/>
      <c r="AE117" s="110"/>
      <c r="AF117" s="129"/>
      <c r="AG117" s="129"/>
      <c r="AH117" s="129"/>
      <c r="AI117" s="107"/>
      <c r="AJ117" s="113"/>
      <c r="AK117" s="114"/>
      <c r="AL117" s="114"/>
      <c r="AM117" s="112"/>
      <c r="AN117" s="112"/>
      <c r="AO117" s="112"/>
    </row>
    <row r="118" spans="1:41" x14ac:dyDescent="0.25">
      <c r="A118" s="14">
        <v>100</v>
      </c>
      <c r="B118" s="66" t="s">
        <v>105</v>
      </c>
      <c r="C118" s="101">
        <v>15705803</v>
      </c>
      <c r="D118" s="57">
        <v>43707</v>
      </c>
      <c r="E118" s="57">
        <v>45167</v>
      </c>
      <c r="F118" s="13">
        <v>45.7</v>
      </c>
      <c r="G118" s="185">
        <f>F118*F12/F11</f>
        <v>13.63616297872929</v>
      </c>
      <c r="H118" s="58">
        <v>4098</v>
      </c>
      <c r="I118" s="58">
        <v>4098</v>
      </c>
      <c r="J118" s="58">
        <f t="shared" si="4"/>
        <v>0</v>
      </c>
      <c r="K118" s="102">
        <f t="shared" si="6"/>
        <v>0</v>
      </c>
      <c r="L118" s="187">
        <f>G118*(L6/(F11-G118+F12))</f>
        <v>2.2810853716248192E-2</v>
      </c>
      <c r="M118" s="102">
        <f t="shared" si="5"/>
        <v>2.2810853716248192E-2</v>
      </c>
      <c r="N118" s="107"/>
      <c r="O118" s="90"/>
      <c r="P118" s="49"/>
      <c r="Q118" s="53"/>
      <c r="R118" s="48"/>
      <c r="S118" s="48"/>
      <c r="T118" s="48"/>
      <c r="U118" s="48"/>
      <c r="V118" s="124"/>
      <c r="W118" s="33"/>
      <c r="X118" s="125"/>
      <c r="Y118" s="126"/>
      <c r="Z118" s="126"/>
      <c r="AA118" s="131"/>
      <c r="AB118" s="128"/>
      <c r="AC118" s="110"/>
      <c r="AD118" s="110"/>
      <c r="AE118" s="110"/>
      <c r="AF118" s="129"/>
      <c r="AG118" s="129"/>
      <c r="AH118" s="129"/>
      <c r="AI118" s="107"/>
      <c r="AJ118" s="113"/>
      <c r="AK118" s="114"/>
      <c r="AL118" s="114"/>
      <c r="AM118" s="112"/>
      <c r="AN118" s="112"/>
      <c r="AO118" s="112"/>
    </row>
    <row r="119" spans="1:41" x14ac:dyDescent="0.25">
      <c r="A119" s="14">
        <v>101</v>
      </c>
      <c r="B119" s="66" t="s">
        <v>106</v>
      </c>
      <c r="C119" s="101">
        <v>15708066</v>
      </c>
      <c r="D119" s="57">
        <v>43685</v>
      </c>
      <c r="E119" s="57">
        <v>45145</v>
      </c>
      <c r="F119" s="13">
        <v>70.5</v>
      </c>
      <c r="G119" s="185">
        <f>F119*F12/F11</f>
        <v>21.036093873094419</v>
      </c>
      <c r="H119" s="58">
        <v>30363</v>
      </c>
      <c r="I119" s="58">
        <v>30514</v>
      </c>
      <c r="J119" s="58">
        <f t="shared" si="4"/>
        <v>151</v>
      </c>
      <c r="K119" s="102">
        <f t="shared" si="6"/>
        <v>0.12986</v>
      </c>
      <c r="L119" s="187">
        <f>G119*(L6/(F11-G119+F12))</f>
        <v>3.5217391732670342E-2</v>
      </c>
      <c r="M119" s="102">
        <f t="shared" si="5"/>
        <v>0.16507739173267033</v>
      </c>
      <c r="N119" s="107"/>
      <c r="O119" s="90"/>
      <c r="P119" s="49"/>
      <c r="Q119" s="53"/>
      <c r="R119" s="48"/>
      <c r="S119" s="48"/>
      <c r="T119" s="48"/>
      <c r="U119" s="48"/>
      <c r="V119" s="124"/>
      <c r="W119" s="33"/>
      <c r="X119" s="125"/>
      <c r="Y119" s="126"/>
      <c r="Z119" s="126"/>
      <c r="AA119" s="131"/>
      <c r="AB119" s="128"/>
      <c r="AC119" s="110"/>
      <c r="AD119" s="110"/>
      <c r="AE119" s="110"/>
      <c r="AF119" s="129"/>
      <c r="AG119" s="129"/>
      <c r="AH119" s="129"/>
      <c r="AI119" s="107"/>
      <c r="AJ119" s="113"/>
      <c r="AK119" s="114"/>
      <c r="AL119" s="114"/>
      <c r="AM119" s="112"/>
      <c r="AN119" s="112"/>
      <c r="AO119" s="112"/>
    </row>
    <row r="120" spans="1:41" x14ac:dyDescent="0.25">
      <c r="A120" s="14">
        <v>102</v>
      </c>
      <c r="B120" s="66" t="s">
        <v>107</v>
      </c>
      <c r="C120" s="64">
        <v>15708622</v>
      </c>
      <c r="D120" s="57"/>
      <c r="E120" s="57"/>
      <c r="F120" s="13">
        <v>47.6</v>
      </c>
      <c r="G120" s="185">
        <f>F120*F12/F11</f>
        <v>14.203093168216942</v>
      </c>
      <c r="H120" s="58">
        <v>16453</v>
      </c>
      <c r="I120" s="58">
        <v>16453</v>
      </c>
      <c r="J120" s="58">
        <f t="shared" si="4"/>
        <v>0</v>
      </c>
      <c r="K120" s="102">
        <f>F120*(L10/F13)</f>
        <v>0.10975404170560955</v>
      </c>
      <c r="L120" s="187">
        <f>G120*(L6/(F11-G120+F12))</f>
        <v>2.3760662205904629E-2</v>
      </c>
      <c r="M120" s="102">
        <f t="shared" si="5"/>
        <v>0.13351470391151418</v>
      </c>
      <c r="N120" s="107"/>
      <c r="O120" s="90"/>
      <c r="P120" s="49"/>
      <c r="Q120" s="53"/>
      <c r="R120" s="48"/>
      <c r="S120" s="48"/>
      <c r="T120" s="48"/>
      <c r="U120" s="48"/>
      <c r="V120" s="124"/>
      <c r="W120" s="33"/>
      <c r="X120" s="125"/>
      <c r="Y120" s="126"/>
      <c r="Z120" s="126"/>
      <c r="AA120" s="131"/>
      <c r="AB120" s="128"/>
      <c r="AC120" s="110"/>
      <c r="AD120" s="110"/>
      <c r="AE120" s="110"/>
      <c r="AF120" s="129"/>
      <c r="AG120" s="129"/>
      <c r="AH120" s="129"/>
      <c r="AI120" s="107"/>
      <c r="AJ120" s="113"/>
      <c r="AK120" s="114"/>
      <c r="AL120" s="114"/>
      <c r="AM120" s="112"/>
      <c r="AN120" s="112"/>
      <c r="AO120" s="112"/>
    </row>
    <row r="121" spans="1:41" x14ac:dyDescent="0.25">
      <c r="A121" s="14">
        <v>103</v>
      </c>
      <c r="B121" s="66" t="s">
        <v>108</v>
      </c>
      <c r="C121" s="64">
        <v>16721764</v>
      </c>
      <c r="D121" s="57">
        <v>43697</v>
      </c>
      <c r="E121" s="57">
        <v>45157</v>
      </c>
      <c r="F121" s="13">
        <v>41.8</v>
      </c>
      <c r="G121" s="185">
        <f>F121*F12/F11</f>
        <v>12.472464168728321</v>
      </c>
      <c r="H121" s="58">
        <v>5153</v>
      </c>
      <c r="I121" s="58">
        <v>5252</v>
      </c>
      <c r="J121" s="58">
        <f t="shared" si="4"/>
        <v>99</v>
      </c>
      <c r="K121" s="102">
        <f t="shared" si="6"/>
        <v>8.5139999999999993E-2</v>
      </c>
      <c r="L121" s="187">
        <f>G121*(L6/(F11-G121+F12))</f>
        <v>2.0861606456613342E-2</v>
      </c>
      <c r="M121" s="102">
        <f t="shared" si="5"/>
        <v>0.10600160645661333</v>
      </c>
      <c r="N121" s="107"/>
      <c r="O121" s="90"/>
      <c r="P121" s="49"/>
      <c r="Q121" s="53"/>
      <c r="R121" s="48"/>
      <c r="S121" s="48"/>
      <c r="T121" s="48"/>
      <c r="U121" s="48"/>
      <c r="V121" s="124"/>
      <c r="W121" s="33"/>
      <c r="X121" s="125"/>
      <c r="Y121" s="126"/>
      <c r="Z121" s="126"/>
      <c r="AA121" s="131"/>
      <c r="AB121" s="128"/>
      <c r="AC121" s="110"/>
      <c r="AD121" s="110"/>
      <c r="AE121" s="110"/>
      <c r="AF121" s="129"/>
      <c r="AG121" s="129"/>
      <c r="AH121" s="129"/>
      <c r="AI121" s="107"/>
      <c r="AJ121" s="113"/>
      <c r="AK121" s="114"/>
      <c r="AL121" s="114"/>
      <c r="AM121" s="112"/>
      <c r="AN121" s="112"/>
      <c r="AO121" s="112"/>
    </row>
    <row r="122" spans="1:41" x14ac:dyDescent="0.25">
      <c r="A122" s="14">
        <v>104</v>
      </c>
      <c r="B122" s="66" t="s">
        <v>109</v>
      </c>
      <c r="C122" s="64">
        <v>15708388</v>
      </c>
      <c r="D122" s="57"/>
      <c r="E122" s="57"/>
      <c r="F122" s="13">
        <v>41.4</v>
      </c>
      <c r="G122" s="185">
        <f>F122*F12/F11</f>
        <v>12.353110444625658</v>
      </c>
      <c r="H122" s="186">
        <v>4.3879999999999999</v>
      </c>
      <c r="I122" s="186">
        <v>4.5529999999999999</v>
      </c>
      <c r="J122" s="186">
        <f t="shared" si="4"/>
        <v>0.16500000000000004</v>
      </c>
      <c r="K122" s="102">
        <f t="shared" si="6"/>
        <v>1.4190000000000003E-4</v>
      </c>
      <c r="L122" s="187">
        <f>G122*(L6/(F11-G122+F12))</f>
        <v>2.0661711002006408E-2</v>
      </c>
      <c r="M122" s="102">
        <f t="shared" si="5"/>
        <v>2.0803611002006409E-2</v>
      </c>
      <c r="N122" s="107"/>
      <c r="O122" s="90"/>
      <c r="P122" s="49"/>
      <c r="Q122" s="53"/>
      <c r="R122" s="48"/>
      <c r="S122" s="48"/>
      <c r="T122" s="48"/>
      <c r="U122" s="48"/>
      <c r="V122" s="124"/>
      <c r="W122" s="33"/>
      <c r="X122" s="125"/>
      <c r="Y122" s="126"/>
      <c r="Z122" s="126"/>
      <c r="AA122" s="131"/>
      <c r="AB122" s="128"/>
      <c r="AC122" s="99"/>
      <c r="AD122" s="99"/>
      <c r="AE122" s="99"/>
      <c r="AF122" s="129"/>
      <c r="AG122" s="129"/>
      <c r="AH122" s="129"/>
      <c r="AI122" s="107"/>
      <c r="AJ122" s="113"/>
      <c r="AK122" s="114"/>
      <c r="AL122" s="114"/>
      <c r="AM122" s="112"/>
      <c r="AN122" s="112"/>
      <c r="AO122" s="112"/>
    </row>
    <row r="123" spans="1:41" x14ac:dyDescent="0.25">
      <c r="A123" s="14">
        <v>105</v>
      </c>
      <c r="B123" s="66" t="s">
        <v>110</v>
      </c>
      <c r="C123" s="64">
        <v>15708121</v>
      </c>
      <c r="D123" s="57">
        <v>43733</v>
      </c>
      <c r="E123" s="57">
        <v>45193</v>
      </c>
      <c r="F123" s="13">
        <v>45.4</v>
      </c>
      <c r="G123" s="185">
        <f>F123*F12/F11</f>
        <v>13.546647685652291</v>
      </c>
      <c r="H123" s="58">
        <v>22062</v>
      </c>
      <c r="I123" s="58">
        <v>22188</v>
      </c>
      <c r="J123" s="58">
        <f t="shared" si="4"/>
        <v>126</v>
      </c>
      <c r="K123" s="102">
        <f t="shared" si="6"/>
        <v>0.10836</v>
      </c>
      <c r="L123" s="187">
        <f>G123*(L6/(F11-G123+F12))</f>
        <v>2.266089444940534E-2</v>
      </c>
      <c r="M123" s="102">
        <f t="shared" si="5"/>
        <v>0.13102089444940535</v>
      </c>
      <c r="N123" s="107"/>
      <c r="O123" s="90"/>
      <c r="P123" s="49"/>
      <c r="Q123" s="53"/>
      <c r="R123" s="48"/>
      <c r="S123" s="48"/>
      <c r="T123" s="48"/>
      <c r="U123" s="48"/>
      <c r="V123" s="124"/>
      <c r="W123" s="33"/>
      <c r="X123" s="125"/>
      <c r="Y123" s="126"/>
      <c r="Z123" s="126"/>
      <c r="AA123" s="131"/>
      <c r="AB123" s="128"/>
      <c r="AC123" s="110"/>
      <c r="AD123" s="110"/>
      <c r="AE123" s="110"/>
      <c r="AF123" s="129"/>
      <c r="AG123" s="129"/>
      <c r="AH123" s="129"/>
      <c r="AI123" s="107"/>
      <c r="AJ123" s="113"/>
      <c r="AK123" s="114"/>
      <c r="AL123" s="114"/>
      <c r="AM123" s="112"/>
      <c r="AN123" s="112"/>
      <c r="AO123" s="112"/>
    </row>
    <row r="124" spans="1:41" x14ac:dyDescent="0.25">
      <c r="A124" s="14">
        <v>106</v>
      </c>
      <c r="B124" s="66" t="s">
        <v>111</v>
      </c>
      <c r="C124" s="64">
        <v>15708043</v>
      </c>
      <c r="D124" s="57">
        <v>43697</v>
      </c>
      <c r="E124" s="57">
        <v>45157</v>
      </c>
      <c r="F124" s="13">
        <v>60.2</v>
      </c>
      <c r="G124" s="185">
        <f>F124*F12/F11</f>
        <v>17.962735477450838</v>
      </c>
      <c r="H124" s="58">
        <v>38063</v>
      </c>
      <c r="I124" s="58">
        <v>38304</v>
      </c>
      <c r="J124" s="58">
        <f t="shared" si="4"/>
        <v>241</v>
      </c>
      <c r="K124" s="102">
        <f t="shared" si="6"/>
        <v>0.20726</v>
      </c>
      <c r="L124" s="187">
        <f>G124*(L6/(F11-G124+F12))</f>
        <v>3.0062298676964194E-2</v>
      </c>
      <c r="M124" s="102">
        <f t="shared" si="5"/>
        <v>0.23732229867696419</v>
      </c>
      <c r="N124" s="107"/>
      <c r="O124" s="90"/>
      <c r="P124" s="49"/>
      <c r="Q124" s="53"/>
      <c r="R124" s="48"/>
      <c r="S124" s="48"/>
      <c r="T124" s="48"/>
      <c r="U124" s="48"/>
      <c r="V124" s="124"/>
      <c r="W124" s="33"/>
      <c r="X124" s="125"/>
      <c r="Y124" s="126"/>
      <c r="Z124" s="126"/>
      <c r="AA124" s="131"/>
      <c r="AB124" s="128"/>
      <c r="AC124" s="110"/>
      <c r="AD124" s="110"/>
      <c r="AE124" s="110"/>
      <c r="AF124" s="129"/>
      <c r="AG124" s="129"/>
      <c r="AH124" s="129"/>
      <c r="AI124" s="107"/>
      <c r="AJ124" s="113"/>
      <c r="AK124" s="114"/>
      <c r="AL124" s="114"/>
      <c r="AM124" s="112"/>
      <c r="AN124" s="112"/>
      <c r="AO124" s="112"/>
    </row>
    <row r="125" spans="1:41" x14ac:dyDescent="0.25">
      <c r="A125" s="14">
        <v>107</v>
      </c>
      <c r="B125" s="67" t="s">
        <v>112</v>
      </c>
      <c r="C125" s="64">
        <v>15708227</v>
      </c>
      <c r="D125" s="57">
        <v>43684</v>
      </c>
      <c r="E125" s="57">
        <v>45144</v>
      </c>
      <c r="F125" s="13">
        <v>71.3</v>
      </c>
      <c r="G125" s="185">
        <f>F125*F12/F11</f>
        <v>21.274801321299744</v>
      </c>
      <c r="H125" s="58">
        <v>23102</v>
      </c>
      <c r="I125" s="58">
        <v>23180</v>
      </c>
      <c r="J125" s="58">
        <f t="shared" si="4"/>
        <v>78</v>
      </c>
      <c r="K125" s="102">
        <f t="shared" si="6"/>
        <v>6.7080000000000001E-2</v>
      </c>
      <c r="L125" s="187">
        <f>G125*(L6/(F11-G125+F12))</f>
        <v>3.5617928795686711E-2</v>
      </c>
      <c r="M125" s="102">
        <f t="shared" si="5"/>
        <v>0.1026979287956867</v>
      </c>
      <c r="N125" s="107"/>
      <c r="O125" s="90"/>
      <c r="P125" s="49"/>
      <c r="Q125" s="53"/>
      <c r="R125" s="48"/>
      <c r="S125" s="48"/>
      <c r="T125" s="48"/>
      <c r="U125" s="48"/>
      <c r="V125" s="124"/>
      <c r="W125" s="33"/>
      <c r="X125" s="125"/>
      <c r="Y125" s="126"/>
      <c r="Z125" s="126"/>
      <c r="AA125" s="131"/>
      <c r="AB125" s="128"/>
      <c r="AC125" s="110"/>
      <c r="AD125" s="110"/>
      <c r="AE125" s="110"/>
      <c r="AF125" s="129"/>
      <c r="AG125" s="129"/>
      <c r="AH125" s="129"/>
      <c r="AI125" s="107"/>
      <c r="AJ125" s="113"/>
      <c r="AK125" s="114"/>
      <c r="AL125" s="114"/>
      <c r="AM125" s="112"/>
      <c r="AN125" s="112"/>
      <c r="AO125" s="112"/>
    </row>
    <row r="126" spans="1:41" x14ac:dyDescent="0.25">
      <c r="A126" s="14">
        <v>108</v>
      </c>
      <c r="B126" s="66" t="s">
        <v>164</v>
      </c>
      <c r="C126" s="64">
        <v>15708285</v>
      </c>
      <c r="D126" s="57">
        <v>43707</v>
      </c>
      <c r="E126" s="57">
        <v>45167</v>
      </c>
      <c r="F126" s="13">
        <v>46</v>
      </c>
      <c r="G126" s="185">
        <f>F126*F12/F11</f>
        <v>13.725678271806288</v>
      </c>
      <c r="H126" s="58">
        <v>25235</v>
      </c>
      <c r="I126" s="58">
        <v>25743</v>
      </c>
      <c r="J126" s="58">
        <f t="shared" si="4"/>
        <v>508</v>
      </c>
      <c r="K126" s="186">
        <f>J126*0.00086</f>
        <v>0.43687999999999999</v>
      </c>
      <c r="L126" s="194">
        <f>G126*(L6/(F11-G126+F12))</f>
        <v>2.2960815845131335E-2</v>
      </c>
      <c r="M126" s="186">
        <f t="shared" si="5"/>
        <v>0.45984081584513131</v>
      </c>
      <c r="N126" s="107"/>
      <c r="O126" s="90"/>
      <c r="P126" s="108"/>
      <c r="Q126" s="53"/>
      <c r="R126" s="48"/>
      <c r="S126" s="48"/>
      <c r="T126" s="48"/>
      <c r="U126" s="48"/>
      <c r="V126" s="124"/>
      <c r="W126" s="33"/>
      <c r="X126" s="125"/>
      <c r="Y126" s="126"/>
      <c r="Z126" s="126"/>
      <c r="AA126" s="131"/>
      <c r="AB126" s="128"/>
      <c r="AC126" s="99"/>
      <c r="AD126" s="99"/>
      <c r="AE126" s="99"/>
      <c r="AF126" s="99"/>
      <c r="AG126" s="99"/>
      <c r="AH126" s="99"/>
      <c r="AI126" s="107"/>
      <c r="AJ126" s="113"/>
      <c r="AK126" s="114"/>
      <c r="AL126" s="114"/>
      <c r="AM126" s="112"/>
      <c r="AN126" s="112"/>
      <c r="AO126" s="112"/>
    </row>
    <row r="127" spans="1:41" x14ac:dyDescent="0.25">
      <c r="A127" s="14">
        <v>109</v>
      </c>
      <c r="B127" s="67" t="s">
        <v>114</v>
      </c>
      <c r="C127" s="64">
        <v>17331698</v>
      </c>
      <c r="D127" s="57">
        <v>43689</v>
      </c>
      <c r="E127" s="57">
        <v>45880</v>
      </c>
      <c r="F127" s="13">
        <v>70.400000000000006</v>
      </c>
      <c r="G127" s="185">
        <f>F127*F12/F11</f>
        <v>21.006255442068756</v>
      </c>
      <c r="H127" s="186">
        <v>2.2829999999999999</v>
      </c>
      <c r="I127" s="186">
        <v>2.298</v>
      </c>
      <c r="J127" s="186">
        <f t="shared" si="4"/>
        <v>1.5000000000000124E-2</v>
      </c>
      <c r="K127" s="186">
        <f>J127</f>
        <v>1.5000000000000124E-2</v>
      </c>
      <c r="L127" s="194">
        <f>G127*(L6/(F11-G127+F12))</f>
        <v>3.5167326034237369E-2</v>
      </c>
      <c r="M127" s="186">
        <f t="shared" si="5"/>
        <v>5.0167326034237493E-2</v>
      </c>
      <c r="N127" s="107"/>
      <c r="O127" s="92"/>
      <c r="P127" s="108"/>
      <c r="Q127" s="53"/>
      <c r="R127" s="48"/>
      <c r="S127" s="48"/>
      <c r="T127" s="48"/>
      <c r="U127" s="48"/>
      <c r="V127" s="124"/>
      <c r="W127" s="33"/>
      <c r="X127" s="125"/>
      <c r="Y127" s="126"/>
      <c r="Z127" s="126"/>
      <c r="AA127" s="131"/>
      <c r="AB127" s="128"/>
      <c r="AC127" s="110"/>
      <c r="AD127" s="110"/>
      <c r="AE127" s="110"/>
      <c r="AF127" s="129"/>
      <c r="AG127" s="129"/>
      <c r="AH127" s="129"/>
      <c r="AI127" s="107"/>
      <c r="AJ127" s="113"/>
      <c r="AK127" s="114"/>
      <c r="AL127" s="114"/>
      <c r="AM127" s="112"/>
      <c r="AN127" s="112"/>
      <c r="AO127" s="112"/>
    </row>
    <row r="128" spans="1:41" x14ac:dyDescent="0.25">
      <c r="A128" s="14">
        <v>110</v>
      </c>
      <c r="B128" s="66" t="s">
        <v>115</v>
      </c>
      <c r="C128" s="64">
        <v>15708248</v>
      </c>
      <c r="D128" s="57">
        <v>43719</v>
      </c>
      <c r="E128" s="57">
        <v>45179</v>
      </c>
      <c r="F128" s="13">
        <v>47.7</v>
      </c>
      <c r="G128" s="185">
        <f>F128*F12/F11</f>
        <v>14.232931599242608</v>
      </c>
      <c r="H128" s="58">
        <v>12463</v>
      </c>
      <c r="I128" s="58">
        <v>12463</v>
      </c>
      <c r="J128" s="58">
        <f t="shared" si="4"/>
        <v>0</v>
      </c>
      <c r="K128" s="102">
        <f t="shared" si="6"/>
        <v>0</v>
      </c>
      <c r="L128" s="187">
        <f>G128*(L6/(F11-G128+F12))</f>
        <v>2.3810655306852165E-2</v>
      </c>
      <c r="M128" s="102">
        <f t="shared" si="5"/>
        <v>2.3810655306852165E-2</v>
      </c>
      <c r="N128" s="107"/>
      <c r="O128" s="22"/>
      <c r="P128" s="49"/>
      <c r="Q128" s="53"/>
      <c r="R128" s="48"/>
      <c r="S128" s="48"/>
      <c r="T128" s="48"/>
      <c r="U128" s="48"/>
      <c r="V128" s="124"/>
      <c r="W128" s="33"/>
      <c r="X128" s="125"/>
      <c r="Y128" s="126"/>
      <c r="Z128" s="126"/>
      <c r="AA128" s="131"/>
      <c r="AB128" s="128"/>
      <c r="AC128" s="110"/>
      <c r="AD128" s="110"/>
      <c r="AE128" s="110"/>
      <c r="AF128" s="129"/>
      <c r="AG128" s="129"/>
      <c r="AH128" s="129"/>
      <c r="AI128" s="107"/>
      <c r="AJ128" s="113"/>
      <c r="AK128" s="114"/>
      <c r="AL128" s="114"/>
      <c r="AM128" s="112"/>
      <c r="AN128" s="112"/>
      <c r="AO128" s="112"/>
    </row>
    <row r="129" spans="1:41" x14ac:dyDescent="0.25">
      <c r="A129" s="14">
        <v>111</v>
      </c>
      <c r="B129" s="66" t="s">
        <v>116</v>
      </c>
      <c r="C129" s="64">
        <v>15708011</v>
      </c>
      <c r="D129" s="57"/>
      <c r="E129" s="57"/>
      <c r="F129" s="13">
        <v>41.6</v>
      </c>
      <c r="G129" s="185">
        <f>F129*F12/F11</f>
        <v>12.412787306676989</v>
      </c>
      <c r="H129" s="58">
        <v>17601</v>
      </c>
      <c r="I129" s="58">
        <v>17601</v>
      </c>
      <c r="J129" s="58">
        <f t="shared" si="4"/>
        <v>0</v>
      </c>
      <c r="K129" s="102">
        <f>F129*(L10/F13)</f>
        <v>9.5919498633473904E-2</v>
      </c>
      <c r="L129" s="187">
        <f>G129*(L6/(F11-G129+F12))</f>
        <v>2.0761658093549695E-2</v>
      </c>
      <c r="M129" s="102">
        <f t="shared" si="5"/>
        <v>0.1166811567270236</v>
      </c>
      <c r="N129" s="107"/>
      <c r="O129" s="90"/>
      <c r="P129" s="49"/>
      <c r="Q129" s="53"/>
      <c r="R129" s="48"/>
      <c r="S129" s="48"/>
      <c r="T129" s="48"/>
      <c r="U129" s="48"/>
      <c r="V129" s="124"/>
      <c r="W129" s="33"/>
      <c r="X129" s="125"/>
      <c r="Y129" s="126"/>
      <c r="Z129" s="126"/>
      <c r="AA129" s="131"/>
      <c r="AB129" s="128"/>
      <c r="AC129" s="110"/>
      <c r="AD129" s="110"/>
      <c r="AE129" s="110"/>
      <c r="AF129" s="129"/>
      <c r="AG129" s="129"/>
      <c r="AH129" s="129"/>
      <c r="AI129" s="107"/>
      <c r="AJ129" s="113"/>
      <c r="AK129" s="114"/>
      <c r="AL129" s="114"/>
      <c r="AM129" s="112"/>
      <c r="AN129" s="112"/>
      <c r="AO129" s="112"/>
    </row>
    <row r="130" spans="1:41" x14ac:dyDescent="0.25">
      <c r="A130" s="14">
        <v>112</v>
      </c>
      <c r="B130" s="66" t="s">
        <v>117</v>
      </c>
      <c r="C130" s="64">
        <v>15708208</v>
      </c>
      <c r="D130" s="57">
        <v>43691</v>
      </c>
      <c r="E130" s="57">
        <v>45151</v>
      </c>
      <c r="F130" s="13">
        <v>41.7</v>
      </c>
      <c r="G130" s="185">
        <f>F130*F12/F11</f>
        <v>12.442625737702656</v>
      </c>
      <c r="H130" s="58">
        <v>20219</v>
      </c>
      <c r="I130" s="58">
        <v>20220</v>
      </c>
      <c r="J130" s="58">
        <f t="shared" si="4"/>
        <v>1</v>
      </c>
      <c r="K130" s="102">
        <f t="shared" si="6"/>
        <v>8.5999999999999998E-4</v>
      </c>
      <c r="L130" s="187">
        <f>G130*(L6/(F11-G130+F12))</f>
        <v>2.0811632116139959E-2</v>
      </c>
      <c r="M130" s="102">
        <f t="shared" si="5"/>
        <v>2.1671632116139958E-2</v>
      </c>
      <c r="N130" s="107"/>
      <c r="O130" s="90"/>
      <c r="P130" s="49"/>
      <c r="Q130" s="53"/>
      <c r="R130" s="48"/>
      <c r="S130" s="48"/>
      <c r="T130" s="48"/>
      <c r="U130" s="48"/>
      <c r="V130" s="124"/>
      <c r="W130" s="33"/>
      <c r="X130" s="125"/>
      <c r="Y130" s="126"/>
      <c r="Z130" s="126"/>
      <c r="AA130" s="131"/>
      <c r="AB130" s="128"/>
      <c r="AC130" s="110"/>
      <c r="AD130" s="110"/>
      <c r="AE130" s="110"/>
      <c r="AF130" s="129"/>
      <c r="AG130" s="129"/>
      <c r="AH130" s="129"/>
      <c r="AI130" s="107"/>
      <c r="AJ130" s="113"/>
      <c r="AK130" s="114"/>
      <c r="AL130" s="114"/>
      <c r="AM130" s="112"/>
      <c r="AN130" s="112"/>
      <c r="AO130" s="112"/>
    </row>
    <row r="131" spans="1:41" x14ac:dyDescent="0.25">
      <c r="A131" s="14">
        <v>113</v>
      </c>
      <c r="B131" s="66" t="s">
        <v>118</v>
      </c>
      <c r="C131" s="64">
        <v>473515</v>
      </c>
      <c r="D131" s="57">
        <v>43729</v>
      </c>
      <c r="E131" s="57">
        <v>45920</v>
      </c>
      <c r="F131" s="13">
        <v>45.7</v>
      </c>
      <c r="G131" s="185">
        <f>F131*F12/F11</f>
        <v>13.63616297872929</v>
      </c>
      <c r="H131" s="186">
        <v>3.3744999999999998</v>
      </c>
      <c r="I131" s="186">
        <v>3.5129999999999999</v>
      </c>
      <c r="J131" s="186">
        <f t="shared" si="4"/>
        <v>0.13850000000000007</v>
      </c>
      <c r="K131" s="102">
        <f>J131</f>
        <v>0.13850000000000007</v>
      </c>
      <c r="L131" s="187">
        <f>G131*(L6/(F11-G131+F12))</f>
        <v>2.2810853716248192E-2</v>
      </c>
      <c r="M131" s="102">
        <f t="shared" si="5"/>
        <v>0.16131085371624826</v>
      </c>
      <c r="N131" s="107"/>
      <c r="O131" s="90"/>
      <c r="P131" s="49"/>
      <c r="Q131" s="53"/>
      <c r="R131" s="48"/>
      <c r="S131" s="48"/>
      <c r="T131" s="48"/>
      <c r="U131" s="48"/>
      <c r="V131" s="124"/>
      <c r="W131" s="33"/>
      <c r="X131" s="125"/>
      <c r="Y131" s="126"/>
      <c r="Z131" s="126"/>
      <c r="AA131" s="131"/>
      <c r="AB131" s="128"/>
      <c r="AC131" s="99"/>
      <c r="AD131" s="99"/>
      <c r="AE131" s="99"/>
      <c r="AF131" s="129"/>
      <c r="AG131" s="129"/>
      <c r="AH131" s="129"/>
      <c r="AI131" s="107"/>
      <c r="AJ131" s="113"/>
      <c r="AK131" s="114"/>
      <c r="AL131" s="114"/>
      <c r="AM131" s="112"/>
      <c r="AN131" s="112"/>
      <c r="AO131" s="112"/>
    </row>
    <row r="132" spans="1:41" x14ac:dyDescent="0.25">
      <c r="A132" s="14">
        <v>114</v>
      </c>
      <c r="B132" s="66" t="s">
        <v>119</v>
      </c>
      <c r="C132" s="64">
        <v>15705591</v>
      </c>
      <c r="D132" s="57">
        <v>43731</v>
      </c>
      <c r="E132" s="57">
        <v>45191</v>
      </c>
      <c r="F132" s="13">
        <v>59.9</v>
      </c>
      <c r="G132" s="185">
        <f>F132*F12/F11</f>
        <v>17.873220184373839</v>
      </c>
      <c r="H132" s="58">
        <v>39043</v>
      </c>
      <c r="I132" s="58">
        <v>39049</v>
      </c>
      <c r="J132" s="58">
        <f t="shared" si="4"/>
        <v>6</v>
      </c>
      <c r="K132" s="102">
        <f t="shared" si="6"/>
        <v>5.1599999999999997E-3</v>
      </c>
      <c r="L132" s="187">
        <f>G132*(L6/(F11-G132+F12))</f>
        <v>2.9912200984393306E-2</v>
      </c>
      <c r="M132" s="102">
        <f t="shared" si="5"/>
        <v>3.5072200984393308E-2</v>
      </c>
      <c r="N132" s="107"/>
      <c r="O132" s="90"/>
      <c r="P132" s="49"/>
      <c r="Q132" s="53"/>
      <c r="R132" s="48"/>
      <c r="S132" s="48"/>
      <c r="T132" s="48"/>
      <c r="U132" s="48"/>
      <c r="V132" s="124"/>
      <c r="W132" s="33"/>
      <c r="X132" s="125"/>
      <c r="Y132" s="126"/>
      <c r="Z132" s="126"/>
      <c r="AA132" s="131"/>
      <c r="AB132" s="128"/>
      <c r="AC132" s="110"/>
      <c r="AD132" s="110"/>
      <c r="AE132" s="110"/>
      <c r="AF132" s="129"/>
      <c r="AG132" s="129"/>
      <c r="AH132" s="129"/>
      <c r="AI132" s="107"/>
      <c r="AJ132" s="113"/>
      <c r="AK132" s="114"/>
      <c r="AL132" s="114"/>
      <c r="AM132" s="112"/>
      <c r="AN132" s="112"/>
      <c r="AO132" s="112"/>
    </row>
    <row r="133" spans="1:41" x14ac:dyDescent="0.25">
      <c r="A133" s="14">
        <v>115</v>
      </c>
      <c r="B133" s="66" t="s">
        <v>120</v>
      </c>
      <c r="C133" s="64">
        <v>675615</v>
      </c>
      <c r="D133" s="57">
        <v>43565</v>
      </c>
      <c r="E133" s="57">
        <v>45025</v>
      </c>
      <c r="F133" s="13">
        <v>70.5</v>
      </c>
      <c r="G133" s="185">
        <f>F133*F12/F11</f>
        <v>21.036093873094419</v>
      </c>
      <c r="H133" s="186">
        <v>4.0176999999999996</v>
      </c>
      <c r="I133" s="186">
        <v>4.2226100000000004</v>
      </c>
      <c r="J133" s="186">
        <f t="shared" si="4"/>
        <v>0.20491000000000081</v>
      </c>
      <c r="K133" s="102">
        <f>J133</f>
        <v>0.20491000000000081</v>
      </c>
      <c r="L133" s="187">
        <f>G133*(L6/(F11-G133+F12))</f>
        <v>3.5217391732670342E-2</v>
      </c>
      <c r="M133" s="102">
        <f t="shared" si="5"/>
        <v>0.24012739173267117</v>
      </c>
      <c r="N133" s="107"/>
      <c r="O133" s="90"/>
      <c r="P133" s="49"/>
      <c r="Q133" s="53"/>
      <c r="R133" s="48"/>
      <c r="S133" s="48"/>
      <c r="T133" s="48"/>
      <c r="U133" s="48"/>
      <c r="V133" s="124"/>
      <c r="W133" s="33"/>
      <c r="X133" s="125"/>
      <c r="Y133" s="126"/>
      <c r="Z133" s="126"/>
      <c r="AA133" s="131"/>
      <c r="AB133" s="128"/>
      <c r="AC133" s="99"/>
      <c r="AD133" s="99"/>
      <c r="AE133" s="99"/>
      <c r="AF133" s="129"/>
      <c r="AG133" s="129"/>
      <c r="AH133" s="129"/>
      <c r="AI133" s="107"/>
      <c r="AJ133" s="113"/>
      <c r="AK133" s="114"/>
      <c r="AL133" s="114"/>
      <c r="AM133" s="112"/>
      <c r="AN133" s="112"/>
      <c r="AO133" s="112"/>
    </row>
    <row r="134" spans="1:41" x14ac:dyDescent="0.25">
      <c r="A134" s="14">
        <v>116</v>
      </c>
      <c r="B134" s="66" t="s">
        <v>121</v>
      </c>
      <c r="C134" s="64">
        <v>15708601</v>
      </c>
      <c r="D134" s="57"/>
      <c r="E134" s="57"/>
      <c r="F134" s="13">
        <v>45.6</v>
      </c>
      <c r="G134" s="185">
        <f>F134*F12/F11</f>
        <v>13.606324547703624</v>
      </c>
      <c r="H134" s="58">
        <v>27523</v>
      </c>
      <c r="I134" s="58">
        <v>27523</v>
      </c>
      <c r="J134" s="58">
        <f t="shared" si="4"/>
        <v>0</v>
      </c>
      <c r="K134" s="102">
        <f>F134*(L10/F13)</f>
        <v>0.105142527348231</v>
      </c>
      <c r="L134" s="187">
        <f>G134*(L6/(F11-G134+F12))</f>
        <v>2.2760866975966808E-2</v>
      </c>
      <c r="M134" s="102">
        <f t="shared" si="5"/>
        <v>0.12790339432419781</v>
      </c>
      <c r="N134" s="107"/>
      <c r="O134" s="90"/>
      <c r="P134" s="49"/>
      <c r="Q134" s="53"/>
      <c r="R134" s="48"/>
      <c r="S134" s="48"/>
      <c r="T134" s="48"/>
      <c r="U134" s="48"/>
      <c r="V134" s="124"/>
      <c r="W134" s="33"/>
      <c r="X134" s="125"/>
      <c r="Y134" s="126"/>
      <c r="Z134" s="126"/>
      <c r="AA134" s="131"/>
      <c r="AB134" s="128"/>
      <c r="AC134" s="110"/>
      <c r="AD134" s="110"/>
      <c r="AE134" s="110"/>
      <c r="AF134" s="129"/>
      <c r="AG134" s="129"/>
      <c r="AH134" s="129"/>
      <c r="AI134" s="107"/>
      <c r="AJ134" s="113"/>
      <c r="AK134" s="114"/>
      <c r="AL134" s="114"/>
      <c r="AM134" s="112"/>
      <c r="AN134" s="112"/>
      <c r="AO134" s="112"/>
    </row>
    <row r="135" spans="1:41" x14ac:dyDescent="0.25">
      <c r="A135" s="14">
        <v>117</v>
      </c>
      <c r="B135" s="66" t="s">
        <v>122</v>
      </c>
      <c r="C135" s="64">
        <v>2991515</v>
      </c>
      <c r="D135" s="57">
        <v>43418</v>
      </c>
      <c r="E135" s="57">
        <v>44878</v>
      </c>
      <c r="F135" s="13">
        <v>70.599999999999994</v>
      </c>
      <c r="G135" s="185">
        <f>F135*F12/F11</f>
        <v>21.065932304120082</v>
      </c>
      <c r="H135" s="186">
        <v>4.3757000000000001</v>
      </c>
      <c r="I135" s="186">
        <v>4.5143000000000004</v>
      </c>
      <c r="J135" s="186">
        <f t="shared" si="4"/>
        <v>0.13860000000000028</v>
      </c>
      <c r="K135" s="102">
        <f>J135</f>
        <v>0.13860000000000028</v>
      </c>
      <c r="L135" s="187">
        <f>G135*(L6/(F11-G135+F12))</f>
        <v>3.526745774986155E-2</v>
      </c>
      <c r="M135" s="102">
        <f t="shared" si="5"/>
        <v>0.17386745774986184</v>
      </c>
      <c r="N135" s="107"/>
      <c r="O135" s="90"/>
      <c r="P135" s="49"/>
      <c r="Q135" s="53"/>
      <c r="R135" s="48"/>
      <c r="S135" s="48"/>
      <c r="T135" s="48"/>
      <c r="U135" s="48"/>
      <c r="V135" s="124"/>
      <c r="W135" s="33"/>
      <c r="X135" s="125"/>
      <c r="Y135" s="126"/>
      <c r="Z135" s="126"/>
      <c r="AA135" s="131"/>
      <c r="AB135" s="128"/>
      <c r="AC135" s="99"/>
      <c r="AD135" s="99"/>
      <c r="AE135" s="99"/>
      <c r="AF135" s="129"/>
      <c r="AG135" s="129"/>
      <c r="AH135" s="129"/>
      <c r="AI135" s="107"/>
      <c r="AJ135" s="113"/>
      <c r="AK135" s="114"/>
      <c r="AL135" s="114"/>
      <c r="AM135" s="112"/>
      <c r="AN135" s="112"/>
      <c r="AO135" s="112"/>
    </row>
    <row r="136" spans="1:41" x14ac:dyDescent="0.25">
      <c r="A136" s="14">
        <v>118</v>
      </c>
      <c r="B136" s="66" t="s">
        <v>143</v>
      </c>
      <c r="C136" s="64">
        <v>361115</v>
      </c>
      <c r="D136" s="57">
        <v>43592</v>
      </c>
      <c r="E136" s="57">
        <v>45052</v>
      </c>
      <c r="F136" s="13">
        <v>47</v>
      </c>
      <c r="G136" s="185">
        <f>F136*F12/F11</f>
        <v>14.024062582062944</v>
      </c>
      <c r="H136" s="186">
        <v>1.5249999999999999</v>
      </c>
      <c r="I136" s="186">
        <v>1.5249999999999999</v>
      </c>
      <c r="J136" s="186">
        <f t="shared" si="4"/>
        <v>0</v>
      </c>
      <c r="K136" s="102">
        <f>J136</f>
        <v>0</v>
      </c>
      <c r="L136" s="187">
        <f>G136*(L6/(F11-G136+F12))</f>
        <v>2.3460710279418151E-2</v>
      </c>
      <c r="M136" s="102">
        <f t="shared" si="5"/>
        <v>2.3460710279418151E-2</v>
      </c>
      <c r="N136" s="107"/>
      <c r="O136" s="93"/>
      <c r="P136" s="49"/>
      <c r="Q136" s="87"/>
      <c r="R136" s="87"/>
      <c r="S136" s="87"/>
      <c r="T136" s="47"/>
      <c r="U136" s="47"/>
      <c r="V136" s="124"/>
      <c r="W136" s="33"/>
      <c r="X136" s="125"/>
      <c r="Y136" s="126"/>
      <c r="Z136" s="126"/>
      <c r="AA136" s="131"/>
      <c r="AB136" s="128"/>
      <c r="AC136" s="99"/>
      <c r="AD136" s="99"/>
      <c r="AE136" s="99"/>
      <c r="AF136" s="129"/>
      <c r="AG136" s="129"/>
      <c r="AH136" s="129"/>
      <c r="AI136" s="107"/>
      <c r="AJ136" s="113"/>
      <c r="AK136" s="114"/>
      <c r="AL136" s="114"/>
      <c r="AM136" s="112"/>
      <c r="AN136" s="112"/>
      <c r="AO136" s="112"/>
    </row>
    <row r="137" spans="1:41" x14ac:dyDescent="0.25">
      <c r="A137" s="180">
        <v>119</v>
      </c>
      <c r="B137" s="181" t="s">
        <v>123</v>
      </c>
      <c r="C137" s="182">
        <v>3455716</v>
      </c>
      <c r="D137" s="183"/>
      <c r="E137" s="183"/>
      <c r="F137" s="184">
        <v>41.3</v>
      </c>
      <c r="G137" s="185">
        <f>F137*F12/F11</f>
        <v>12.32327201359999</v>
      </c>
      <c r="H137" s="188">
        <v>3.7250000000000001</v>
      </c>
      <c r="I137" s="188">
        <v>3.8340000000000001</v>
      </c>
      <c r="J137" s="186">
        <f t="shared" si="4"/>
        <v>0.10899999999999999</v>
      </c>
      <c r="K137" s="193">
        <f>J137</f>
        <v>0.10899999999999999</v>
      </c>
      <c r="L137" s="187">
        <f>G137*(L6/(F11-G137+F12))</f>
        <v>2.0611737933047311E-2</v>
      </c>
      <c r="M137" s="102">
        <f t="shared" si="5"/>
        <v>0.12961173793304731</v>
      </c>
      <c r="N137" s="107"/>
      <c r="O137" s="90"/>
      <c r="P137" s="49"/>
      <c r="Q137" s="53"/>
      <c r="R137" s="48"/>
      <c r="S137" s="48"/>
      <c r="T137" s="48"/>
      <c r="U137" s="48"/>
      <c r="V137" s="139"/>
      <c r="W137" s="134"/>
      <c r="X137" s="135"/>
      <c r="Y137" s="136"/>
      <c r="Z137" s="136"/>
      <c r="AA137" s="137"/>
      <c r="AB137" s="128"/>
      <c r="AC137" s="132"/>
      <c r="AD137" s="132"/>
      <c r="AE137" s="99"/>
      <c r="AF137" s="138"/>
      <c r="AG137" s="129"/>
      <c r="AH137" s="129"/>
      <c r="AI137" s="107"/>
      <c r="AJ137" s="113"/>
      <c r="AK137" s="114"/>
      <c r="AL137" s="114"/>
      <c r="AM137" s="112"/>
      <c r="AN137" s="112"/>
      <c r="AO137" s="112"/>
    </row>
    <row r="138" spans="1:41" x14ac:dyDescent="0.25">
      <c r="A138" s="14">
        <v>120</v>
      </c>
      <c r="B138" s="66" t="s">
        <v>124</v>
      </c>
      <c r="C138" s="64">
        <v>15705820</v>
      </c>
      <c r="D138" s="57">
        <v>43710</v>
      </c>
      <c r="E138" s="57">
        <v>45170</v>
      </c>
      <c r="F138" s="13">
        <v>41.7</v>
      </c>
      <c r="G138" s="185">
        <f>F138*F12/F11</f>
        <v>12.442625737702656</v>
      </c>
      <c r="H138" s="58">
        <v>25221</v>
      </c>
      <c r="I138" s="58">
        <v>25381</v>
      </c>
      <c r="J138" s="58">
        <f t="shared" si="4"/>
        <v>160</v>
      </c>
      <c r="K138" s="102">
        <f t="shared" si="6"/>
        <v>0.1376</v>
      </c>
      <c r="L138" s="187">
        <f>G138*(L6/(F11-G138+F12))</f>
        <v>2.0811632116139959E-2</v>
      </c>
      <c r="M138" s="102">
        <f t="shared" si="5"/>
        <v>0.15841163211613996</v>
      </c>
      <c r="N138" s="107"/>
      <c r="O138" s="90"/>
      <c r="P138" s="49"/>
      <c r="Q138" s="75"/>
      <c r="R138" s="74"/>
      <c r="S138" s="74"/>
      <c r="T138" s="74"/>
      <c r="U138" s="74"/>
      <c r="V138" s="124"/>
      <c r="W138" s="33"/>
      <c r="X138" s="125"/>
      <c r="Y138" s="126"/>
      <c r="Z138" s="126"/>
      <c r="AA138" s="131"/>
      <c r="AB138" s="128"/>
      <c r="AC138" s="110"/>
      <c r="AD138" s="110"/>
      <c r="AE138" s="110"/>
      <c r="AF138" s="129"/>
      <c r="AG138" s="129"/>
      <c r="AH138" s="129"/>
      <c r="AI138" s="107"/>
      <c r="AJ138" s="113"/>
      <c r="AK138" s="114"/>
      <c r="AL138" s="114"/>
      <c r="AM138" s="112"/>
      <c r="AN138" s="112"/>
      <c r="AO138" s="112"/>
    </row>
    <row r="139" spans="1:41" x14ac:dyDescent="0.25">
      <c r="A139" s="14">
        <v>121</v>
      </c>
      <c r="B139" s="66" t="s">
        <v>113</v>
      </c>
      <c r="C139" s="64">
        <v>15705777</v>
      </c>
      <c r="D139" s="57"/>
      <c r="E139" s="57"/>
      <c r="F139" s="13">
        <v>45.4</v>
      </c>
      <c r="G139" s="185">
        <f>F139*F12/F11</f>
        <v>13.546647685652291</v>
      </c>
      <c r="H139" s="58">
        <v>10816</v>
      </c>
      <c r="I139" s="58">
        <v>10816</v>
      </c>
      <c r="J139" s="58">
        <f t="shared" si="4"/>
        <v>0</v>
      </c>
      <c r="K139" s="102">
        <f>F139*(L10/F13)</f>
        <v>0.10468137591249314</v>
      </c>
      <c r="L139" s="187">
        <f>G139*(L6/(F11-G139+F12))</f>
        <v>2.266089444940534E-2</v>
      </c>
      <c r="M139" s="102">
        <f t="shared" si="5"/>
        <v>0.12734227036189849</v>
      </c>
      <c r="N139" s="107"/>
      <c r="O139" s="90"/>
      <c r="P139" s="49"/>
      <c r="Q139" s="76"/>
      <c r="R139" s="10"/>
      <c r="S139" s="10"/>
      <c r="T139" s="10"/>
      <c r="U139" s="10"/>
      <c r="V139" s="124"/>
      <c r="W139" s="33"/>
      <c r="X139" s="125"/>
      <c r="Y139" s="126"/>
      <c r="Z139" s="126"/>
      <c r="AA139" s="131"/>
      <c r="AB139" s="128"/>
      <c r="AC139" s="110"/>
      <c r="AD139" s="110"/>
      <c r="AE139" s="110"/>
      <c r="AF139" s="129"/>
      <c r="AG139" s="129"/>
      <c r="AH139" s="129"/>
      <c r="AI139" s="107"/>
      <c r="AJ139" s="113"/>
      <c r="AK139" s="114"/>
      <c r="AL139" s="114"/>
      <c r="AM139" s="112"/>
      <c r="AN139" s="112"/>
      <c r="AO139" s="112"/>
    </row>
    <row r="140" spans="1:41" x14ac:dyDescent="0.25">
      <c r="A140" s="14">
        <v>122</v>
      </c>
      <c r="B140" s="66" t="s">
        <v>125</v>
      </c>
      <c r="C140" s="64">
        <v>15708339</v>
      </c>
      <c r="D140" s="57">
        <v>43711</v>
      </c>
      <c r="E140" s="57">
        <v>45171</v>
      </c>
      <c r="F140" s="13">
        <v>60.2</v>
      </c>
      <c r="G140" s="185">
        <f>F140*F12/F11</f>
        <v>17.962735477450838</v>
      </c>
      <c r="H140" s="58">
        <v>25886</v>
      </c>
      <c r="I140" s="58">
        <v>26158</v>
      </c>
      <c r="J140" s="58">
        <f t="shared" si="4"/>
        <v>272</v>
      </c>
      <c r="K140" s="102">
        <f t="shared" si="6"/>
        <v>0.23391999999999999</v>
      </c>
      <c r="L140" s="187">
        <f>G140*(L6/(F11-G140+F12))</f>
        <v>3.0062298676964194E-2</v>
      </c>
      <c r="M140" s="102">
        <f t="shared" si="5"/>
        <v>0.26398229867696421</v>
      </c>
      <c r="N140" s="107"/>
      <c r="O140" s="90"/>
      <c r="P140" s="49"/>
      <c r="Q140" s="76"/>
      <c r="R140" s="10"/>
      <c r="S140" s="10"/>
      <c r="T140" s="10"/>
      <c r="U140" s="10"/>
      <c r="V140" s="124"/>
      <c r="W140" s="33"/>
      <c r="X140" s="125"/>
      <c r="Y140" s="126"/>
      <c r="Z140" s="126"/>
      <c r="AA140" s="131"/>
      <c r="AB140" s="128"/>
      <c r="AC140" s="110"/>
      <c r="AD140" s="110"/>
      <c r="AE140" s="110"/>
      <c r="AF140" s="129"/>
      <c r="AG140" s="129"/>
      <c r="AH140" s="129"/>
      <c r="AI140" s="107"/>
      <c r="AJ140" s="113"/>
      <c r="AK140" s="114"/>
      <c r="AL140" s="114"/>
      <c r="AM140" s="112"/>
      <c r="AN140" s="112"/>
      <c r="AO140" s="112"/>
    </row>
    <row r="141" spans="1:41" x14ac:dyDescent="0.25">
      <c r="A141" s="14">
        <v>123</v>
      </c>
      <c r="B141" s="66" t="s">
        <v>126</v>
      </c>
      <c r="C141" s="64">
        <v>15705781</v>
      </c>
      <c r="D141" s="57">
        <v>43747</v>
      </c>
      <c r="E141" s="57">
        <v>45206</v>
      </c>
      <c r="F141" s="13">
        <v>71</v>
      </c>
      <c r="G141" s="185">
        <f>F141*F12/F11</f>
        <v>21.185286028222745</v>
      </c>
      <c r="H141" s="58">
        <v>8609</v>
      </c>
      <c r="I141" s="58">
        <v>8609</v>
      </c>
      <c r="J141" s="58">
        <f>I141-H141</f>
        <v>0</v>
      </c>
      <c r="K141" s="102">
        <f t="shared" si="6"/>
        <v>0</v>
      </c>
      <c r="L141" s="187">
        <f>G141*(L6/(F11-G141+F12))</f>
        <v>3.5467725006269782E-2</v>
      </c>
      <c r="M141" s="102">
        <f t="shared" si="5"/>
        <v>3.5467725006269782E-2</v>
      </c>
      <c r="N141" s="107"/>
      <c r="O141" s="90"/>
      <c r="P141" s="49"/>
      <c r="Q141" s="76"/>
      <c r="R141" s="10"/>
      <c r="S141" s="10"/>
      <c r="T141" s="10"/>
      <c r="U141" s="10"/>
      <c r="V141" s="124"/>
      <c r="W141" s="33"/>
      <c r="X141" s="125"/>
      <c r="Y141" s="126"/>
      <c r="Z141" s="126"/>
      <c r="AA141" s="131"/>
      <c r="AB141" s="128"/>
      <c r="AC141" s="110"/>
      <c r="AD141" s="110"/>
      <c r="AE141" s="110"/>
      <c r="AF141" s="129"/>
      <c r="AG141" s="129"/>
      <c r="AH141" s="129"/>
      <c r="AI141" s="107"/>
      <c r="AJ141" s="113"/>
      <c r="AK141" s="114"/>
      <c r="AL141" s="114"/>
      <c r="AM141" s="112"/>
      <c r="AN141" s="112"/>
      <c r="AO141" s="112"/>
    </row>
    <row r="142" spans="1:41" x14ac:dyDescent="0.25">
      <c r="A142" s="14">
        <v>124</v>
      </c>
      <c r="B142" s="66" t="s">
        <v>127</v>
      </c>
      <c r="C142" s="65">
        <v>15705805</v>
      </c>
      <c r="D142" s="57"/>
      <c r="E142" s="57"/>
      <c r="F142" s="13">
        <v>46</v>
      </c>
      <c r="G142" s="185">
        <f>F142*F12/F11</f>
        <v>13.725678271806288</v>
      </c>
      <c r="H142" s="58">
        <v>25451</v>
      </c>
      <c r="I142" s="58">
        <v>25451</v>
      </c>
      <c r="J142" s="58">
        <f t="shared" si="4"/>
        <v>0</v>
      </c>
      <c r="K142" s="102">
        <f>F142*(L10/F13)</f>
        <v>0.10606483021970671</v>
      </c>
      <c r="L142" s="187">
        <f>G142*(L6/(F11-G142+F12))</f>
        <v>2.2960815845131335E-2</v>
      </c>
      <c r="M142" s="102">
        <f t="shared" si="5"/>
        <v>0.12902564606483805</v>
      </c>
      <c r="N142" s="107"/>
      <c r="O142" s="90"/>
      <c r="P142" s="49"/>
      <c r="Q142" s="76"/>
      <c r="R142" s="10"/>
      <c r="S142" s="10"/>
      <c r="T142" s="10"/>
      <c r="U142" s="10"/>
      <c r="V142" s="124"/>
      <c r="W142" s="33"/>
      <c r="X142" s="125"/>
      <c r="Y142" s="126"/>
      <c r="Z142" s="126"/>
      <c r="AA142" s="131"/>
      <c r="AB142" s="128"/>
      <c r="AC142" s="110"/>
      <c r="AD142" s="110"/>
      <c r="AE142" s="110"/>
      <c r="AF142" s="129"/>
      <c r="AG142" s="129"/>
      <c r="AH142" s="129"/>
      <c r="AI142" s="107"/>
      <c r="AJ142" s="113"/>
      <c r="AK142" s="114"/>
      <c r="AL142" s="114"/>
      <c r="AM142" s="112"/>
      <c r="AN142" s="112"/>
      <c r="AO142" s="112"/>
    </row>
    <row r="143" spans="1:41" x14ac:dyDescent="0.25">
      <c r="A143" s="14">
        <v>125</v>
      </c>
      <c r="B143" s="66" t="s">
        <v>128</v>
      </c>
      <c r="C143" s="101">
        <v>15705540</v>
      </c>
      <c r="D143" s="57">
        <v>43689</v>
      </c>
      <c r="E143" s="57">
        <v>45150</v>
      </c>
      <c r="F143" s="13">
        <v>70.599999999999994</v>
      </c>
      <c r="G143" s="185">
        <f>F143*F12/F11</f>
        <v>21.065932304120082</v>
      </c>
      <c r="H143" s="58">
        <v>25698</v>
      </c>
      <c r="I143" s="58">
        <v>25863</v>
      </c>
      <c r="J143" s="58">
        <f t="shared" si="4"/>
        <v>165</v>
      </c>
      <c r="K143" s="102">
        <f t="shared" si="6"/>
        <v>0.1419</v>
      </c>
      <c r="L143" s="187">
        <f>G143*(L6/(F11-G143+F12))</f>
        <v>3.526745774986155E-2</v>
      </c>
      <c r="M143" s="102">
        <f t="shared" si="5"/>
        <v>0.17716745774986153</v>
      </c>
      <c r="N143" s="107"/>
      <c r="O143" s="90"/>
      <c r="P143" s="49"/>
      <c r="Q143" s="76"/>
      <c r="R143" s="10"/>
      <c r="S143" s="10"/>
      <c r="T143" s="10"/>
      <c r="U143" s="10"/>
      <c r="V143" s="124"/>
      <c r="W143" s="33"/>
      <c r="X143" s="125"/>
      <c r="Y143" s="126"/>
      <c r="Z143" s="126"/>
      <c r="AA143" s="131"/>
      <c r="AB143" s="128"/>
      <c r="AC143" s="110"/>
      <c r="AD143" s="110"/>
      <c r="AE143" s="110"/>
      <c r="AF143" s="129"/>
      <c r="AG143" s="129"/>
      <c r="AH143" s="129"/>
      <c r="AI143" s="107"/>
      <c r="AJ143" s="113"/>
      <c r="AK143" s="114"/>
      <c r="AL143" s="114"/>
      <c r="AM143" s="112"/>
      <c r="AN143" s="112"/>
      <c r="AO143" s="112"/>
    </row>
    <row r="144" spans="1:41" x14ac:dyDescent="0.25">
      <c r="A144" s="14">
        <v>126</v>
      </c>
      <c r="B144" s="66" t="s">
        <v>129</v>
      </c>
      <c r="C144" s="101">
        <v>15705560</v>
      </c>
      <c r="D144" s="57"/>
      <c r="E144" s="57"/>
      <c r="F144" s="13">
        <v>47.3</v>
      </c>
      <c r="G144" s="185">
        <f>F144*F12/F11</f>
        <v>14.113577875139942</v>
      </c>
      <c r="H144" s="58">
        <v>11010</v>
      </c>
      <c r="I144" s="58">
        <v>11010</v>
      </c>
      <c r="J144" s="58">
        <f t="shared" si="4"/>
        <v>0</v>
      </c>
      <c r="K144" s="102">
        <f>F144*(L10/F13)</f>
        <v>0.10906231455200277</v>
      </c>
      <c r="L144" s="187">
        <f>G144*(L6/(F11-G144+F12))</f>
        <v>2.3610684811422727E-2</v>
      </c>
      <c r="M144" s="102">
        <f t="shared" si="5"/>
        <v>0.1326729993634255</v>
      </c>
      <c r="N144" s="107"/>
      <c r="O144" s="90"/>
      <c r="P144" s="49"/>
      <c r="Q144" s="163"/>
      <c r="R144" s="74"/>
      <c r="S144" s="74"/>
      <c r="T144" s="74"/>
      <c r="U144" s="74"/>
      <c r="V144" s="124"/>
      <c r="W144" s="33"/>
      <c r="X144" s="125"/>
      <c r="Y144" s="126"/>
      <c r="Z144" s="126"/>
      <c r="AA144" s="131"/>
      <c r="AB144" s="128"/>
      <c r="AC144" s="110"/>
      <c r="AD144" s="110"/>
      <c r="AE144" s="110"/>
      <c r="AF144" s="129"/>
      <c r="AG144" s="129"/>
      <c r="AH144" s="129"/>
      <c r="AI144" s="107"/>
      <c r="AJ144" s="113"/>
      <c r="AK144" s="114"/>
      <c r="AL144" s="114"/>
      <c r="AM144" s="112"/>
      <c r="AN144" s="112"/>
      <c r="AO144" s="112"/>
    </row>
    <row r="145" spans="1:41" x14ac:dyDescent="0.25">
      <c r="A145" s="14">
        <v>127</v>
      </c>
      <c r="B145" s="66" t="s">
        <v>138</v>
      </c>
      <c r="C145" s="101">
        <v>15705687</v>
      </c>
      <c r="D145" s="57">
        <v>43733</v>
      </c>
      <c r="E145" s="57">
        <v>44981</v>
      </c>
      <c r="F145" s="13">
        <v>42.1</v>
      </c>
      <c r="G145" s="185">
        <f>F145*F12/F11</f>
        <v>12.561979461805318</v>
      </c>
      <c r="H145" s="58">
        <v>27000</v>
      </c>
      <c r="I145" s="58">
        <v>27000</v>
      </c>
      <c r="J145" s="58">
        <f t="shared" si="4"/>
        <v>0</v>
      </c>
      <c r="K145" s="102">
        <f t="shared" si="6"/>
        <v>0</v>
      </c>
      <c r="L145" s="187">
        <f>G145*(L6/(F11-G145+F12))</f>
        <v>2.1011531385362572E-2</v>
      </c>
      <c r="M145" s="102">
        <f t="shared" si="5"/>
        <v>2.1011531385362572E-2</v>
      </c>
      <c r="N145" s="107"/>
      <c r="O145" s="90"/>
      <c r="P145" s="49"/>
      <c r="Q145" s="76"/>
      <c r="R145" s="10"/>
      <c r="S145" s="10"/>
      <c r="T145" s="10"/>
      <c r="U145" s="10"/>
      <c r="V145" s="124"/>
      <c r="W145" s="33"/>
      <c r="X145" s="125"/>
      <c r="Y145" s="126"/>
      <c r="Z145" s="126"/>
      <c r="AA145" s="131"/>
      <c r="AB145" s="128"/>
      <c r="AC145" s="110"/>
      <c r="AD145" s="110"/>
      <c r="AE145" s="110"/>
      <c r="AF145" s="129"/>
      <c r="AG145" s="129"/>
      <c r="AH145" s="129"/>
      <c r="AI145" s="107"/>
      <c r="AJ145" s="113"/>
      <c r="AK145" s="114"/>
      <c r="AL145" s="114"/>
      <c r="AM145" s="112"/>
      <c r="AN145" s="112"/>
      <c r="AO145" s="112"/>
    </row>
    <row r="146" spans="1:41" x14ac:dyDescent="0.25">
      <c r="A146" s="14">
        <v>128</v>
      </c>
      <c r="B146" s="66" t="s">
        <v>165</v>
      </c>
      <c r="C146" s="101">
        <v>15705516</v>
      </c>
      <c r="D146" s="57">
        <v>43698</v>
      </c>
      <c r="E146" s="57">
        <v>45889</v>
      </c>
      <c r="F146" s="13">
        <v>41.7</v>
      </c>
      <c r="G146" s="185">
        <f>F146*F12/F11</f>
        <v>12.442625737702656</v>
      </c>
      <c r="H146" s="186">
        <v>1.3009999999999999</v>
      </c>
      <c r="I146" s="186">
        <v>1.3089999999999999</v>
      </c>
      <c r="J146" s="186">
        <f t="shared" si="4"/>
        <v>8.0000000000000071E-3</v>
      </c>
      <c r="K146" s="102">
        <f>J146</f>
        <v>8.0000000000000071E-3</v>
      </c>
      <c r="L146" s="187">
        <f>G146*(L6/(F11-G146+F12))</f>
        <v>2.0811632116139959E-2</v>
      </c>
      <c r="M146" s="102">
        <f t="shared" si="5"/>
        <v>2.8811632116139966E-2</v>
      </c>
      <c r="N146" s="107"/>
      <c r="O146" s="90"/>
      <c r="P146" s="145"/>
      <c r="Q146" s="52"/>
      <c r="R146" s="52"/>
      <c r="S146" s="10"/>
      <c r="T146" s="10"/>
      <c r="U146" s="10"/>
      <c r="V146" s="124"/>
      <c r="W146" s="33"/>
      <c r="X146" s="125"/>
      <c r="Y146" s="126"/>
      <c r="Z146" s="126"/>
      <c r="AA146" s="131"/>
      <c r="AB146" s="128"/>
      <c r="AC146" s="99"/>
      <c r="AD146" s="99"/>
      <c r="AE146" s="99"/>
      <c r="AF146" s="129"/>
      <c r="AG146" s="129"/>
      <c r="AH146" s="129"/>
      <c r="AI146" s="107"/>
      <c r="AJ146" s="113"/>
      <c r="AK146" s="114"/>
      <c r="AL146" s="114"/>
      <c r="AM146" s="112"/>
      <c r="AN146" s="112"/>
      <c r="AO146" s="112"/>
    </row>
    <row r="147" spans="1:41" x14ac:dyDescent="0.25">
      <c r="A147" s="14">
        <v>129</v>
      </c>
      <c r="B147" s="66" t="s">
        <v>130</v>
      </c>
      <c r="C147" s="101">
        <v>15705523</v>
      </c>
      <c r="D147" s="57">
        <v>43731</v>
      </c>
      <c r="E147" s="57">
        <v>45007</v>
      </c>
      <c r="F147" s="13">
        <v>45.4</v>
      </c>
      <c r="G147" s="185">
        <f>F147*F12/F11</f>
        <v>13.546647685652291</v>
      </c>
      <c r="H147" s="58">
        <v>26561</v>
      </c>
      <c r="I147" s="58">
        <v>26684</v>
      </c>
      <c r="J147" s="58">
        <f t="shared" ref="J147:J154" si="7">I147-H147</f>
        <v>123</v>
      </c>
      <c r="K147" s="102">
        <f t="shared" si="6"/>
        <v>0.10578</v>
      </c>
      <c r="L147" s="187">
        <f>G147*(L6/(F11-G147+F12))</f>
        <v>2.266089444940534E-2</v>
      </c>
      <c r="M147" s="102">
        <f t="shared" si="5"/>
        <v>0.12844089444940535</v>
      </c>
      <c r="N147" s="107"/>
      <c r="O147" s="90"/>
      <c r="P147" s="49"/>
      <c r="Q147" s="53"/>
      <c r="R147" s="10"/>
      <c r="S147" s="10"/>
      <c r="T147" s="10"/>
      <c r="U147" s="10"/>
      <c r="V147" s="124"/>
      <c r="W147" s="33"/>
      <c r="X147" s="125"/>
      <c r="Y147" s="126"/>
      <c r="Z147" s="126"/>
      <c r="AA147" s="131"/>
      <c r="AB147" s="128"/>
      <c r="AC147" s="110"/>
      <c r="AD147" s="110"/>
      <c r="AE147" s="110"/>
      <c r="AF147" s="129"/>
      <c r="AG147" s="129"/>
      <c r="AH147" s="129"/>
      <c r="AI147" s="107"/>
      <c r="AJ147" s="113"/>
      <c r="AK147" s="114"/>
      <c r="AL147" s="114"/>
      <c r="AM147" s="112"/>
      <c r="AN147" s="112"/>
      <c r="AO147" s="112"/>
    </row>
    <row r="148" spans="1:41" x14ac:dyDescent="0.25">
      <c r="A148" s="195">
        <v>130</v>
      </c>
      <c r="B148" s="66" t="s">
        <v>139</v>
      </c>
      <c r="C148" s="101">
        <v>18008934</v>
      </c>
      <c r="D148" s="57">
        <v>43530</v>
      </c>
      <c r="E148" s="57">
        <v>45721</v>
      </c>
      <c r="F148" s="13">
        <v>59.9</v>
      </c>
      <c r="G148" s="185">
        <f>F148*F12/F11</f>
        <v>17.873220184373839</v>
      </c>
      <c r="H148" s="186">
        <v>5.0789999999999997</v>
      </c>
      <c r="I148" s="186">
        <v>5.319</v>
      </c>
      <c r="J148" s="186">
        <f t="shared" si="7"/>
        <v>0.24000000000000021</v>
      </c>
      <c r="K148" s="102">
        <f>J148</f>
        <v>0.24000000000000021</v>
      </c>
      <c r="L148" s="187">
        <f>G148*(L6/(F11-G148+F12))</f>
        <v>2.9912200984393306E-2</v>
      </c>
      <c r="M148" s="102">
        <f t="shared" ref="M148:M154" si="8">K148+L148</f>
        <v>0.2699122009843935</v>
      </c>
      <c r="N148" s="107"/>
      <c r="O148" s="90"/>
      <c r="P148" s="49"/>
      <c r="Q148" s="76"/>
      <c r="R148" s="10"/>
      <c r="S148" s="10"/>
      <c r="T148" s="10"/>
      <c r="U148" s="10"/>
      <c r="V148" s="140"/>
      <c r="W148" s="33"/>
      <c r="X148" s="125"/>
      <c r="Y148" s="126"/>
      <c r="Z148" s="126"/>
      <c r="AA148" s="131"/>
      <c r="AB148" s="128"/>
      <c r="AC148" s="99"/>
      <c r="AD148" s="99"/>
      <c r="AE148" s="99"/>
      <c r="AF148" s="129"/>
      <c r="AG148" s="129"/>
      <c r="AH148" s="129"/>
      <c r="AI148" s="107"/>
      <c r="AJ148" s="113"/>
      <c r="AK148" s="114"/>
      <c r="AL148" s="114"/>
      <c r="AM148" s="112"/>
      <c r="AN148" s="112"/>
      <c r="AO148" s="112"/>
    </row>
    <row r="149" spans="1:41" x14ac:dyDescent="0.25">
      <c r="A149" s="14">
        <v>131</v>
      </c>
      <c r="B149" s="66" t="s">
        <v>131</v>
      </c>
      <c r="C149" s="101">
        <v>15705803</v>
      </c>
      <c r="D149" s="57">
        <v>43698</v>
      </c>
      <c r="E149" s="57">
        <v>45158</v>
      </c>
      <c r="F149" s="13">
        <v>70.5</v>
      </c>
      <c r="G149" s="185">
        <f>F149*F12/F11</f>
        <v>21.036093873094419</v>
      </c>
      <c r="H149" s="58">
        <v>32633</v>
      </c>
      <c r="I149" s="58">
        <v>32811</v>
      </c>
      <c r="J149" s="58">
        <f t="shared" si="7"/>
        <v>178</v>
      </c>
      <c r="K149" s="102">
        <f t="shared" si="6"/>
        <v>0.15307999999999999</v>
      </c>
      <c r="L149" s="187">
        <f>G149*(L6/(F11-G149+F12))</f>
        <v>3.5217391732670342E-2</v>
      </c>
      <c r="M149" s="102">
        <f t="shared" si="8"/>
        <v>0.18829739173267035</v>
      </c>
      <c r="N149" s="107"/>
      <c r="O149" s="90"/>
      <c r="P149" s="49"/>
      <c r="Q149" s="76"/>
      <c r="R149" s="10"/>
      <c r="S149" s="10"/>
      <c r="T149" s="10"/>
      <c r="U149" s="10"/>
      <c r="V149" s="124"/>
      <c r="W149" s="33"/>
      <c r="X149" s="125"/>
      <c r="Y149" s="126"/>
      <c r="Z149" s="126"/>
      <c r="AA149" s="131"/>
      <c r="AB149" s="128"/>
      <c r="AC149" s="110"/>
      <c r="AD149" s="110"/>
      <c r="AE149" s="110"/>
      <c r="AF149" s="129"/>
      <c r="AG149" s="129"/>
      <c r="AH149" s="129"/>
      <c r="AI149" s="107"/>
      <c r="AJ149" s="113"/>
      <c r="AK149" s="114"/>
      <c r="AL149" s="114"/>
      <c r="AM149" s="112"/>
      <c r="AN149" s="112"/>
      <c r="AO149" s="112"/>
    </row>
    <row r="150" spans="1:41" x14ac:dyDescent="0.25">
      <c r="A150" s="14">
        <v>132</v>
      </c>
      <c r="B150" s="66" t="s">
        <v>132</v>
      </c>
      <c r="C150" s="101">
        <v>15705824</v>
      </c>
      <c r="D150" s="57">
        <v>43731</v>
      </c>
      <c r="E150" s="57">
        <v>45191</v>
      </c>
      <c r="F150" s="13">
        <v>45.1</v>
      </c>
      <c r="G150" s="185">
        <f>F150*F12/F11</f>
        <v>13.457132392575296</v>
      </c>
      <c r="H150" s="58">
        <v>32280</v>
      </c>
      <c r="I150" s="58">
        <v>32478</v>
      </c>
      <c r="J150" s="58">
        <f t="shared" si="7"/>
        <v>198</v>
      </c>
      <c r="K150" s="102">
        <f t="shared" si="6"/>
        <v>0.17027999999999999</v>
      </c>
      <c r="L150" s="187">
        <f>G150*(L6/(F11-G150+F12))</f>
        <v>2.251093804452085E-2</v>
      </c>
      <c r="M150" s="102">
        <f t="shared" si="8"/>
        <v>0.19279093804452083</v>
      </c>
      <c r="N150" s="107"/>
      <c r="O150" s="90"/>
      <c r="P150" s="49"/>
      <c r="Q150" s="76"/>
      <c r="R150" s="10"/>
      <c r="S150" s="10"/>
      <c r="T150" s="10"/>
      <c r="U150" s="10"/>
      <c r="V150" s="124"/>
      <c r="W150" s="33"/>
      <c r="X150" s="125"/>
      <c r="Y150" s="126"/>
      <c r="Z150" s="126"/>
      <c r="AA150" s="131"/>
      <c r="AB150" s="128"/>
      <c r="AC150" s="110"/>
      <c r="AD150" s="110"/>
      <c r="AE150" s="110"/>
      <c r="AF150" s="129"/>
      <c r="AG150" s="129"/>
      <c r="AH150" s="129"/>
      <c r="AI150" s="107"/>
      <c r="AJ150" s="113"/>
      <c r="AK150" s="114"/>
      <c r="AL150" s="114"/>
      <c r="AM150" s="112"/>
      <c r="AN150" s="112"/>
      <c r="AO150" s="112"/>
    </row>
    <row r="151" spans="1:41" x14ac:dyDescent="0.25">
      <c r="A151" s="15">
        <v>133</v>
      </c>
      <c r="B151" s="67" t="s">
        <v>140</v>
      </c>
      <c r="C151" s="101">
        <v>15705693</v>
      </c>
      <c r="D151" s="57"/>
      <c r="E151" s="57"/>
      <c r="F151" s="16">
        <v>70.5</v>
      </c>
      <c r="G151" s="185">
        <f>F151*F12/F11</f>
        <v>21.036093873094419</v>
      </c>
      <c r="H151" s="58">
        <v>17356</v>
      </c>
      <c r="I151" s="58">
        <v>17356</v>
      </c>
      <c r="J151" s="58">
        <f t="shared" si="7"/>
        <v>0</v>
      </c>
      <c r="K151" s="102">
        <f>F151*(L10/F13)</f>
        <v>0.16255588109759397</v>
      </c>
      <c r="L151" s="187">
        <f>G151*(L6/(F11-G151+F12))</f>
        <v>3.5217391732670342E-2</v>
      </c>
      <c r="M151" s="102">
        <f t="shared" si="8"/>
        <v>0.1977732728302643</v>
      </c>
      <c r="N151" s="107"/>
      <c r="O151" s="90"/>
      <c r="P151" s="49"/>
      <c r="Q151" s="76"/>
      <c r="R151" s="10"/>
      <c r="S151" s="10"/>
      <c r="T151" s="10"/>
      <c r="U151" s="10"/>
      <c r="V151" s="124"/>
      <c r="W151" s="33"/>
      <c r="X151" s="125"/>
      <c r="Y151" s="126"/>
      <c r="Z151" s="126"/>
      <c r="AA151" s="131"/>
      <c r="AB151" s="128"/>
      <c r="AC151" s="110"/>
      <c r="AD151" s="110"/>
      <c r="AE151" s="110"/>
      <c r="AF151" s="129"/>
      <c r="AG151" s="129"/>
      <c r="AH151" s="129"/>
      <c r="AI151" s="107"/>
      <c r="AJ151" s="113"/>
      <c r="AK151" s="114"/>
      <c r="AL151" s="114"/>
      <c r="AM151" s="112"/>
      <c r="AN151" s="112"/>
      <c r="AO151" s="112"/>
    </row>
    <row r="152" spans="1:41" x14ac:dyDescent="0.25">
      <c r="A152" s="14">
        <v>134</v>
      </c>
      <c r="B152" s="66" t="s">
        <v>129</v>
      </c>
      <c r="C152" s="101">
        <v>15705786</v>
      </c>
      <c r="D152" s="57"/>
      <c r="E152" s="57"/>
      <c r="F152" s="13">
        <v>46.9</v>
      </c>
      <c r="G152" s="185">
        <f>F152*F12/F11</f>
        <v>13.99422415103728</v>
      </c>
      <c r="H152" s="58">
        <v>21168</v>
      </c>
      <c r="I152" s="58">
        <v>21168</v>
      </c>
      <c r="J152" s="58">
        <f t="shared" si="7"/>
        <v>0</v>
      </c>
      <c r="K152" s="102">
        <f>F152*(L10/F13)</f>
        <v>0.10814001168052706</v>
      </c>
      <c r="L152" s="187">
        <f>G152*(L6/(F11-G152+F12))</f>
        <v>2.3410719404841861E-2</v>
      </c>
      <c r="M152" s="102">
        <f t="shared" si="8"/>
        <v>0.13155073108536891</v>
      </c>
      <c r="N152" s="107"/>
      <c r="O152" s="90"/>
      <c r="P152" s="49"/>
      <c r="Q152" s="76"/>
      <c r="R152" s="10"/>
      <c r="S152" s="10"/>
      <c r="T152" s="10"/>
      <c r="U152" s="10"/>
      <c r="V152" s="124"/>
      <c r="W152" s="33"/>
      <c r="X152" s="125"/>
      <c r="Y152" s="126"/>
      <c r="Z152" s="126"/>
      <c r="AA152" s="131"/>
      <c r="AB152" s="128"/>
      <c r="AC152" s="110"/>
      <c r="AD152" s="110"/>
      <c r="AE152" s="110"/>
      <c r="AF152" s="129"/>
      <c r="AG152" s="129"/>
      <c r="AH152" s="129"/>
      <c r="AI152" s="107"/>
      <c r="AJ152" s="113"/>
      <c r="AK152" s="114"/>
      <c r="AL152" s="114"/>
      <c r="AM152" s="112"/>
      <c r="AN152" s="112"/>
      <c r="AO152" s="112"/>
    </row>
    <row r="153" spans="1:41" x14ac:dyDescent="0.25">
      <c r="A153" s="14">
        <v>135</v>
      </c>
      <c r="B153" s="66" t="s">
        <v>133</v>
      </c>
      <c r="C153" s="101">
        <v>1598915</v>
      </c>
      <c r="D153" s="57">
        <v>43689</v>
      </c>
      <c r="E153" s="57">
        <v>45149</v>
      </c>
      <c r="F153" s="13">
        <v>42.3</v>
      </c>
      <c r="G153" s="185">
        <f>F153*F12/F11</f>
        <v>12.62165632385665</v>
      </c>
      <c r="H153" s="186">
        <v>1.3492</v>
      </c>
      <c r="I153" s="186">
        <v>1.3734999999999999</v>
      </c>
      <c r="J153" s="186">
        <f t="shared" si="7"/>
        <v>2.4299999999999988E-2</v>
      </c>
      <c r="K153" s="102">
        <f>J153</f>
        <v>2.4299999999999988E-2</v>
      </c>
      <c r="L153" s="187">
        <f>G153*(L6/(F11-G153+F12))</f>
        <v>2.1111482927333287E-2</v>
      </c>
      <c r="M153" s="102">
        <f t="shared" si="8"/>
        <v>4.5411482927333276E-2</v>
      </c>
      <c r="N153" s="107"/>
      <c r="O153" s="90"/>
      <c r="P153" s="49"/>
      <c r="Q153" s="76"/>
      <c r="R153" s="10"/>
      <c r="S153" s="10"/>
      <c r="T153" s="10"/>
      <c r="U153" s="10"/>
      <c r="V153" s="124"/>
      <c r="W153" s="33"/>
      <c r="X153" s="125"/>
      <c r="Y153" s="126"/>
      <c r="Z153" s="126"/>
      <c r="AA153" s="131"/>
      <c r="AB153" s="128"/>
      <c r="AC153" s="99"/>
      <c r="AD153" s="99"/>
      <c r="AE153" s="99"/>
      <c r="AF153" s="129"/>
      <c r="AG153" s="129"/>
      <c r="AH153" s="129"/>
      <c r="AI153" s="107"/>
      <c r="AJ153" s="113"/>
      <c r="AK153" s="114"/>
      <c r="AL153" s="114"/>
      <c r="AM153" s="112"/>
      <c r="AN153" s="112"/>
      <c r="AO153" s="112"/>
    </row>
    <row r="154" spans="1:41" x14ac:dyDescent="0.25">
      <c r="A154" s="14">
        <v>136</v>
      </c>
      <c r="B154" s="66" t="s">
        <v>141</v>
      </c>
      <c r="C154" s="101">
        <v>15705635</v>
      </c>
      <c r="D154" s="57"/>
      <c r="E154" s="57"/>
      <c r="F154" s="13">
        <v>41.2</v>
      </c>
      <c r="G154" s="185">
        <f>F154*F12/F11</f>
        <v>12.293433582574327</v>
      </c>
      <c r="H154" s="58">
        <v>19000</v>
      </c>
      <c r="I154" s="58">
        <v>19000</v>
      </c>
      <c r="J154" s="58">
        <f t="shared" si="7"/>
        <v>0</v>
      </c>
      <c r="K154" s="102">
        <f>F154*(L10/F13)</f>
        <v>9.4997195761998193E-2</v>
      </c>
      <c r="L154" s="187">
        <f>G154*(L6/(F11-G154+F12))</f>
        <v>2.0561765181959214E-2</v>
      </c>
      <c r="M154" s="102">
        <f t="shared" si="8"/>
        <v>0.1155589609439574</v>
      </c>
      <c r="N154" s="107"/>
      <c r="O154" s="91"/>
      <c r="P154" s="49"/>
      <c r="Q154" s="76"/>
      <c r="R154" s="10"/>
      <c r="S154" s="10"/>
      <c r="T154" s="10"/>
      <c r="U154" s="10"/>
      <c r="V154" s="124"/>
      <c r="W154" s="33"/>
      <c r="X154" s="125"/>
      <c r="Y154" s="126"/>
      <c r="Z154" s="126"/>
      <c r="AA154" s="131"/>
      <c r="AB154" s="128"/>
      <c r="AC154" s="110"/>
      <c r="AD154" s="110"/>
      <c r="AE154" s="110"/>
      <c r="AF154" s="129"/>
      <c r="AG154" s="129"/>
      <c r="AH154" s="129"/>
      <c r="AI154" s="107"/>
      <c r="AJ154" s="113"/>
      <c r="AK154" s="114"/>
      <c r="AL154" s="114"/>
      <c r="AM154" s="112"/>
      <c r="AN154" s="112"/>
      <c r="AO154" s="112"/>
    </row>
    <row r="155" spans="1:41" x14ac:dyDescent="0.25">
      <c r="A155" s="216" t="s">
        <v>3</v>
      </c>
      <c r="B155" s="216"/>
      <c r="C155" s="217"/>
      <c r="D155" s="173"/>
      <c r="E155" s="173"/>
      <c r="F155" s="29">
        <f>SUM(F19:F154)</f>
        <v>7235.2999999999984</v>
      </c>
      <c r="G155" s="63">
        <f>SUM(G19:G154)</f>
        <v>2158.900000000001</v>
      </c>
      <c r="H155" s="29"/>
      <c r="I155" s="29"/>
      <c r="J155" s="29"/>
      <c r="K155" s="104">
        <f>SUM(K19:K154)</f>
        <v>12.079389980574788</v>
      </c>
      <c r="L155" s="30">
        <f>SUM(L19:L154)</f>
        <v>3.6126100194252109</v>
      </c>
      <c r="M155" s="104">
        <f>SUM(M19:M154)</f>
        <v>15.691999999999998</v>
      </c>
      <c r="N155" s="98"/>
      <c r="O155" s="74"/>
      <c r="P155" s="49"/>
      <c r="Q155" s="76"/>
      <c r="R155" s="10"/>
      <c r="S155" s="10"/>
      <c r="T155" s="10"/>
      <c r="U155" s="10"/>
      <c r="V155" s="218"/>
      <c r="W155" s="218"/>
      <c r="X155" s="218"/>
      <c r="Y155" s="155"/>
      <c r="Z155" s="155"/>
      <c r="AA155" s="141"/>
      <c r="AB155" s="142"/>
      <c r="AC155" s="141"/>
      <c r="AD155" s="141"/>
      <c r="AE155" s="141"/>
      <c r="AF155" s="143"/>
      <c r="AG155" s="143"/>
      <c r="AH155" s="143"/>
      <c r="AI155" s="98"/>
      <c r="AJ155" s="74"/>
      <c r="AK155" s="114"/>
      <c r="AL155" s="112"/>
      <c r="AM155" s="112"/>
      <c r="AN155" s="112"/>
      <c r="AO155" s="112"/>
    </row>
    <row r="156" spans="1:41" x14ac:dyDescent="0.25">
      <c r="A156" s="36"/>
      <c r="B156" s="37"/>
      <c r="C156" s="37"/>
      <c r="D156" s="37"/>
      <c r="E156" s="37"/>
      <c r="F156" s="36"/>
      <c r="G156" s="36"/>
      <c r="H156" s="37"/>
      <c r="I156" s="37"/>
      <c r="J156" s="37"/>
      <c r="K156" s="38"/>
      <c r="L156" s="39"/>
      <c r="M156" s="40"/>
      <c r="N156" s="99"/>
      <c r="O156" s="77"/>
      <c r="P156" s="49"/>
      <c r="Q156" s="83"/>
      <c r="R156" s="83"/>
      <c r="S156" s="10"/>
      <c r="T156" s="10"/>
      <c r="U156" s="10"/>
      <c r="V156" s="131"/>
      <c r="W156" s="22"/>
      <c r="X156" s="22"/>
      <c r="Y156" s="22"/>
      <c r="Z156" s="22"/>
      <c r="AA156" s="131"/>
      <c r="AB156" s="131"/>
      <c r="AC156" s="22"/>
      <c r="AD156" s="22"/>
      <c r="AE156" s="22"/>
      <c r="AF156" s="144"/>
      <c r="AG156" s="40"/>
      <c r="AH156" s="40"/>
      <c r="AI156" s="99"/>
      <c r="AJ156" s="77"/>
      <c r="AK156" s="114"/>
      <c r="AL156" s="112"/>
      <c r="AM156" s="112"/>
      <c r="AN156" s="112"/>
      <c r="AO156" s="112"/>
    </row>
    <row r="157" spans="1:41" x14ac:dyDescent="0.25">
      <c r="A157" s="208" t="s">
        <v>149</v>
      </c>
      <c r="B157" s="212"/>
      <c r="C157" s="212"/>
      <c r="D157" s="278"/>
      <c r="E157" s="278"/>
      <c r="F157" s="278"/>
      <c r="G157" s="41"/>
      <c r="H157" s="42"/>
      <c r="I157" s="43"/>
      <c r="J157" s="206" t="s">
        <v>147</v>
      </c>
      <c r="K157" s="207"/>
      <c r="L157" s="207"/>
      <c r="M157" s="207"/>
      <c r="N157" s="100"/>
      <c r="O157" s="74"/>
      <c r="P157" s="49"/>
      <c r="Q157" s="10"/>
      <c r="R157" s="10"/>
      <c r="S157" s="10"/>
      <c r="T157" s="10"/>
      <c r="U157" s="10"/>
      <c r="V157" s="208"/>
      <c r="W157" s="209"/>
      <c r="X157" s="209"/>
      <c r="Y157" s="154"/>
      <c r="Z157" s="154"/>
      <c r="AA157" s="41"/>
      <c r="AB157" s="41"/>
      <c r="AC157" s="42"/>
      <c r="AD157" s="43"/>
      <c r="AE157" s="210"/>
      <c r="AF157" s="211"/>
      <c r="AG157" s="211"/>
      <c r="AH157" s="211"/>
      <c r="AI157" s="100"/>
      <c r="AJ157" s="74"/>
      <c r="AK157" s="114"/>
      <c r="AL157" s="112"/>
      <c r="AM157" s="112"/>
      <c r="AN157" s="112"/>
      <c r="AO157" s="112"/>
    </row>
    <row r="158" spans="1:41" x14ac:dyDescent="0.25">
      <c r="A158" s="214" t="s">
        <v>150</v>
      </c>
      <c r="B158" s="215"/>
      <c r="C158" s="215"/>
      <c r="D158" s="268"/>
      <c r="E158" s="268"/>
      <c r="F158" s="36"/>
      <c r="G158" s="36"/>
      <c r="H158" s="150"/>
      <c r="I158" s="150"/>
      <c r="J158" s="200" t="s">
        <v>151</v>
      </c>
      <c r="K158" s="201"/>
      <c r="L158" s="201"/>
      <c r="M158" s="201"/>
      <c r="N158" s="98"/>
      <c r="O158" s="50"/>
      <c r="P158" s="49"/>
      <c r="Q158" s="48"/>
      <c r="R158" s="48"/>
      <c r="S158" s="48"/>
      <c r="T158" s="48"/>
      <c r="U158" s="48"/>
      <c r="V158" s="202"/>
      <c r="W158" s="203"/>
      <c r="X158" s="203"/>
      <c r="Y158" s="152"/>
      <c r="Z158" s="152"/>
      <c r="AA158" s="131"/>
      <c r="AB158" s="131"/>
      <c r="AC158" s="151"/>
      <c r="AD158" s="151"/>
      <c r="AE158" s="204"/>
      <c r="AF158" s="205"/>
      <c r="AG158" s="205"/>
      <c r="AH158" s="205"/>
      <c r="AI158" s="98"/>
      <c r="AJ158" s="50"/>
      <c r="AK158" s="114"/>
      <c r="AL158" s="112"/>
      <c r="AM158" s="112"/>
      <c r="AN158" s="112"/>
      <c r="AO158" s="112"/>
    </row>
    <row r="159" spans="1:41" x14ac:dyDescent="0.25">
      <c r="A159" s="214" t="s">
        <v>152</v>
      </c>
      <c r="B159" s="215"/>
      <c r="C159" s="215"/>
      <c r="D159" s="268"/>
      <c r="E159" s="268"/>
      <c r="F159" s="36"/>
      <c r="G159" s="36"/>
      <c r="H159" s="37"/>
      <c r="I159" s="37"/>
      <c r="J159" s="200" t="s">
        <v>153</v>
      </c>
      <c r="K159" s="201"/>
      <c r="L159" s="201"/>
      <c r="M159" s="201"/>
      <c r="N159" s="98"/>
      <c r="O159" s="50"/>
      <c r="P159" s="49"/>
      <c r="Q159" s="48"/>
      <c r="R159" s="48"/>
      <c r="S159" s="48"/>
      <c r="T159" s="48"/>
      <c r="U159" s="48"/>
      <c r="V159" s="202"/>
      <c r="W159" s="203"/>
      <c r="X159" s="203"/>
      <c r="Y159" s="152"/>
      <c r="Z159" s="152"/>
      <c r="AA159" s="131"/>
      <c r="AB159" s="131"/>
      <c r="AC159" s="22"/>
      <c r="AD159" s="22"/>
      <c r="AE159" s="204"/>
      <c r="AF159" s="205"/>
      <c r="AG159" s="205"/>
      <c r="AH159" s="205"/>
      <c r="AI159" s="98"/>
      <c r="AJ159" s="50"/>
      <c r="AK159" s="114"/>
      <c r="AL159" s="112"/>
      <c r="AM159" s="112"/>
      <c r="AN159" s="112"/>
      <c r="AO159" s="112"/>
    </row>
    <row r="160" spans="1:41" x14ac:dyDescent="0.25">
      <c r="A160" s="36"/>
      <c r="B160" s="37"/>
      <c r="C160" s="37"/>
      <c r="D160" s="37"/>
      <c r="E160" s="37"/>
      <c r="F160" s="36"/>
      <c r="G160" s="36"/>
      <c r="H160" s="37"/>
      <c r="I160" s="37"/>
      <c r="J160" s="44"/>
      <c r="K160" s="44"/>
      <c r="L160" s="45"/>
      <c r="M160" s="46"/>
      <c r="N160" s="98"/>
      <c r="O160" s="50"/>
      <c r="P160" s="49"/>
      <c r="Q160" s="48"/>
      <c r="R160" s="48"/>
      <c r="S160" s="48"/>
      <c r="T160" s="48"/>
      <c r="U160" s="48"/>
      <c r="V160" s="131"/>
      <c r="W160" s="22"/>
      <c r="X160" s="22"/>
      <c r="Y160" s="22"/>
      <c r="Z160" s="22"/>
      <c r="AA160" s="131"/>
      <c r="AB160" s="131"/>
      <c r="AC160" s="22"/>
      <c r="AD160" s="22"/>
      <c r="AE160" s="153"/>
      <c r="AF160" s="153"/>
      <c r="AG160" s="46"/>
      <c r="AH160" s="46"/>
      <c r="AI160" s="98"/>
      <c r="AJ160" s="50"/>
      <c r="AK160" s="114"/>
      <c r="AL160" s="112"/>
      <c r="AM160" s="112"/>
      <c r="AN160" s="112"/>
      <c r="AO160" s="112"/>
    </row>
    <row r="161" spans="1:41" x14ac:dyDescent="0.25">
      <c r="A161" s="18"/>
      <c r="B161" s="19"/>
      <c r="C161" s="19"/>
      <c r="D161" s="19"/>
      <c r="E161" s="19"/>
      <c r="F161" s="18"/>
      <c r="G161" s="18"/>
      <c r="H161" s="19"/>
      <c r="I161" s="19"/>
      <c r="J161" s="19"/>
      <c r="K161" s="19"/>
      <c r="L161" s="20"/>
      <c r="M161" s="21"/>
      <c r="N161" s="98"/>
      <c r="O161" s="50"/>
      <c r="P161" s="49"/>
      <c r="Q161" s="48"/>
      <c r="R161" s="48"/>
      <c r="S161" s="48"/>
      <c r="T161" s="48"/>
      <c r="U161" s="48"/>
      <c r="V161" s="50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4"/>
      <c r="AL161" s="112"/>
      <c r="AM161" s="112"/>
      <c r="AN161" s="112"/>
      <c r="AO161" s="112"/>
    </row>
    <row r="162" spans="1:41" x14ac:dyDescent="0.25">
      <c r="A162" s="18"/>
      <c r="B162" s="19"/>
      <c r="C162" s="19"/>
      <c r="D162" s="19"/>
      <c r="E162" s="19"/>
      <c r="F162" s="18"/>
      <c r="G162" s="18"/>
      <c r="H162" s="19"/>
      <c r="I162" s="19"/>
      <c r="J162" s="19"/>
      <c r="K162" s="19"/>
      <c r="L162" s="20"/>
      <c r="M162" s="21"/>
      <c r="O162" s="48"/>
      <c r="P162" s="49"/>
      <c r="Q162" s="48"/>
      <c r="R162" s="48"/>
      <c r="S162" s="48"/>
      <c r="T162" s="48"/>
      <c r="U162" s="48"/>
      <c r="V162" s="50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4"/>
      <c r="AL162" s="112"/>
      <c r="AM162" s="112"/>
      <c r="AN162" s="112"/>
      <c r="AO162" s="112"/>
    </row>
    <row r="163" spans="1:41" x14ac:dyDescent="0.25">
      <c r="A163" s="18"/>
      <c r="B163" s="19"/>
      <c r="C163" s="19"/>
      <c r="D163" s="19"/>
      <c r="E163" s="19"/>
      <c r="F163" s="18"/>
      <c r="G163" s="18"/>
      <c r="H163" s="19"/>
      <c r="I163" s="19"/>
      <c r="J163" s="19"/>
      <c r="K163" s="19"/>
      <c r="L163" s="20"/>
      <c r="M163" s="21"/>
      <c r="O163" s="48"/>
      <c r="P163" s="49"/>
      <c r="Q163" s="48"/>
      <c r="R163" s="48"/>
      <c r="S163" s="48"/>
      <c r="T163" s="48"/>
      <c r="U163" s="48"/>
      <c r="V163" s="50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4"/>
      <c r="AL163" s="112"/>
      <c r="AM163" s="112"/>
      <c r="AN163" s="112"/>
      <c r="AO163" s="112"/>
    </row>
    <row r="164" spans="1:41" x14ac:dyDescent="0.25">
      <c r="A164" s="18"/>
      <c r="B164" s="19"/>
      <c r="C164" s="19"/>
      <c r="D164" s="19"/>
      <c r="E164" s="19"/>
      <c r="F164" s="18"/>
      <c r="G164" s="18"/>
      <c r="H164" s="19"/>
      <c r="I164" s="19"/>
      <c r="J164" s="19"/>
      <c r="K164" s="19"/>
      <c r="L164" s="20"/>
      <c r="M164" s="21"/>
      <c r="O164" s="48"/>
      <c r="P164" s="49"/>
      <c r="Q164" s="48"/>
      <c r="R164" s="48"/>
      <c r="S164" s="48"/>
      <c r="T164" s="48"/>
      <c r="U164" s="48"/>
      <c r="V164" s="48"/>
    </row>
    <row r="165" spans="1:41" x14ac:dyDescent="0.25">
      <c r="A165" s="18"/>
      <c r="B165" s="19"/>
      <c r="C165" s="19"/>
      <c r="D165" s="19"/>
      <c r="E165" s="19"/>
      <c r="F165" s="18"/>
      <c r="G165" s="18"/>
      <c r="H165" s="19"/>
      <c r="I165" s="19"/>
      <c r="J165" s="19"/>
      <c r="K165" s="19"/>
      <c r="L165" s="20"/>
      <c r="M165" s="21"/>
      <c r="O165" s="48"/>
      <c r="P165" s="49"/>
      <c r="Q165" s="48"/>
      <c r="R165" s="48"/>
      <c r="S165" s="48"/>
      <c r="T165" s="48"/>
      <c r="U165" s="48"/>
      <c r="V165" s="48"/>
    </row>
    <row r="166" spans="1:41" x14ac:dyDescent="0.25">
      <c r="A166" s="18"/>
      <c r="B166" s="19"/>
      <c r="C166" s="19"/>
      <c r="D166" s="19"/>
      <c r="E166" s="19"/>
      <c r="F166" s="18"/>
      <c r="G166" s="18"/>
      <c r="H166" s="19"/>
      <c r="I166" s="19"/>
      <c r="J166" s="19"/>
      <c r="K166" s="19"/>
      <c r="L166" s="20"/>
      <c r="M166" s="21"/>
      <c r="O166" s="48"/>
      <c r="P166" s="49"/>
      <c r="Q166" s="48"/>
      <c r="R166" s="48"/>
      <c r="S166" s="48"/>
      <c r="T166" s="48"/>
      <c r="U166" s="48"/>
      <c r="V166" s="48"/>
    </row>
    <row r="167" spans="1:41" x14ac:dyDescent="0.25">
      <c r="A167" s="18"/>
      <c r="B167" s="19"/>
      <c r="C167" s="19"/>
      <c r="D167" s="19"/>
      <c r="E167" s="19"/>
      <c r="F167" s="18"/>
      <c r="G167" s="18"/>
      <c r="H167" s="19"/>
      <c r="I167" s="19"/>
      <c r="J167" s="19"/>
      <c r="K167" s="19"/>
      <c r="L167" s="20"/>
      <c r="M167" s="21"/>
      <c r="O167" s="48"/>
      <c r="P167" s="49"/>
      <c r="Q167" s="48"/>
      <c r="R167" s="48"/>
      <c r="S167" s="48"/>
      <c r="T167" s="48"/>
      <c r="U167" s="48"/>
      <c r="V167" s="48"/>
    </row>
    <row r="168" spans="1:41" x14ac:dyDescent="0.25">
      <c r="A168" s="18"/>
      <c r="B168" s="19"/>
      <c r="C168" s="19"/>
      <c r="D168" s="19"/>
      <c r="E168" s="19"/>
      <c r="F168" s="18"/>
      <c r="G168" s="18"/>
      <c r="H168" s="19"/>
      <c r="I168" s="19"/>
      <c r="J168" s="19"/>
      <c r="K168" s="19"/>
      <c r="L168" s="20"/>
      <c r="M168" s="21"/>
      <c r="O168" s="48"/>
      <c r="P168" s="49"/>
      <c r="Q168" s="48"/>
      <c r="R168" s="48"/>
      <c r="S168" s="48"/>
      <c r="T168" s="48"/>
      <c r="U168" s="48"/>
      <c r="V168" s="48"/>
    </row>
    <row r="169" spans="1:41" x14ac:dyDescent="0.25">
      <c r="A169" s="18"/>
      <c r="B169" s="19"/>
      <c r="C169" s="19"/>
      <c r="D169" s="19"/>
      <c r="E169" s="19"/>
      <c r="F169" s="18"/>
      <c r="G169" s="18"/>
      <c r="H169" s="19"/>
      <c r="I169" s="19"/>
      <c r="J169" s="19"/>
      <c r="K169" s="19"/>
      <c r="L169" s="20"/>
      <c r="M169" s="21"/>
      <c r="O169" s="48"/>
      <c r="P169" s="49"/>
      <c r="Q169" s="48"/>
      <c r="R169" s="48"/>
      <c r="S169" s="48"/>
      <c r="T169" s="48"/>
      <c r="U169" s="48"/>
      <c r="V169" s="48"/>
    </row>
    <row r="170" spans="1:41" x14ac:dyDescent="0.25">
      <c r="A170" s="18"/>
      <c r="B170" s="19"/>
      <c r="C170" s="19"/>
      <c r="D170" s="19"/>
      <c r="E170" s="19"/>
      <c r="F170" s="18"/>
      <c r="G170" s="18"/>
      <c r="H170" s="19"/>
      <c r="I170" s="19"/>
      <c r="J170" s="19"/>
      <c r="K170" s="19"/>
      <c r="L170" s="20"/>
      <c r="M170" s="21"/>
      <c r="O170" s="48"/>
      <c r="P170" s="49"/>
      <c r="Q170" s="48"/>
      <c r="R170" s="48"/>
      <c r="S170" s="48"/>
      <c r="T170" s="48"/>
      <c r="U170" s="48"/>
      <c r="V170" s="48"/>
    </row>
    <row r="171" spans="1:41" x14ac:dyDescent="0.25">
      <c r="A171" s="18"/>
      <c r="B171" s="19"/>
      <c r="C171" s="19"/>
      <c r="D171" s="19"/>
      <c r="E171" s="19"/>
      <c r="F171" s="18"/>
      <c r="G171" s="18"/>
      <c r="H171" s="19"/>
      <c r="I171" s="19"/>
      <c r="J171" s="19"/>
      <c r="K171" s="19"/>
      <c r="L171" s="20"/>
      <c r="M171" s="21"/>
      <c r="O171" s="48"/>
      <c r="P171" s="49"/>
      <c r="Q171" s="48"/>
      <c r="R171" s="48"/>
      <c r="S171" s="48"/>
      <c r="T171" s="48"/>
      <c r="U171" s="48"/>
      <c r="V171" s="48"/>
    </row>
    <row r="172" spans="1:41" x14ac:dyDescent="0.25">
      <c r="A172" s="18"/>
      <c r="B172" s="19"/>
      <c r="C172" s="19"/>
      <c r="D172" s="19"/>
      <c r="E172" s="19"/>
      <c r="F172" s="18"/>
      <c r="G172" s="18"/>
      <c r="H172" s="19"/>
      <c r="I172" s="19"/>
      <c r="J172" s="19"/>
      <c r="K172" s="19"/>
      <c r="L172" s="20"/>
      <c r="M172" s="21"/>
      <c r="O172" s="48"/>
      <c r="P172" s="49"/>
      <c r="Q172" s="48"/>
      <c r="R172" s="48"/>
      <c r="S172" s="48"/>
      <c r="T172" s="48"/>
      <c r="U172" s="48"/>
      <c r="V172" s="48"/>
    </row>
    <row r="173" spans="1:41" x14ac:dyDescent="0.25">
      <c r="A173" s="18"/>
      <c r="B173" s="19"/>
      <c r="C173" s="19"/>
      <c r="D173" s="19"/>
      <c r="E173" s="19"/>
      <c r="F173" s="18"/>
      <c r="G173" s="18"/>
      <c r="H173" s="19"/>
      <c r="I173" s="19"/>
      <c r="J173" s="19"/>
      <c r="K173" s="19"/>
      <c r="L173" s="20"/>
      <c r="M173" s="21"/>
      <c r="O173" s="48"/>
      <c r="P173" s="49"/>
      <c r="Q173" s="48"/>
      <c r="R173" s="48"/>
      <c r="S173" s="48"/>
      <c r="T173" s="48"/>
      <c r="U173" s="48"/>
      <c r="V173" s="48"/>
    </row>
    <row r="174" spans="1:41" x14ac:dyDescent="0.25">
      <c r="A174" s="18"/>
      <c r="B174" s="19"/>
      <c r="C174" s="19"/>
      <c r="D174" s="19"/>
      <c r="E174" s="19"/>
      <c r="F174" s="18"/>
      <c r="G174" s="18"/>
      <c r="H174" s="19"/>
      <c r="I174" s="19"/>
      <c r="J174" s="19"/>
      <c r="K174" s="19"/>
      <c r="L174" s="20"/>
      <c r="M174" s="21"/>
      <c r="O174" s="48"/>
      <c r="P174" s="49"/>
      <c r="Q174" s="48"/>
      <c r="R174" s="48"/>
      <c r="S174" s="48"/>
      <c r="T174" s="48"/>
      <c r="U174" s="48"/>
      <c r="V174" s="48"/>
    </row>
    <row r="175" spans="1:41" x14ac:dyDescent="0.25">
      <c r="A175" s="18"/>
      <c r="B175" s="19"/>
      <c r="C175" s="19"/>
      <c r="D175" s="19"/>
      <c r="E175" s="19"/>
      <c r="F175" s="18"/>
      <c r="G175" s="18"/>
      <c r="H175" s="19"/>
      <c r="I175" s="19"/>
      <c r="J175" s="19"/>
      <c r="K175" s="19"/>
      <c r="L175" s="20"/>
      <c r="M175" s="21"/>
      <c r="O175" s="48"/>
      <c r="P175" s="49"/>
      <c r="Q175" s="48"/>
      <c r="R175" s="48"/>
      <c r="S175" s="48"/>
      <c r="T175" s="48"/>
      <c r="U175" s="48"/>
      <c r="V175" s="48"/>
    </row>
    <row r="176" spans="1:41" x14ac:dyDescent="0.25">
      <c r="A176" s="18"/>
      <c r="B176" s="19"/>
      <c r="C176" s="19"/>
      <c r="D176" s="19"/>
      <c r="E176" s="19"/>
      <c r="F176" s="18"/>
      <c r="G176" s="18"/>
      <c r="H176" s="19"/>
      <c r="I176" s="19"/>
      <c r="J176" s="19"/>
      <c r="K176" s="19"/>
      <c r="L176" s="20"/>
      <c r="M176" s="21"/>
      <c r="O176" s="48"/>
      <c r="P176" s="49"/>
      <c r="Q176" s="48"/>
      <c r="R176" s="48"/>
      <c r="S176" s="48"/>
      <c r="T176" s="48"/>
      <c r="U176" s="48"/>
      <c r="V176" s="48"/>
    </row>
    <row r="177" spans="1:22" x14ac:dyDescent="0.25">
      <c r="A177" s="18"/>
      <c r="B177" s="19"/>
      <c r="C177" s="19"/>
      <c r="D177" s="19"/>
      <c r="E177" s="19"/>
      <c r="F177" s="18"/>
      <c r="G177" s="18"/>
      <c r="H177" s="19"/>
      <c r="I177" s="19"/>
      <c r="J177" s="19"/>
      <c r="K177" s="19"/>
      <c r="L177" s="20"/>
      <c r="M177" s="21"/>
      <c r="O177" s="10"/>
      <c r="P177" s="49"/>
      <c r="Q177" s="10"/>
      <c r="R177" s="10"/>
      <c r="S177" s="10"/>
      <c r="T177" s="10"/>
      <c r="U177" s="10"/>
      <c r="V177" s="10"/>
    </row>
    <row r="178" spans="1:22" x14ac:dyDescent="0.25">
      <c r="A178" s="18"/>
      <c r="B178" s="19"/>
      <c r="C178" s="19"/>
      <c r="D178" s="19"/>
      <c r="E178" s="19"/>
      <c r="F178" s="18"/>
      <c r="G178" s="18"/>
      <c r="H178" s="19"/>
      <c r="I178" s="19"/>
      <c r="J178" s="19"/>
      <c r="K178" s="19"/>
      <c r="L178" s="20"/>
      <c r="M178" s="21"/>
      <c r="O178" s="10"/>
      <c r="P178" s="49"/>
      <c r="Q178" s="10"/>
      <c r="R178" s="10"/>
      <c r="S178" s="10"/>
      <c r="T178" s="10"/>
      <c r="U178" s="10"/>
      <c r="V178" s="10"/>
    </row>
    <row r="179" spans="1:22" x14ac:dyDescent="0.25">
      <c r="A179" s="18"/>
      <c r="B179" s="19"/>
      <c r="C179" s="19"/>
      <c r="D179" s="19"/>
      <c r="E179" s="19"/>
      <c r="F179" s="18"/>
      <c r="G179" s="18"/>
      <c r="H179" s="19"/>
      <c r="I179" s="19"/>
      <c r="J179" s="19"/>
      <c r="K179" s="19"/>
      <c r="L179" s="20"/>
      <c r="M179" s="21"/>
      <c r="O179" s="10"/>
      <c r="P179" s="11"/>
      <c r="Q179" s="10"/>
      <c r="R179" s="10"/>
      <c r="S179" s="10"/>
      <c r="T179" s="10"/>
      <c r="U179" s="10"/>
      <c r="V179" s="10"/>
    </row>
    <row r="180" spans="1:22" x14ac:dyDescent="0.25">
      <c r="A180" s="18"/>
      <c r="B180" s="19"/>
      <c r="C180" s="19"/>
      <c r="D180" s="19"/>
      <c r="E180" s="19"/>
      <c r="F180" s="18"/>
      <c r="G180" s="18"/>
      <c r="H180" s="19"/>
      <c r="I180" s="19"/>
      <c r="J180" s="19"/>
      <c r="K180" s="19"/>
      <c r="L180" s="20"/>
      <c r="M180" s="21"/>
      <c r="O180" s="10"/>
      <c r="P180" s="11"/>
      <c r="Q180" s="10"/>
      <c r="R180" s="10"/>
      <c r="S180" s="10"/>
      <c r="T180" s="10"/>
      <c r="U180" s="10"/>
      <c r="V180" s="10"/>
    </row>
    <row r="181" spans="1:22" x14ac:dyDescent="0.25">
      <c r="A181" s="18"/>
      <c r="B181" s="19"/>
      <c r="C181" s="19"/>
      <c r="D181" s="19"/>
      <c r="E181" s="19"/>
      <c r="F181" s="18"/>
      <c r="G181" s="18"/>
      <c r="H181" s="19"/>
      <c r="I181" s="19"/>
      <c r="J181" s="19"/>
      <c r="K181" s="19"/>
      <c r="L181" s="20"/>
      <c r="M181" s="21"/>
      <c r="O181" s="10"/>
      <c r="P181" s="11"/>
      <c r="Q181" s="10"/>
      <c r="R181" s="10"/>
      <c r="S181" s="10"/>
      <c r="T181" s="10"/>
      <c r="U181" s="10"/>
      <c r="V181" s="10"/>
    </row>
    <row r="182" spans="1:22" x14ac:dyDescent="0.25">
      <c r="A182" s="18"/>
      <c r="B182" s="19"/>
      <c r="C182" s="19"/>
      <c r="D182" s="19"/>
      <c r="E182" s="19"/>
      <c r="F182" s="18"/>
      <c r="G182" s="18"/>
      <c r="H182" s="19"/>
      <c r="I182" s="19"/>
      <c r="J182" s="19"/>
      <c r="K182" s="19"/>
      <c r="L182" s="20"/>
      <c r="M182" s="21"/>
      <c r="O182" s="10"/>
      <c r="P182" s="11"/>
      <c r="Q182" s="10"/>
      <c r="R182" s="10"/>
      <c r="S182" s="10"/>
      <c r="T182" s="10"/>
      <c r="U182" s="10"/>
      <c r="V182" s="10"/>
    </row>
    <row r="183" spans="1:22" x14ac:dyDescent="0.25">
      <c r="A183" s="18"/>
      <c r="B183" s="19"/>
      <c r="C183" s="19"/>
      <c r="D183" s="19"/>
      <c r="E183" s="19"/>
      <c r="F183" s="18"/>
      <c r="G183" s="18"/>
      <c r="H183" s="19"/>
      <c r="I183" s="19"/>
      <c r="J183" s="19"/>
      <c r="K183" s="19"/>
      <c r="L183" s="20"/>
      <c r="M183" s="21"/>
      <c r="O183" s="10"/>
      <c r="P183" s="11"/>
      <c r="Q183" s="10"/>
      <c r="R183" s="10"/>
      <c r="S183" s="10"/>
      <c r="T183" s="10"/>
      <c r="U183" s="10"/>
      <c r="V183" s="10"/>
    </row>
    <row r="184" spans="1:22" x14ac:dyDescent="0.25">
      <c r="A184" s="18"/>
      <c r="B184" s="19"/>
      <c r="C184" s="19"/>
      <c r="D184" s="19"/>
      <c r="E184" s="19"/>
      <c r="F184" s="18"/>
      <c r="G184" s="18"/>
      <c r="H184" s="19"/>
      <c r="I184" s="19"/>
      <c r="J184" s="19"/>
      <c r="K184" s="19"/>
      <c r="L184" s="20"/>
      <c r="M184" s="21"/>
      <c r="O184" s="10"/>
      <c r="P184" s="11"/>
      <c r="Q184" s="10"/>
      <c r="R184" s="10"/>
      <c r="S184" s="10"/>
      <c r="T184" s="10"/>
      <c r="U184" s="10"/>
      <c r="V184" s="10"/>
    </row>
    <row r="185" spans="1:22" x14ac:dyDescent="0.25">
      <c r="A185" s="18"/>
      <c r="B185" s="19"/>
      <c r="C185" s="19"/>
      <c r="D185" s="19"/>
      <c r="E185" s="19"/>
      <c r="F185" s="18"/>
      <c r="G185" s="18"/>
      <c r="H185" s="19"/>
      <c r="I185" s="19"/>
      <c r="J185" s="19"/>
      <c r="K185" s="19"/>
      <c r="L185" s="20"/>
      <c r="M185" s="21"/>
      <c r="O185" s="10"/>
      <c r="P185" s="11"/>
      <c r="Q185" s="10"/>
      <c r="R185" s="10"/>
      <c r="S185" s="10"/>
      <c r="T185" s="10"/>
      <c r="U185" s="10"/>
      <c r="V185" s="10"/>
    </row>
    <row r="186" spans="1:22" x14ac:dyDescent="0.25">
      <c r="A186" s="18"/>
      <c r="B186" s="19"/>
      <c r="C186" s="19"/>
      <c r="D186" s="19"/>
      <c r="E186" s="19"/>
      <c r="F186" s="18"/>
      <c r="G186" s="18"/>
      <c r="H186" s="19"/>
      <c r="I186" s="19"/>
      <c r="J186" s="19"/>
      <c r="K186" s="19"/>
      <c r="L186" s="20"/>
      <c r="M186" s="21"/>
      <c r="O186" s="10"/>
      <c r="P186" s="11"/>
      <c r="Q186" s="10"/>
      <c r="R186" s="10"/>
      <c r="S186" s="10"/>
      <c r="T186" s="10"/>
      <c r="U186" s="10"/>
      <c r="V186" s="10"/>
    </row>
    <row r="187" spans="1:22" x14ac:dyDescent="0.25">
      <c r="A187" s="18"/>
      <c r="B187" s="19"/>
      <c r="C187" s="19"/>
      <c r="D187" s="19"/>
      <c r="E187" s="19"/>
      <c r="F187" s="18"/>
      <c r="G187" s="18"/>
      <c r="H187" s="19"/>
      <c r="I187" s="19"/>
      <c r="J187" s="19"/>
      <c r="K187" s="19"/>
      <c r="L187" s="20"/>
      <c r="M187" s="21"/>
      <c r="O187" s="10"/>
      <c r="P187" s="11"/>
      <c r="Q187" s="10"/>
      <c r="R187" s="10"/>
      <c r="S187" s="10"/>
      <c r="T187" s="10"/>
      <c r="U187" s="10"/>
      <c r="V187" s="10"/>
    </row>
    <row r="188" spans="1:22" x14ac:dyDescent="0.25">
      <c r="A188" s="18"/>
      <c r="B188" s="19"/>
      <c r="C188" s="19"/>
      <c r="D188" s="19"/>
      <c r="E188" s="19"/>
      <c r="F188" s="18"/>
      <c r="G188" s="18"/>
      <c r="H188" s="19"/>
      <c r="I188" s="19"/>
      <c r="J188" s="19"/>
      <c r="K188" s="19"/>
      <c r="L188" s="20"/>
      <c r="M188" s="21"/>
      <c r="O188" s="12"/>
      <c r="P188" s="17"/>
      <c r="Q188" s="12"/>
      <c r="R188" s="12"/>
      <c r="S188" s="12"/>
      <c r="T188" s="12"/>
      <c r="U188" s="12"/>
      <c r="V188" s="12"/>
    </row>
    <row r="189" spans="1:22" x14ac:dyDescent="0.25">
      <c r="A189" s="18"/>
      <c r="B189" s="19"/>
      <c r="C189" s="19"/>
      <c r="D189" s="19"/>
      <c r="E189" s="19"/>
      <c r="F189" s="18"/>
      <c r="G189" s="18"/>
      <c r="H189" s="19"/>
      <c r="I189" s="19"/>
      <c r="J189" s="19"/>
      <c r="K189" s="19"/>
      <c r="L189" s="20"/>
      <c r="M189" s="21"/>
      <c r="O189" s="12"/>
      <c r="P189" s="17"/>
      <c r="Q189" s="12"/>
      <c r="R189" s="12"/>
      <c r="S189" s="12"/>
      <c r="T189" s="12"/>
      <c r="U189" s="12"/>
      <c r="V189" s="12"/>
    </row>
    <row r="190" spans="1:22" x14ac:dyDescent="0.25">
      <c r="A190" s="18"/>
      <c r="B190" s="19"/>
      <c r="C190" s="19"/>
      <c r="D190" s="19"/>
      <c r="E190" s="19"/>
      <c r="F190" s="18"/>
      <c r="G190" s="18"/>
      <c r="H190" s="19"/>
      <c r="I190" s="19"/>
      <c r="J190" s="19"/>
      <c r="K190" s="19"/>
      <c r="L190" s="20"/>
      <c r="M190" s="21"/>
      <c r="O190" s="12"/>
      <c r="P190" s="17"/>
      <c r="Q190" s="12"/>
      <c r="R190" s="12"/>
      <c r="S190" s="12"/>
      <c r="T190" s="12"/>
      <c r="U190" s="12"/>
      <c r="V190" s="12"/>
    </row>
    <row r="191" spans="1:22" x14ac:dyDescent="0.25">
      <c r="O191" s="12"/>
      <c r="P191" s="17"/>
      <c r="Q191" s="12"/>
      <c r="R191" s="12"/>
      <c r="S191" s="12"/>
      <c r="T191" s="12"/>
      <c r="U191" s="12"/>
      <c r="V191" s="12"/>
    </row>
    <row r="192" spans="1:22" x14ac:dyDescent="0.25">
      <c r="O192" s="5"/>
      <c r="P192" s="3"/>
      <c r="Q192" s="5"/>
      <c r="R192" s="5"/>
      <c r="S192" s="5"/>
      <c r="T192" s="5"/>
      <c r="U192" s="5"/>
      <c r="V192" s="5"/>
    </row>
    <row r="193" spans="15:22" x14ac:dyDescent="0.25">
      <c r="O193" s="5"/>
      <c r="P193" s="3"/>
      <c r="Q193" s="5"/>
      <c r="R193" s="5"/>
      <c r="S193" s="5"/>
      <c r="T193" s="5"/>
      <c r="U193" s="5"/>
      <c r="V193" s="5"/>
    </row>
    <row r="194" spans="15:22" x14ac:dyDescent="0.25">
      <c r="O194" s="5"/>
      <c r="P194" s="3"/>
      <c r="Q194" s="5"/>
      <c r="R194" s="5"/>
      <c r="S194" s="5"/>
      <c r="T194" s="5"/>
      <c r="U194" s="5"/>
      <c r="V194" s="5"/>
    </row>
    <row r="195" spans="15:22" x14ac:dyDescent="0.25">
      <c r="O195" s="5"/>
      <c r="P195" s="3"/>
      <c r="Q195" s="5"/>
      <c r="R195" s="5"/>
      <c r="S195" s="5"/>
      <c r="T195" s="5"/>
      <c r="U195" s="5"/>
      <c r="V195" s="5"/>
    </row>
    <row r="196" spans="15:22" x14ac:dyDescent="0.25">
      <c r="O196" s="10"/>
      <c r="P196" s="11"/>
      <c r="Q196" s="10"/>
      <c r="R196" s="10"/>
      <c r="S196" s="10"/>
      <c r="T196" s="10"/>
      <c r="U196" s="10"/>
      <c r="V196" s="10"/>
    </row>
    <row r="197" spans="15:22" x14ac:dyDescent="0.25">
      <c r="O197" s="10"/>
      <c r="P197" s="11"/>
      <c r="Q197" s="10"/>
      <c r="R197" s="10"/>
      <c r="S197" s="10"/>
      <c r="T197" s="10"/>
      <c r="U197" s="10"/>
      <c r="V197" s="10"/>
    </row>
  </sheetData>
  <mergeCells count="58">
    <mergeCell ref="A158:E158"/>
    <mergeCell ref="A159:E159"/>
    <mergeCell ref="A157:F157"/>
    <mergeCell ref="J159:M159"/>
    <mergeCell ref="V159:X159"/>
    <mergeCell ref="AE159:AH159"/>
    <mergeCell ref="J157:M157"/>
    <mergeCell ref="V157:X157"/>
    <mergeCell ref="AE157:AH157"/>
    <mergeCell ref="J158:M158"/>
    <mergeCell ref="V158:X158"/>
    <mergeCell ref="AE158:AH158"/>
    <mergeCell ref="A155:C155"/>
    <mergeCell ref="V155:X155"/>
    <mergeCell ref="D12:E12"/>
    <mergeCell ref="Y12:Z12"/>
    <mergeCell ref="D13:E13"/>
    <mergeCell ref="Y13:Z13"/>
    <mergeCell ref="K17:M17"/>
    <mergeCell ref="A11:C13"/>
    <mergeCell ref="D11:E11"/>
    <mergeCell ref="S21:T21"/>
    <mergeCell ref="S22:T22"/>
    <mergeCell ref="S23:T23"/>
    <mergeCell ref="S24:T24"/>
    <mergeCell ref="V108:Y109"/>
    <mergeCell ref="I8:K8"/>
    <mergeCell ref="AD8:AF8"/>
    <mergeCell ref="AF17:AH17"/>
    <mergeCell ref="I9:K9"/>
    <mergeCell ref="AD9:AF9"/>
    <mergeCell ref="I10:K10"/>
    <mergeCell ref="AD10:AF10"/>
    <mergeCell ref="G11:M13"/>
    <mergeCell ref="V11:X13"/>
    <mergeCell ref="Y11:Z11"/>
    <mergeCell ref="AB11:AH13"/>
    <mergeCell ref="A1:M1"/>
    <mergeCell ref="V1:AH1"/>
    <mergeCell ref="A2:O2"/>
    <mergeCell ref="V2:AH3"/>
    <mergeCell ref="A3:O3"/>
    <mergeCell ref="A4:L4"/>
    <mergeCell ref="M4:M10"/>
    <mergeCell ref="V4:AG4"/>
    <mergeCell ref="AH4:AH10"/>
    <mergeCell ref="A5:H5"/>
    <mergeCell ref="I5:K5"/>
    <mergeCell ref="V5:AC5"/>
    <mergeCell ref="AD5:AF5"/>
    <mergeCell ref="A6:H6"/>
    <mergeCell ref="I6:K6"/>
    <mergeCell ref="V6:AC6"/>
    <mergeCell ref="AD6:AF6"/>
    <mergeCell ref="A7:H8"/>
    <mergeCell ref="I7:K7"/>
    <mergeCell ref="V7:AC8"/>
    <mergeCell ref="AD7:AF7"/>
  </mergeCells>
  <pageMargins left="0.7" right="0.7" top="0.75" bottom="0.75" header="0.3" footer="0.3"/>
  <pageSetup paperSize="9" scale="2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декабрь 2020</vt:lpstr>
      <vt:lpstr>ноябрь 2020</vt:lpstr>
      <vt:lpstr>Октябрь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2020-12-30T14:35:36Z</dcterms:modified>
</cp:coreProperties>
</file>